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 - Stavební část" sheetId="2" r:id="rId2"/>
    <sheet name="2 - Vzduchotechnika" sheetId="3" r:id="rId3"/>
    <sheet name="3 - PBŘ" sheetId="4" r:id="rId4"/>
    <sheet name="VRN - Ostatní a vedlejší ..." sheetId="5" r:id="rId5"/>
  </sheets>
  <definedNames>
    <definedName name="_xlnm.Print_Area" localSheetId="0">'Rekapitulace stavby'!$C$4:$AP$70,'Rekapitulace stavby'!$C$76:$AP$99</definedName>
    <definedName name="_xlnm.Print_Area" localSheetId="1">'1 - Stavební část'!$C$4:$Q$70,'1 - Stavební část'!$C$76:$Q$126,'1 - Stavební část'!$C$132:$Q$417</definedName>
    <definedName name="_xlnm.Print_Area" localSheetId="2">'2 - Vzduchotechnika'!$C$4:$Q$70,'2 - Vzduchotechnika'!$C$76:$Q$101,'2 - Vzduchotechnika'!$C$107:$Q$140</definedName>
    <definedName name="_xlnm.Print_Area" localSheetId="3">'3 - PBŘ'!$C$4:$Q$70,'3 - PBŘ'!$C$76:$Q$106,'3 - PBŘ'!$C$112:$Q$147</definedName>
    <definedName name="_xlnm.Print_Area" localSheetId="4">'VRN - Ostatní a vedlejší ...'!$C$4:$Q$70,'VRN - Ostatní a vedlejší ...'!$C$76:$Q$100,'VRN - Ostatní a vedlejší ...'!$C$106:$Q$128</definedName>
    <definedName name="_xlnm.Print_Titles" localSheetId="0">'Rekapitulace stavby'!$85:$85</definedName>
    <definedName name="_xlnm.Print_Titles" localSheetId="1">'1 - Stavební část'!$142:$142</definedName>
    <definedName name="_xlnm.Print_Titles" localSheetId="2">'2 - Vzduchotechnika'!$117:$117</definedName>
    <definedName name="_xlnm.Print_Titles" localSheetId="3">'3 - PBŘ'!$122:$122</definedName>
    <definedName name="_xlnm.Print_Titles" localSheetId="4">'VRN - Ostatní a vedlejší ...'!$116:$116</definedName>
  </definedNames>
  <calcPr fullCalcOnLoad="1"/>
</workbook>
</file>

<file path=xl/sharedStrings.xml><?xml version="1.0" encoding="utf-8"?>
<sst xmlns="http://schemas.openxmlformats.org/spreadsheetml/2006/main" count="4212" uniqueCount="771">
  <si>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</si>
  <si>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</si>
  <si>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</si>
  <si>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</si>
  <si>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</si>
  <si>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</si>
  <si>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</si>
  <si>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</si>
  <si>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</si>
  <si>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</si>
  <si>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</si>
  <si>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</si>
  <si>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</si>
  <si>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</si>
  <si>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</si>
  <si>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</si>
  <si>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</si>
  <si>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1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</si>
  <si>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</si>
  <si>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</si>
  <si>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Přizpůsobení stávajících prostor pro umístění komunálního odpadu Roosveltova kolej VŠE</t>
  </si>
  <si>
    <t>JKSO:</t>
  </si>
  <si>
    <t>CC-CZ:</t>
  </si>
  <si>
    <t>Místo:</t>
  </si>
  <si>
    <t xml:space="preserve"> </t>
  </si>
  <si>
    <t>Datum:</t>
  </si>
  <si>
    <t>27.11.2018</t>
  </si>
  <si>
    <t>Objednatel:</t>
  </si>
  <si>
    <t>IČ:</t>
  </si>
  <si>
    <t>Vysoká škola ekonomická v Praze</t>
  </si>
  <si>
    <t>DIČ:</t>
  </si>
  <si>
    <t>Zhotovitel:</t>
  </si>
  <si>
    <t>Vyplň údaj</t>
  </si>
  <si>
    <t>Projektant:</t>
  </si>
  <si>
    <t>PROJECTICA s.r.o.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</si>
  <si>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</si>
  <si>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</si>
  <si>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</si>
  <si>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</si>
  <si>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</si>
  <si>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</si>
  <si>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</si>
  <si>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</si>
  <si>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</si>
  <si>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</si>
  <si>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</si>
  <si>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</si>
  <si>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</si>
  <si>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</si>
  <si>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</si>
  <si>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</si>
  <si>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</si>
  <si>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</si>
  <si>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</si>
  <si>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</si>
  <si>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</si>
  <si>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</si>
  <si>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</si>
  <si>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</si>
  <si>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</si>
  <si>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</si>
  <si>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</si>
  <si>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</si>
  <si>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</si>
  <si>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</si>
  <si>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</si>
  <si>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</si>
  <si>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</si>
  <si>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</si>
  <si>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</si>
  <si>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</si>
  <si>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</si>
  <si>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</si>
  <si>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</si>
  <si>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</si>
  <si>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</si>
  <si>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</si>
  <si>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</si>
  <si>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</si>
  <si>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</si>
  <si>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{2627a5aa-0b4d-49b2-b001-ddacdd391bdd}</t>
  </si>
  <si>
    <t>{00000000-0000-0000-0000-000000000000}</t>
  </si>
  <si>
    <t>/</t>
  </si>
  <si>
    <t>Stavební část</t>
  </si>
  <si>
    <t>{d0019224-92cf-40e0-8466-a66d39905201}</t>
  </si>
  <si>
    <t>2</t>
  </si>
  <si>
    <t>Vzduchotechnika</t>
  </si>
  <si>
    <t>{0f1f879f-129e-493c-a415-5e30a7c29ee2}</t>
  </si>
  <si>
    <t>3</t>
  </si>
  <si>
    <t>PBŘ</t>
  </si>
  <si>
    <t>{c5058972-57f2-49d5-bff3-ac311a2b8e52}</t>
  </si>
  <si>
    <t>VRN</t>
  </si>
  <si>
    <t>Ostatní a vedlejší náklady</t>
  </si>
  <si>
    <t>{afa0fd66-6602-4da5-b17b-88aedc49bafd}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</si>
  <si>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</si>
  <si>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</si>
  <si>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</si>
  <si>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</si>
  <si>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</si>
  <si>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</si>
  <si>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</si>
  <si>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</si>
  <si>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</si>
  <si>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</si>
  <si>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</si>
  <si>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</si>
  <si>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</si>
  <si>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</si>
  <si>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KRYCÍ LIST ROZPOČTU</t>
  </si>
  <si>
    <t>Objekt:</t>
  </si>
  <si>
    <t>1 - Stavební část</t>
  </si>
  <si>
    <t>Součástí zadávací dokumentace je nejen výkaz výměr, ale i projektová dokumentace. Cena musí být tvořena na základě prohlídky stavby a minimálně těchto dvou částí zadávací dokumentace. Přesto, že tento výkaz výměr byl vypracován s nejvyšší péčí,  je na výhradní odpovědnosti nabízejícího zkontrolovat položky a výměry zde uvedené s výkresovou a textovou částí dokumentace a případně uvést opravené či doplněné položky na zvláštní list nabídky.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</si>
  <si>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</si>
  <si>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</si>
  <si>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</si>
  <si>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</si>
  <si>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</si>
  <si>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</si>
  <si>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</si>
  <si>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</si>
  <si>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</si>
  <si>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</si>
  <si>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</si>
  <si>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</si>
  <si>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  61 - Úprava povrchů vnitřních</t>
  </si>
  <si>
    <t xml:space="preserve">      63 - Podlahy a podlahové konstrukce</t>
  </si>
  <si>
    <t xml:space="preserve">      64 - Osazování výplní otvorů</t>
  </si>
  <si>
    <t xml:space="preserve">    9 - Ostatní konstrukce a práce, bourání</t>
  </si>
  <si>
    <t xml:space="preserve">      94 - Lešení a stavební výtahy</t>
  </si>
  <si>
    <t xml:space="preserve">      95 - Různé dokončovací konstrukce a práce pozemních staveb</t>
  </si>
  <si>
    <t xml:space="preserve">      96 - Bourání konstrukcí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</si>
  <si>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</si>
  <si>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</si>
  <si>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</si>
  <si>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</si>
  <si>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</si>
  <si>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740 - Elektromontáže 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</si>
  <si>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</si>
  <si>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</si>
  <si>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</si>
  <si>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</si>
  <si>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</si>
  <si>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</si>
  <si>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</si>
  <si>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</si>
  <si>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VP -   Vícepráce</t>
  </si>
  <si>
    <t>2) Ostatní náklady</t>
  </si>
  <si>
    <t>Zařízení staveniště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</si>
  <si>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</si>
  <si>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</si>
  <si>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</si>
  <si>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</si>
  <si>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</si>
  <si>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</si>
  <si>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</si>
  <si>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</si>
  <si>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</si>
  <si>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</si>
  <si>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</si>
  <si>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</si>
  <si>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</si>
  <si>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</si>
  <si>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</si>
  <si>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</si>
  <si>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</si>
  <si>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</si>
  <si>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</si>
  <si>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</si>
  <si>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</si>
  <si>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</si>
  <si>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139711101</t>
  </si>
  <si>
    <t>Vykopávky v uzavřených prostorách v hornině tř. 1 až 4</t>
  </si>
  <si>
    <t>m3</t>
  </si>
  <si>
    <t>4</t>
  </si>
  <si>
    <t>958348861</t>
  </si>
  <si>
    <t>0,95*0,95*0,8*1,05</t>
  </si>
  <si>
    <t>VV</t>
  </si>
  <si>
    <t>162201211</t>
  </si>
  <si>
    <t>Vodorovné přemístění výkopku z horniny tř. 1 až 4 stavebním kolečkem do 10 m</t>
  </si>
  <si>
    <t>-2060818039</t>
  </si>
  <si>
    <t>162201219</t>
  </si>
  <si>
    <t>Příplatek k vodorovnému přemístění výkopku z horniny tř. 1 až 4 stavebním kolečkem ZKD 10 m</t>
  </si>
  <si>
    <t>-1120041455</t>
  </si>
  <si>
    <t>162701105</t>
  </si>
  <si>
    <t>Vodorovné přemístění do 10000 m výkopku/sypaniny z horniny tř. 1 až 4</t>
  </si>
  <si>
    <t>-337334667</t>
  </si>
  <si>
    <t>5</t>
  </si>
  <si>
    <t>162701109</t>
  </si>
  <si>
    <t>Příplatek k vodorovnému přemístění výkopku/sypaniny z horniny tř. 1 až 4 ZKD 1000 m přes 10000 m</t>
  </si>
  <si>
    <t>504193536</t>
  </si>
  <si>
    <t>6</t>
  </si>
  <si>
    <t>171201201</t>
  </si>
  <si>
    <t>Uložení sypaniny na skládky</t>
  </si>
  <si>
    <t>426149778</t>
  </si>
  <si>
    <t>7</t>
  </si>
  <si>
    <t>171201211</t>
  </si>
  <si>
    <t>Poplatek za uložení stavebního odpadu - zeminy a kameniva na skládce</t>
  </si>
  <si>
    <t>t</t>
  </si>
  <si>
    <t>60522429</t>
  </si>
  <si>
    <t>8</t>
  </si>
  <si>
    <t>271532211</t>
  </si>
  <si>
    <t>Podsyp pod základové konstrukce se zhutněním z hrubého kameniva frakce 32 až 63 mm</t>
  </si>
  <si>
    <t>1550967540</t>
  </si>
  <si>
    <t>0,95*0,95*0,1</t>
  </si>
  <si>
    <t>9</t>
  </si>
  <si>
    <t>275313911</t>
  </si>
  <si>
    <t>Základové patky z betonu tř. C 30/37</t>
  </si>
  <si>
    <t>-680337503</t>
  </si>
  <si>
    <t>0,95*0,95*0,7*1,05</t>
  </si>
  <si>
    <t>10</t>
  </si>
  <si>
    <t>317944321</t>
  </si>
  <si>
    <t>Válcované nosníky do č.12 dodatečně osazované do připravených otvorů</t>
  </si>
  <si>
    <t>1961597997</t>
  </si>
  <si>
    <t>nové dveře L 70x70x5</t>
  </si>
  <si>
    <t>1,25*2*0,00538</t>
  </si>
  <si>
    <t>11</t>
  </si>
  <si>
    <t>342272225</t>
  </si>
  <si>
    <t>Příčka z pórobetonových hladkých tvárnic na tenkovrstvou maltu tl 100 mm</t>
  </si>
  <si>
    <t>m2</t>
  </si>
  <si>
    <t>1334008712</t>
  </si>
  <si>
    <t>kolem schodiště</t>
  </si>
  <si>
    <t>1,0</t>
  </si>
  <si>
    <t>12</t>
  </si>
  <si>
    <t>413232211</t>
  </si>
  <si>
    <t>Zazdívka zhlaví válcovaných nosníků v do 150 mm</t>
  </si>
  <si>
    <t>kus</t>
  </si>
  <si>
    <t>418407877</t>
  </si>
  <si>
    <t>13</t>
  </si>
  <si>
    <t>K007</t>
  </si>
  <si>
    <t>Příplatek za kotvení schodišťové desky na chemické kotvy do stávající ŽB stropní desky a ŽB průvlaku</t>
  </si>
  <si>
    <t>kpl</t>
  </si>
  <si>
    <t>-476628433</t>
  </si>
  <si>
    <t>14</t>
  </si>
  <si>
    <t>K031</t>
  </si>
  <si>
    <t>D+M monolitického schodiště s podestou, dvěmi stupni a dvěmi nájezdovými rampami vč. podpěrné kce, bednění a výztuže</t>
  </si>
  <si>
    <t>730715106</t>
  </si>
  <si>
    <t>K026</t>
  </si>
  <si>
    <t>Začištění vybouraného otvoru pro schodiště</t>
  </si>
  <si>
    <t>1792103555</t>
  </si>
  <si>
    <t>16</t>
  </si>
  <si>
    <t>K0261</t>
  </si>
  <si>
    <t>Začištění vybouraného otvoru pro nové dveře</t>
  </si>
  <si>
    <t>1914720283</t>
  </si>
  <si>
    <t>17</t>
  </si>
  <si>
    <t>611325423</t>
  </si>
  <si>
    <t>Oprava vnitřní vápenocementové štukové omítky stropů v rozsahu plochy do 50%</t>
  </si>
  <si>
    <t>674876640</t>
  </si>
  <si>
    <t>1NP</t>
  </si>
  <si>
    <t>4,05*3,3</t>
  </si>
  <si>
    <t>1PP</t>
  </si>
  <si>
    <t>4,1*4,8</t>
  </si>
  <si>
    <t>Součet</t>
  </si>
  <si>
    <t>18</t>
  </si>
  <si>
    <t>612325403</t>
  </si>
  <si>
    <t>Oprava vnitřní vápenocementové hrubé omítky stěn v rozsahu plochy do 50%</t>
  </si>
  <si>
    <t>-41490281</t>
  </si>
  <si>
    <t>pod obklad</t>
  </si>
  <si>
    <t>20,85</t>
  </si>
  <si>
    <t>19</t>
  </si>
  <si>
    <t>612325423</t>
  </si>
  <si>
    <t>Oprava vnitřní vápenocementové štukové omítky stěn v rozsahu plochy do 50%</t>
  </si>
  <si>
    <t>-1944935933</t>
  </si>
  <si>
    <t>nad obkladem</t>
  </si>
  <si>
    <t>(4,05+3,3+4,05+3,3)*(3,3-1,5)+1,0*2</t>
  </si>
  <si>
    <t>-0,8*0,5</t>
  </si>
  <si>
    <t>(4,1+4,8+4,1+4,8)*3,3</t>
  </si>
  <si>
    <t>-(0,8*2,0+1,1*1,6)</t>
  </si>
  <si>
    <t>(1,1+1,6+1,6)*0,15</t>
  </si>
  <si>
    <t>20</t>
  </si>
  <si>
    <t>619991001</t>
  </si>
  <si>
    <t>Zakrytí podlah fólií přilepenou lepící páskou</t>
  </si>
  <si>
    <t>1933413440</t>
  </si>
  <si>
    <t>622143003</t>
  </si>
  <si>
    <t>Montáž omítkových plastových nebo pozinkovaných rohových profilů s tkaninou</t>
  </si>
  <si>
    <t>m</t>
  </si>
  <si>
    <t>1818857862</t>
  </si>
  <si>
    <t>22</t>
  </si>
  <si>
    <t>M</t>
  </si>
  <si>
    <t>59051480</t>
  </si>
  <si>
    <t>profil rohový Al s tkaninou</t>
  </si>
  <si>
    <t>415980767</t>
  </si>
  <si>
    <t>23</t>
  </si>
  <si>
    <t>622143004</t>
  </si>
  <si>
    <t>Montáž omítkových samolepících začišťovacích profilů pro spojení s okenním rámem</t>
  </si>
  <si>
    <t>-1637644179</t>
  </si>
  <si>
    <t>(1,2+1,8+1,8)</t>
  </si>
  <si>
    <t>(1,1+1,6+1,6)</t>
  </si>
  <si>
    <t>24</t>
  </si>
  <si>
    <t>59051476</t>
  </si>
  <si>
    <t>profil okenní začišťovací se sklovláknitou armovací tkaninou 9 mm/2,4 m</t>
  </si>
  <si>
    <t>1203972174</t>
  </si>
  <si>
    <t>25</t>
  </si>
  <si>
    <t>629991011</t>
  </si>
  <si>
    <t>Zakrytí výplní otvorů a svislých ploch fólií přilepenou lepící páskou</t>
  </si>
  <si>
    <t>-2100339060</t>
  </si>
  <si>
    <t>1,8*1,2</t>
  </si>
  <si>
    <t>1,1*1,6</t>
  </si>
  <si>
    <t>26</t>
  </si>
  <si>
    <t>612142001</t>
  </si>
  <si>
    <t>Potažení vnitřních stěn sklovláknitým pletivem vtlačeným do tenkovrstvé hmoty</t>
  </si>
  <si>
    <t>21729920</t>
  </si>
  <si>
    <t>porobeton kolem schodiště</t>
  </si>
  <si>
    <t>27</t>
  </si>
  <si>
    <t>612311131</t>
  </si>
  <si>
    <t>Potažení vnitřních stěn vápenným štukem tloušťky do 3 mm</t>
  </si>
  <si>
    <t>901513857</t>
  </si>
  <si>
    <t>28</t>
  </si>
  <si>
    <t>619995001</t>
  </si>
  <si>
    <t>Začištění omítek kolem oken, dveří, podlah nebo obkladů</t>
  </si>
  <si>
    <t>-1490076128</t>
  </si>
  <si>
    <t>sokl</t>
  </si>
  <si>
    <t>3,3</t>
  </si>
  <si>
    <t>29</t>
  </si>
  <si>
    <t>631311131</t>
  </si>
  <si>
    <t>Doplnění dosavadních mazanin betonem prostým plochy do 1 m2 tloušťky přes 80 mm</t>
  </si>
  <si>
    <t>2124820402</t>
  </si>
  <si>
    <t>po realizaci patky</t>
  </si>
  <si>
    <t>0,95*0,95*0,15</t>
  </si>
  <si>
    <t>30</t>
  </si>
  <si>
    <t>631362021</t>
  </si>
  <si>
    <t>Výztuž mazanin svařovanými sítěmi Kari</t>
  </si>
  <si>
    <t>997448954</t>
  </si>
  <si>
    <t>0,95*0,95*0,003033*1,2</t>
  </si>
  <si>
    <t>31</t>
  </si>
  <si>
    <t>642942611</t>
  </si>
  <si>
    <t>Osazování zárubní nebo rámů dveřních kovových do 2,5 m2 na montážní pěnu</t>
  </si>
  <si>
    <t>-1485861484</t>
  </si>
  <si>
    <t>32</t>
  </si>
  <si>
    <t>55331143</t>
  </si>
  <si>
    <t>zárubeň ocelová pro běžné zdění hranatý profil 145 800 L/P</t>
  </si>
  <si>
    <t>1910483112</t>
  </si>
  <si>
    <t>33</t>
  </si>
  <si>
    <t>949101111</t>
  </si>
  <si>
    <t>Lešení pomocné pro objekty pozemních staveb s lešeňovou podlahou v do 1,9 m zatížení do 150 kg/m2</t>
  </si>
  <si>
    <t>-127450948</t>
  </si>
  <si>
    <t>4,05*3,3*2</t>
  </si>
  <si>
    <t>20,0*1,5</t>
  </si>
  <si>
    <t>34</t>
  </si>
  <si>
    <t>952901111</t>
  </si>
  <si>
    <t>Vyčištění budov bytové a občanské výstavby při výšce podlaží do 4 m</t>
  </si>
  <si>
    <t>1100247811</t>
  </si>
  <si>
    <t>35</t>
  </si>
  <si>
    <t>K032</t>
  </si>
  <si>
    <t>HZS- ostatní nezměřitelné práce- čerpání pouze se souhlasem investora</t>
  </si>
  <si>
    <t>hod</t>
  </si>
  <si>
    <t>-734876793</t>
  </si>
  <si>
    <t>36</t>
  </si>
  <si>
    <t>965042221</t>
  </si>
  <si>
    <t>Bourání podkladů pod dlažby nebo mazanin betonových nebo z litého asfaltu tl přes 100 mm pl do 1 m2</t>
  </si>
  <si>
    <t>-1384442571</t>
  </si>
  <si>
    <t>pro patku</t>
  </si>
  <si>
    <t>37</t>
  </si>
  <si>
    <t>971033631</t>
  </si>
  <si>
    <t>Vybourání otvorů ve zdivu cihelném pl do 4 m2 na MVC nebo MV tl do 150 mm</t>
  </si>
  <si>
    <t>1756872539</t>
  </si>
  <si>
    <t>nové dveře</t>
  </si>
  <si>
    <t>0,8*2,0</t>
  </si>
  <si>
    <t>38</t>
  </si>
  <si>
    <t>973031324</t>
  </si>
  <si>
    <t>Vysekání kapes ve zdivu cihelném na MV nebo MVC pl do 0,10 m2 hl do 150 mm</t>
  </si>
  <si>
    <t>1361230717</t>
  </si>
  <si>
    <t>kapsa pro IPE 140</t>
  </si>
  <si>
    <t>39</t>
  </si>
  <si>
    <t>974031664</t>
  </si>
  <si>
    <t>Vysekání rýh ve zdivu cihelném pro vtahování nosníků hl do 150 mm v do 150 mm</t>
  </si>
  <si>
    <t>1412375002</t>
  </si>
  <si>
    <t>1,25*2</t>
  </si>
  <si>
    <t>40</t>
  </si>
  <si>
    <t>977312113</t>
  </si>
  <si>
    <t>Řezání stávajících betonových mazanin vyztužených hl do 150 mm</t>
  </si>
  <si>
    <t>-647573714</t>
  </si>
  <si>
    <t>0,95*4</t>
  </si>
  <si>
    <t>41</t>
  </si>
  <si>
    <t>963051113</t>
  </si>
  <si>
    <t>Bourání ŽB stropů deskových tl přes 80 mm</t>
  </si>
  <si>
    <t>211741056</t>
  </si>
  <si>
    <t>1,4*1,1*(0,2+0,12)</t>
  </si>
  <si>
    <t>42</t>
  </si>
  <si>
    <t>964051111</t>
  </si>
  <si>
    <t>Bourání ŽB trámů, průvlaků nebo pásů průřezu do 0,10 m2</t>
  </si>
  <si>
    <t>1293860188</t>
  </si>
  <si>
    <t>předpoklad</t>
  </si>
  <si>
    <t>0,25*0,3*1,5</t>
  </si>
  <si>
    <t>43</t>
  </si>
  <si>
    <t>977211112</t>
  </si>
  <si>
    <t>Řezání stěnovou pilou ŽB kcí s výztuží průměru do 16 mm hl do 350 mm</t>
  </si>
  <si>
    <t>-1583056430</t>
  </si>
  <si>
    <t>otvor pro schodiště</t>
  </si>
  <si>
    <t>1,1+1,4+1,1+1,4</t>
  </si>
  <si>
    <t>průvlak</t>
  </si>
  <si>
    <t>0,3</t>
  </si>
  <si>
    <t>44</t>
  </si>
  <si>
    <t>K004</t>
  </si>
  <si>
    <t>Statické zajištění navazujících konstrukcí při bourání</t>
  </si>
  <si>
    <t>646325026</t>
  </si>
  <si>
    <t>45</t>
  </si>
  <si>
    <t>978011161</t>
  </si>
  <si>
    <t>Otlučení (osekání) vnitřní vápenné nebo vápenocementové omítky stropů v rozsahu do 50 %</t>
  </si>
  <si>
    <t>-1055259754</t>
  </si>
  <si>
    <t>46</t>
  </si>
  <si>
    <t>978013161</t>
  </si>
  <si>
    <t>Otlučení (osekání) vnitřní vápenné nebo vápenocementové omítky stěn v rozsahu do 50 %</t>
  </si>
  <si>
    <t>621741406</t>
  </si>
  <si>
    <t>(4,05+3,3+4,05+3,3)*(3,3)+1,0*2</t>
  </si>
  <si>
    <t>-0,8*2,0</t>
  </si>
  <si>
    <t>47</t>
  </si>
  <si>
    <t>997013211</t>
  </si>
  <si>
    <t>Vnitrostaveništní doprava suti a vybouraných hmot pro budovy v do 6 m ručně</t>
  </si>
  <si>
    <t>-205574290</t>
  </si>
  <si>
    <t>48</t>
  </si>
  <si>
    <t>997013501</t>
  </si>
  <si>
    <t>Odvoz suti a vybouraných hmot na skládku nebo meziskládku do 1 km se složením</t>
  </si>
  <si>
    <t>1840789478</t>
  </si>
  <si>
    <t>49</t>
  </si>
  <si>
    <t>997013509</t>
  </si>
  <si>
    <t>Příplatek k odvozu suti a vybouraných hmot na skládku ZKD 1 km přes 1 km</t>
  </si>
  <si>
    <t>-1660080696</t>
  </si>
  <si>
    <t>50</t>
  </si>
  <si>
    <t>997013831</t>
  </si>
  <si>
    <t>Poplatek za uložení na skládce (skládkovné) stavebního odpadu směsného kód odpadu 170 904</t>
  </si>
  <si>
    <t>-1114152305</t>
  </si>
  <si>
    <t>51</t>
  </si>
  <si>
    <t>998018001</t>
  </si>
  <si>
    <t>Přesun hmot ruční pro budovy v do 6 m</t>
  </si>
  <si>
    <t>-1736407749</t>
  </si>
  <si>
    <t>52</t>
  </si>
  <si>
    <t>711111001</t>
  </si>
  <si>
    <t>Provedení izolace proti zemní vlhkosti vodorovné za studena nátěrem penetračním</t>
  </si>
  <si>
    <t>394670165</t>
  </si>
  <si>
    <t>0,95*0,95</t>
  </si>
  <si>
    <t>53</t>
  </si>
  <si>
    <t>11163150</t>
  </si>
  <si>
    <t>lak asfaltový penetrační</t>
  </si>
  <si>
    <t>-720634369</t>
  </si>
  <si>
    <t>54</t>
  </si>
  <si>
    <t>711141559</t>
  </si>
  <si>
    <t>Provedení izolace proti zemní vlhkosti pásy přitavením vodorovné NAIP</t>
  </si>
  <si>
    <t>-1466674210</t>
  </si>
  <si>
    <t>55</t>
  </si>
  <si>
    <t>62833158</t>
  </si>
  <si>
    <t>pás asfaltový s minerálním posypem tl 4mm s vložkou ze skelné tkaniny 200g/m2</t>
  </si>
  <si>
    <t>-1967172245</t>
  </si>
  <si>
    <t>56</t>
  </si>
  <si>
    <t>998711201</t>
  </si>
  <si>
    <t>Přesun hmot procentní pro izolace proti vodě, vlhkosti a plynům v objektech v do 6 m</t>
  </si>
  <si>
    <t>%</t>
  </si>
  <si>
    <t>572829909</t>
  </si>
  <si>
    <t>57</t>
  </si>
  <si>
    <t>713120823</t>
  </si>
  <si>
    <t>Odstranění tepelné izolace podlah volně kladené z polystyrenu tl přes 100 mm</t>
  </si>
  <si>
    <t>-1401465265</t>
  </si>
  <si>
    <t>58</t>
  </si>
  <si>
    <t>713121111</t>
  </si>
  <si>
    <t>Montáž izolace tepelné podlah volně kladenými rohožemi, pásy, dílci, deskami 1 vrstva</t>
  </si>
  <si>
    <t>89757021</t>
  </si>
  <si>
    <t>59</t>
  </si>
  <si>
    <t>28375991</t>
  </si>
  <si>
    <t>deska EPS 150 pro trvalé zatížení v tlaku (max. 3000 kg/m2) tl 160mm</t>
  </si>
  <si>
    <t>1538938218</t>
  </si>
  <si>
    <t>60</t>
  </si>
  <si>
    <t>998713101</t>
  </si>
  <si>
    <t>Přesun hmot tonážní pro izolace tepelné v objektech v do 6 m</t>
  </si>
  <si>
    <t>-852546808</t>
  </si>
  <si>
    <t>61</t>
  </si>
  <si>
    <t>K027</t>
  </si>
  <si>
    <t>Úprava elektroinstalace- dopojení ventilátoru vč. stavební přípomoci</t>
  </si>
  <si>
    <t>-2090155744</t>
  </si>
  <si>
    <t>62</t>
  </si>
  <si>
    <t>763111723</t>
  </si>
  <si>
    <t>SDK příčka Al úhelník k ochraně rohů</t>
  </si>
  <si>
    <t>935716314</t>
  </si>
  <si>
    <t>SDK obklady a podhledy</t>
  </si>
  <si>
    <t>1,5+3,475+0,3</t>
  </si>
  <si>
    <t>3,7*4</t>
  </si>
  <si>
    <t>63</t>
  </si>
  <si>
    <t>763135102</t>
  </si>
  <si>
    <t>Montáž SDK kazetového podhledu z kazet 600x600 mm na zavěšenou polozapuštěnou nosnou konstrukc (kazety použity původní)</t>
  </si>
  <si>
    <t>-258669631</t>
  </si>
  <si>
    <t>64</t>
  </si>
  <si>
    <t>763135811</t>
  </si>
  <si>
    <t>Demontáž podhledu sádrokartonového kazetového na roštu viditelném</t>
  </si>
  <si>
    <t>1392140679</t>
  </si>
  <si>
    <t>v místě nové VZT</t>
  </si>
  <si>
    <t>65</t>
  </si>
  <si>
    <t>998763401</t>
  </si>
  <si>
    <t>Přesun hmot procentní pro sádrokartonové konstrukce v objektech v do 6 m</t>
  </si>
  <si>
    <t>-517118131</t>
  </si>
  <si>
    <t>66</t>
  </si>
  <si>
    <t>766660001</t>
  </si>
  <si>
    <t>Montáž dveřních křídel otvíravých 1křídlových š do 0,8 m do ocelové zárubně</t>
  </si>
  <si>
    <t>-1869780349</t>
  </si>
  <si>
    <t>67</t>
  </si>
  <si>
    <t>611c5</t>
  </si>
  <si>
    <t>dveře dřevěné vnitřní hladké plné 1křídlové 80x197cm EW 45 DP1- cena dle výběru investora</t>
  </si>
  <si>
    <t>-2104127054</t>
  </si>
  <si>
    <t>68</t>
  </si>
  <si>
    <t>766660722</t>
  </si>
  <si>
    <t>Montáž dveřního kování - zámku</t>
  </si>
  <si>
    <t>1830373034</t>
  </si>
  <si>
    <t>69</t>
  </si>
  <si>
    <t>549x6</t>
  </si>
  <si>
    <t>kování vč. zámku- cena dle výběru investora- předpoklad 500 Kč/kus</t>
  </si>
  <si>
    <t>-1164162446</t>
  </si>
  <si>
    <t>70</t>
  </si>
  <si>
    <t>998766201</t>
  </si>
  <si>
    <t>Přesun hmot procentní pro konstrukce truhlářské v objektech v do 6 m</t>
  </si>
  <si>
    <t>-1047449102</t>
  </si>
  <si>
    <t>71</t>
  </si>
  <si>
    <t>767995113</t>
  </si>
  <si>
    <t>Montáž atypických zámečnických konstrukcí hmotnosti do 20 kg</t>
  </si>
  <si>
    <t>kg</t>
  </si>
  <si>
    <t>-957197723</t>
  </si>
  <si>
    <t>IPE 140</t>
  </si>
  <si>
    <t>(1,45+1,45)*13,4</t>
  </si>
  <si>
    <t>72</t>
  </si>
  <si>
    <t>13010746</t>
  </si>
  <si>
    <t xml:space="preserve">ocel profilová IPE 140 </t>
  </si>
  <si>
    <t>-364869753</t>
  </si>
  <si>
    <t>73</t>
  </si>
  <si>
    <t>767995115</t>
  </si>
  <si>
    <t>Montáž atypických zámečnických konstrukcí hmotnosti do 100 kg</t>
  </si>
  <si>
    <t>458606151</t>
  </si>
  <si>
    <t>IPE 220</t>
  </si>
  <si>
    <t>3,1*26,9</t>
  </si>
  <si>
    <t>74</t>
  </si>
  <si>
    <t>13010754</t>
  </si>
  <si>
    <t xml:space="preserve">ocel profilová IPE 220 </t>
  </si>
  <si>
    <t>-754189797</t>
  </si>
  <si>
    <t>75</t>
  </si>
  <si>
    <t>767995116</t>
  </si>
  <si>
    <t>Montáž atypických zámečnických konstrukcí hmotnosti do 250 kg</t>
  </si>
  <si>
    <t>365006709</t>
  </si>
  <si>
    <t>JAKL 150x150x10</t>
  </si>
  <si>
    <t>3,7*43,1</t>
  </si>
  <si>
    <t>76</t>
  </si>
  <si>
    <t>M001</t>
  </si>
  <si>
    <t>-202525533</t>
  </si>
  <si>
    <t>77</t>
  </si>
  <si>
    <t>K002</t>
  </si>
  <si>
    <t>Příplatek za svařování ocelových prvků</t>
  </si>
  <si>
    <t>-1662891179</t>
  </si>
  <si>
    <t>78</t>
  </si>
  <si>
    <t>K003</t>
  </si>
  <si>
    <t xml:space="preserve">Příplatek za dvojnásobný základní nátěr ocelových konstrukcí </t>
  </si>
  <si>
    <t>-795818022</t>
  </si>
  <si>
    <t>0,042+0,09+0,172</t>
  </si>
  <si>
    <t>79</t>
  </si>
  <si>
    <t>K001</t>
  </si>
  <si>
    <t>D+M kotvení JEKLU do základové patky- P20x270x270+ 4xM16-270 dodatečně vrtaná chemická kotva vč. podlití</t>
  </si>
  <si>
    <t>464935442</t>
  </si>
  <si>
    <t>80</t>
  </si>
  <si>
    <t>K0012</t>
  </si>
  <si>
    <t>D+M kotvení výměny do stávajícího průvlaku- P20x250x300+ 4xM16-270 dodatečně vrtaná chemická kotva</t>
  </si>
  <si>
    <t>1439845135</t>
  </si>
  <si>
    <t>81</t>
  </si>
  <si>
    <t>K00123</t>
  </si>
  <si>
    <t>D+M kotvení JEKLU v hlavě sloupu- P20x250x300+ 4xM16-270 dodatečně vrtaná chemická kotva vč. vyplnění mezery betonem</t>
  </si>
  <si>
    <t>428261402</t>
  </si>
  <si>
    <t>82</t>
  </si>
  <si>
    <t>998767201</t>
  </si>
  <si>
    <t>Přesun hmot procentní pro zámečnické konstrukce v objektech v do 6 m</t>
  </si>
  <si>
    <t>-1371731542</t>
  </si>
  <si>
    <t>83</t>
  </si>
  <si>
    <t>771274112</t>
  </si>
  <si>
    <t>Montáž obkladů stupnic z dlaždic keramických flexibilní lepidlo š do 250 mm</t>
  </si>
  <si>
    <t>-392163416</t>
  </si>
  <si>
    <t>0,5*2</t>
  </si>
  <si>
    <t>84</t>
  </si>
  <si>
    <t>771274232</t>
  </si>
  <si>
    <t>Montáž obkladů podstupnic z dlaždic hladkých keramických flexibilní lepidlo v do 200 mm</t>
  </si>
  <si>
    <t>-31494576</t>
  </si>
  <si>
    <t>0,5*3</t>
  </si>
  <si>
    <t>85</t>
  </si>
  <si>
    <t>771474113</t>
  </si>
  <si>
    <t>Montáž soklíků z dlaždic keramických rovných flexibilní lepidlo v do 120 mm</t>
  </si>
  <si>
    <t>-898623903</t>
  </si>
  <si>
    <t>1,5*2+1,1-0,8</t>
  </si>
  <si>
    <t>86</t>
  </si>
  <si>
    <t>59761x</t>
  </si>
  <si>
    <t>sokl keramický</t>
  </si>
  <si>
    <t>1090735197</t>
  </si>
  <si>
    <t>87</t>
  </si>
  <si>
    <t>771574113</t>
  </si>
  <si>
    <t>Montáž podlah keramických režných hladkých lepených flexibilním lepidlem do 12 ks/m2</t>
  </si>
  <si>
    <t>-1745559921</t>
  </si>
  <si>
    <t>-schodiště</t>
  </si>
  <si>
    <t>-0,5*0,5</t>
  </si>
  <si>
    <t>88</t>
  </si>
  <si>
    <t>597x6</t>
  </si>
  <si>
    <t>dlažba keramická- cena dle výběru investora- předpoklad 500 Kč/m2</t>
  </si>
  <si>
    <t>1394072680</t>
  </si>
  <si>
    <t>schodiště</t>
  </si>
  <si>
    <t>1,0*0,25</t>
  </si>
  <si>
    <t>1,5*0,19</t>
  </si>
  <si>
    <t>podlaha</t>
  </si>
  <si>
    <t>13,115</t>
  </si>
  <si>
    <t>89</t>
  </si>
  <si>
    <t>771591111</t>
  </si>
  <si>
    <t>Podlahy penetrace podkladu</t>
  </si>
  <si>
    <t>1423472239</t>
  </si>
  <si>
    <t>90</t>
  </si>
  <si>
    <t>771591115</t>
  </si>
  <si>
    <t>Podlahy spárování silikonem</t>
  </si>
  <si>
    <t>-780755041</t>
  </si>
  <si>
    <t>91</t>
  </si>
  <si>
    <t>771591172</t>
  </si>
  <si>
    <t>Montáž profilu pro schodové hrany</t>
  </si>
  <si>
    <t>-926415014</t>
  </si>
  <si>
    <t>92</t>
  </si>
  <si>
    <t>59054140</t>
  </si>
  <si>
    <t>profil schodový protiskluzový ušlechtilá ocel V2A, R 10 V 6 (2 x 1000 mm)</t>
  </si>
  <si>
    <t>-1016432986</t>
  </si>
  <si>
    <t>93</t>
  </si>
  <si>
    <t>771990112</t>
  </si>
  <si>
    <t>Vyrovnání podkladu samonivelační stěrkou tl 4 mm pevnosti 30 Mpa</t>
  </si>
  <si>
    <t>-54167963</t>
  </si>
  <si>
    <t>94</t>
  </si>
  <si>
    <t>771990192</t>
  </si>
  <si>
    <t>Příplatek k vyrovnání podkladu dlažby samonivelační stěrkou pevnosti 30 Mpa ZKD 1 mm tloušťky</t>
  </si>
  <si>
    <t>645108277</t>
  </si>
  <si>
    <t>95</t>
  </si>
  <si>
    <t>998771101</t>
  </si>
  <si>
    <t>Přesun hmot tonážní pro podlahy z dlaždic v objektech v do 6 m</t>
  </si>
  <si>
    <t>187623046</t>
  </si>
  <si>
    <t>96</t>
  </si>
  <si>
    <t>776201812</t>
  </si>
  <si>
    <t>Demontáž lepených povlakových podlah s podložkou ručně</t>
  </si>
  <si>
    <t>784003205</t>
  </si>
  <si>
    <t>97</t>
  </si>
  <si>
    <t>776410811</t>
  </si>
  <si>
    <t>Odstranění soklíků a lišt pryžových nebo plastových</t>
  </si>
  <si>
    <t>-381278133</t>
  </si>
  <si>
    <t>4,05+4,05+3,3+3,3-0,8</t>
  </si>
  <si>
    <t>98</t>
  </si>
  <si>
    <t>781474112</t>
  </si>
  <si>
    <t>Montáž obkladů vnitřních keramických hladkých do 12 ks/m2 lepených flexibilním lepidlem</t>
  </si>
  <si>
    <t>-2108282892</t>
  </si>
  <si>
    <t>(4,05+3,3+4,05+3,3)*1,5</t>
  </si>
  <si>
    <t>-0,8*1,5</t>
  </si>
  <si>
    <t>99</t>
  </si>
  <si>
    <t>597x5</t>
  </si>
  <si>
    <t>obklad keramický- cena dle výběru investora- předpoklad 500 Kč/m2</t>
  </si>
  <si>
    <t>-1188590007</t>
  </si>
  <si>
    <t>100</t>
  </si>
  <si>
    <t>781494511</t>
  </si>
  <si>
    <t>Plastové profily ukončovací lepené flexibilním lepidlem</t>
  </si>
  <si>
    <t>-1872533167</t>
  </si>
  <si>
    <t>(4,05+3,3+4,05+3,3)</t>
  </si>
  <si>
    <t>-0,8</t>
  </si>
  <si>
    <t>101</t>
  </si>
  <si>
    <t>781495111</t>
  </si>
  <si>
    <t>Penetrace podkladu vnitřních obkladů</t>
  </si>
  <si>
    <t>1546608328</t>
  </si>
  <si>
    <t>102</t>
  </si>
  <si>
    <t>781495115</t>
  </si>
  <si>
    <t>Spárování vnitřních obkladů silikonem</t>
  </si>
  <si>
    <t>-1864548682</t>
  </si>
  <si>
    <t>styk obklad dlažba</t>
  </si>
  <si>
    <t>kouty</t>
  </si>
  <si>
    <t>1,5*4</t>
  </si>
  <si>
    <t>103</t>
  </si>
  <si>
    <t>998781101</t>
  </si>
  <si>
    <t>Přesun hmot tonážní pro obklady keramické v objektech v do 6 m</t>
  </si>
  <si>
    <t>-2113575707</t>
  </si>
  <si>
    <t>104</t>
  </si>
  <si>
    <t>783314101</t>
  </si>
  <si>
    <t>Základní jednonásobný syntetický nátěr zámečnických konstrukcí</t>
  </si>
  <si>
    <t>357659759</t>
  </si>
  <si>
    <t>nátěr zárubní</t>
  </si>
  <si>
    <t>(0,8+2,0+2,0)*0,3</t>
  </si>
  <si>
    <t>105</t>
  </si>
  <si>
    <t>783317101</t>
  </si>
  <si>
    <t>Krycí jednonásobný syntetický standardní nátěr zámečnických konstrukcí</t>
  </si>
  <si>
    <t>1178424938</t>
  </si>
  <si>
    <t>106</t>
  </si>
  <si>
    <t>784181111</t>
  </si>
  <si>
    <t>Základní silikátová jednonásobná penetrace podkladu v místnostech výšky do 3,80m</t>
  </si>
  <si>
    <t>669798998</t>
  </si>
  <si>
    <t>33,045+84,085+4,44</t>
  </si>
  <si>
    <t>107</t>
  </si>
  <si>
    <t>784211101</t>
  </si>
  <si>
    <t>Dvojnásobné bílé malby ze směsí za mokra výborně otěruvzdorných v místnostech výšky do 3,80 m</t>
  </si>
  <si>
    <t>-107287748</t>
  </si>
  <si>
    <t>VP - Vícepráce</t>
  </si>
  <si>
    <t>PN</t>
  </si>
  <si>
    <t>2 - Vzduchotechnika</t>
  </si>
  <si>
    <t xml:space="preserve">    751 - Vzduchotechnika</t>
  </si>
  <si>
    <t>K011</t>
  </si>
  <si>
    <t>Diagonální dvouotáčkový ventilátor do kruhového potrubí
Otáčky: 2050/1590 min-1/
Výkon: 26/22 W
Proud: 0,11/0,09 A
Průtok (0 Pa): 330/250 m3//h
Akust. tlak: 33/28 dB
∅ připojení: 125 mm
Umístění v podhledu pod stropem</t>
  </si>
  <si>
    <t>-480703672</t>
  </si>
  <si>
    <t>K012</t>
  </si>
  <si>
    <t>čidlo VOC</t>
  </si>
  <si>
    <t>ks</t>
  </si>
  <si>
    <t>1950482145</t>
  </si>
  <si>
    <t>K013</t>
  </si>
  <si>
    <t>Revizní dvířka 300x300mm pro ventilátor</t>
  </si>
  <si>
    <t>1628225302</t>
  </si>
  <si>
    <t>K014</t>
  </si>
  <si>
    <t>Spiro průměr 125 mm, 10% tvarovek</t>
  </si>
  <si>
    <t>1826665647</t>
  </si>
  <si>
    <t>K015</t>
  </si>
  <si>
    <t>Izolace rozvodů mirelon samolepící pás tl. 30 mm</t>
  </si>
  <si>
    <t>610308778</t>
  </si>
  <si>
    <t>K016</t>
  </si>
  <si>
    <t>Odvodní talířový ventil KK125</t>
  </si>
  <si>
    <t>830107238</t>
  </si>
  <si>
    <t>K017</t>
  </si>
  <si>
    <t>Výfuková hlavice VHO 125</t>
  </si>
  <si>
    <t>1563847730</t>
  </si>
  <si>
    <t>K018</t>
  </si>
  <si>
    <t>Průchodka šikmou střechou DN125</t>
  </si>
  <si>
    <t>170927699</t>
  </si>
  <si>
    <t>K019</t>
  </si>
  <si>
    <t>Koncový kryt s odvodem kondenzátu - DFK 125</t>
  </si>
  <si>
    <t>-1115317022</t>
  </si>
  <si>
    <t>K020</t>
  </si>
  <si>
    <t>Závěsy potrubí, objímky, těsnění</t>
  </si>
  <si>
    <t>1047536517</t>
  </si>
  <si>
    <t>K021</t>
  </si>
  <si>
    <t>Montáž a zaregulování ventilátoru</t>
  </si>
  <si>
    <t>-624017078</t>
  </si>
  <si>
    <t>K022</t>
  </si>
  <si>
    <t>Vybourání otvorů do stěn pro VZT potrubí, po montáži dozdění a začištění prostupů</t>
  </si>
  <si>
    <t>1954970370</t>
  </si>
  <si>
    <t>K023</t>
  </si>
  <si>
    <t>Koordinační činnost</t>
  </si>
  <si>
    <t>1847219756</t>
  </si>
  <si>
    <t>K024</t>
  </si>
  <si>
    <t>Autorský dozor</t>
  </si>
  <si>
    <t>-372804490</t>
  </si>
  <si>
    <t>3 - PBŘ</t>
  </si>
  <si>
    <t>K005</t>
  </si>
  <si>
    <t>D+M hasícího přístroje vč. držáku na stěnu</t>
  </si>
  <si>
    <t>-1343644943</t>
  </si>
  <si>
    <t>K028</t>
  </si>
  <si>
    <t>D+M bezpečnostních tabule dle PBŘ</t>
  </si>
  <si>
    <t>-1690328378</t>
  </si>
  <si>
    <t>K025</t>
  </si>
  <si>
    <t>Požární utěsnění prostupu VZT zdí EI60</t>
  </si>
  <si>
    <t>-790623544</t>
  </si>
  <si>
    <t>174694533</t>
  </si>
  <si>
    <t>K029</t>
  </si>
  <si>
    <t>D+M obložení ocelového sloupu JEKL 150x150x100 vč. podkladní kce, jednovrstvým obkladem z speciální sádrovláknité desky se skelnou výztuží určené k obkladům ocelových konstrukcí s vysokými požadavky na požární odolnost tl. desky 20mm, PO: R 90</t>
  </si>
  <si>
    <t>79841303</t>
  </si>
  <si>
    <t>(0,3)*4*3,7</t>
  </si>
  <si>
    <t>K030</t>
  </si>
  <si>
    <t>D+M obložení ocelové kce IPE 140 nebo IPE220 vč. podkladní kce, opláštěné 3x deskou RF tl.15, PO: zdola (a←b): EI 90</t>
  </si>
  <si>
    <t>-556243451</t>
  </si>
  <si>
    <t>(1,5+0,3)*(3,475+0,3)</t>
  </si>
  <si>
    <t>766660717</t>
  </si>
  <si>
    <t>Montáž dveřních křídel samozavírače na ocelovou zárubeň</t>
  </si>
  <si>
    <t>-138801394</t>
  </si>
  <si>
    <t>54917265</t>
  </si>
  <si>
    <t>samozavírač dveří hydraulický K214 č.14 zlatá bronz</t>
  </si>
  <si>
    <t>739184494</t>
  </si>
  <si>
    <t>998766101</t>
  </si>
  <si>
    <t>Přesun hmot tonážní pro konstrukce truhlářské v objektech v do 6 m</t>
  </si>
  <si>
    <t>-409352298</t>
  </si>
  <si>
    <t>VRN - Ostatní a vedlejší náklady</t>
  </si>
  <si>
    <t>VRN - Vedlejší rozpočtové náklady</t>
  </si>
  <si>
    <t>K006</t>
  </si>
  <si>
    <t>Zhodnocení kvality základové zeminy</t>
  </si>
  <si>
    <t>-1285392507</t>
  </si>
  <si>
    <t>K008</t>
  </si>
  <si>
    <t>Opatření BOZP</t>
  </si>
  <si>
    <t>-973391827</t>
  </si>
  <si>
    <t>K009</t>
  </si>
  <si>
    <t>-452630895</t>
  </si>
  <si>
    <t>K010</t>
  </si>
  <si>
    <t>Mimostveništní doprava</t>
  </si>
  <si>
    <t>-1604638453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</si>
</sst>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7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3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0" fillId="0" borderId="5" xfId="0" applyBorder="1"/>
    <xf numFmtId="0" fontId="18" fillId="0" borderId="0" xfId="0" applyFont="1" applyAlignment="1">
      <alignment horizontal="left" vertical="center"/>
    </xf>
    <xf numFmtId="0" fontId="0" fillId="0" borderId="0" xfId="0" applyBorder="1"/>
    <xf numFmtId="0" fontId="19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3" fillId="4" borderId="0" xfId="0" applyFont="1" applyFill="1" applyBorder="1" applyAlignment="1" applyProtection="1">
      <alignment horizontal="left" vertical="center"/>
      <protection locked="0"/>
    </xf>
    <xf numFmtId="49" fontId="3" fillId="4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0" fillId="0" borderId="6" xfId="0" applyBorder="1"/>
    <xf numFmtId="0" fontId="21" fillId="0" borderId="0" xfId="0" applyFont="1" applyBorder="1" applyAlignment="1">
      <alignment horizontal="left" vertical="center"/>
    </xf>
    <xf numFmtId="4" fontId="13" fillId="0" borderId="0" xfId="0" applyNumberFormat="1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2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4" fontId="22" fillId="0" borderId="7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" fontId="20" fillId="0" borderId="0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left" vertical="center"/>
    </xf>
    <xf numFmtId="4" fontId="4" fillId="5" borderId="9" xfId="0" applyNumberFormat="1" applyFont="1" applyFill="1" applyBorder="1" applyAlignment="1">
      <alignment vertical="center"/>
    </xf>
    <xf numFmtId="0" fontId="0" fillId="5" borderId="10" xfId="0" applyFont="1" applyFill="1" applyBorder="1" applyAlignment="1">
      <alignment vertical="center"/>
    </xf>
    <xf numFmtId="0" fontId="23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24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24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5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left" vertical="center"/>
    </xf>
    <xf numFmtId="0" fontId="0" fillId="6" borderId="9" xfId="0" applyFont="1" applyFill="1" applyBorder="1" applyAlignment="1">
      <alignment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left" vertical="center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4" fontId="27" fillId="0" borderId="0" xfId="0" applyNumberFormat="1" applyFont="1" applyBorder="1" applyAlignment="1">
      <alignment horizontal="right" vertical="center"/>
    </xf>
    <xf numFmtId="4" fontId="27" fillId="0" borderId="0" xfId="0" applyNumberFormat="1" applyFont="1" applyBorder="1" applyAlignment="1">
      <alignment vertical="center"/>
    </xf>
    <xf numFmtId="4" fontId="26" fillId="0" borderId="14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32" fillId="0" borderId="14" xfId="0" applyNumberFormat="1" applyFont="1" applyBorder="1" applyAlignment="1">
      <alignment vertical="center"/>
    </xf>
    <xf numFmtId="4" fontId="32" fillId="0" borderId="0" xfId="0" applyNumberFormat="1" applyFont="1" applyBorder="1" applyAlignment="1">
      <alignment vertical="center"/>
    </xf>
    <xf numFmtId="166" fontId="32" fillId="0" borderId="0" xfId="0" applyNumberFormat="1" applyFont="1" applyBorder="1" applyAlignment="1">
      <alignment vertical="center"/>
    </xf>
    <xf numFmtId="4" fontId="32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32" fillId="0" borderId="16" xfId="0" applyNumberFormat="1" applyFont="1" applyBorder="1" applyAlignment="1">
      <alignment vertical="center"/>
    </xf>
    <xf numFmtId="4" fontId="32" fillId="0" borderId="17" xfId="0" applyNumberFormat="1" applyFont="1" applyBorder="1" applyAlignment="1">
      <alignment vertical="center"/>
    </xf>
    <xf numFmtId="166" fontId="32" fillId="0" borderId="17" xfId="0" applyNumberFormat="1" applyFont="1" applyBorder="1" applyAlignment="1">
      <alignment vertical="center"/>
    </xf>
    <xf numFmtId="4" fontId="32" fillId="0" borderId="18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" fontId="7" fillId="4" borderId="0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Border="1" applyAlignment="1">
      <alignment vertical="center"/>
    </xf>
    <xf numFmtId="164" fontId="24" fillId="4" borderId="11" xfId="0" applyNumberFormat="1" applyFont="1" applyFill="1" applyBorder="1" applyAlignment="1" applyProtection="1">
      <alignment horizontal="center" vertical="center"/>
      <protection locked="0"/>
    </xf>
    <xf numFmtId="0" fontId="24" fillId="4" borderId="12" xfId="0" applyFont="1" applyFill="1" applyBorder="1" applyAlignment="1" applyProtection="1">
      <alignment horizontal="center" vertical="center"/>
      <protection locked="0"/>
    </xf>
    <xf numFmtId="4" fontId="24" fillId="0" borderId="13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7" fillId="4" borderId="0" xfId="0" applyFont="1" applyFill="1" applyBorder="1" applyAlignment="1" applyProtection="1">
      <alignment horizontal="left" vertical="center"/>
      <protection locked="0"/>
    </xf>
    <xf numFmtId="164" fontId="24" fillId="4" borderId="14" xfId="0" applyNumberFormat="1" applyFont="1" applyFill="1" applyBorder="1" applyAlignment="1" applyProtection="1">
      <alignment horizontal="center" vertical="center"/>
      <protection locked="0"/>
    </xf>
    <xf numFmtId="0" fontId="24" fillId="4" borderId="0" xfId="0" applyFont="1" applyFill="1" applyBorder="1" applyAlignment="1" applyProtection="1">
      <alignment horizontal="center" vertical="center"/>
      <protection locked="0"/>
    </xf>
    <xf numFmtId="4" fontId="24" fillId="0" borderId="15" xfId="0" applyNumberFormat="1" applyFont="1" applyBorder="1" applyAlignment="1">
      <alignment vertical="center"/>
    </xf>
    <xf numFmtId="164" fontId="24" fillId="4" borderId="16" xfId="0" applyNumberFormat="1" applyFont="1" applyFill="1" applyBorder="1" applyAlignment="1" applyProtection="1">
      <alignment horizontal="center" vertical="center"/>
      <protection locked="0"/>
    </xf>
    <xf numFmtId="0" fontId="24" fillId="4" borderId="17" xfId="0" applyFont="1" applyFill="1" applyBorder="1" applyAlignment="1" applyProtection="1">
      <alignment horizontal="center" vertical="center"/>
      <protection locked="0"/>
    </xf>
    <xf numFmtId="4" fontId="24" fillId="0" borderId="18" xfId="0" applyNumberFormat="1" applyFont="1" applyBorder="1" applyAlignment="1">
      <alignment vertical="center"/>
    </xf>
    <xf numFmtId="0" fontId="27" fillId="6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>
      <alignment vertical="center"/>
    </xf>
    <xf numFmtId="4" fontId="27" fillId="6" borderId="0" xfId="0" applyNumberFormat="1" applyFont="1" applyFill="1" applyBorder="1" applyAlignment="1">
      <alignment vertical="center"/>
    </xf>
    <xf numFmtId="0" fontId="0" fillId="2" borderId="0" xfId="0" applyFill="1" applyProtection="1">
      <protection/>
    </xf>
    <xf numFmtId="0" fontId="15" fillId="2" borderId="0" xfId="20" applyFont="1" applyFill="1" applyAlignment="1" applyProtection="1">
      <alignment horizontal="center" vertical="center"/>
      <protection/>
    </xf>
    <xf numFmtId="0" fontId="19" fillId="0" borderId="0" xfId="0" applyFont="1" applyBorder="1" applyAlignment="1">
      <alignment horizontal="left" vertical="center" wrapText="1"/>
    </xf>
    <xf numFmtId="165" fontId="3" fillId="4" borderId="0" xfId="0" applyNumberFormat="1" applyFont="1" applyFill="1" applyBorder="1" applyAlignment="1" applyProtection="1">
      <alignment horizontal="left" vertical="center"/>
      <protection locked="0"/>
    </xf>
    <xf numFmtId="0" fontId="3" fillId="4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4" fontId="2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vertical="center"/>
    </xf>
    <xf numFmtId="0" fontId="4" fillId="6" borderId="8" xfId="0" applyFont="1" applyFill="1" applyBorder="1" applyAlignment="1">
      <alignment horizontal="left" vertical="center"/>
    </xf>
    <xf numFmtId="0" fontId="4" fillId="6" borderId="9" xfId="0" applyFont="1" applyFill="1" applyBorder="1" applyAlignment="1">
      <alignment horizontal="right" vertical="center"/>
    </xf>
    <xf numFmtId="0" fontId="4" fillId="6" borderId="9" xfId="0" applyFont="1" applyFill="1" applyBorder="1" applyAlignment="1">
      <alignment horizontal="center" vertical="center"/>
    </xf>
    <xf numFmtId="4" fontId="4" fillId="6" borderId="9" xfId="0" applyNumberFormat="1" applyFont="1" applyFill="1" applyBorder="1" applyAlignment="1">
      <alignment vertical="center"/>
    </xf>
    <xf numFmtId="4" fontId="4" fillId="6" borderId="10" xfId="0" applyNumberFormat="1" applyFont="1" applyFill="1" applyBorder="1" applyAlignment="1">
      <alignment vertical="center"/>
    </xf>
    <xf numFmtId="0" fontId="3" fillId="6" borderId="0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4" fontId="33" fillId="0" borderId="0" xfId="0" applyNumberFormat="1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4" fontId="6" fillId="0" borderId="0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4" fontId="6" fillId="0" borderId="0" xfId="0" applyNumberFormat="1" applyFont="1" applyBorder="1" applyAlignment="1">
      <alignment/>
    </xf>
    <xf numFmtId="4" fontId="34" fillId="0" borderId="0" xfId="0" applyNumberFormat="1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9" fillId="0" borderId="25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4" fontId="7" fillId="0" borderId="0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24" fillId="0" borderId="15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24" fillId="0" borderId="18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7" fillId="0" borderId="12" xfId="0" applyNumberFormat="1" applyFont="1" applyBorder="1" applyAlignment="1">
      <alignment/>
    </xf>
    <xf numFmtId="4" fontId="4" fillId="0" borderId="12" xfId="0" applyNumberFormat="1" applyFont="1" applyBorder="1" applyAlignment="1">
      <alignment vertical="center"/>
    </xf>
    <xf numFmtId="166" fontId="35" fillId="0" borderId="12" xfId="0" applyNumberFormat="1" applyFont="1" applyBorder="1" applyAlignment="1">
      <alignment/>
    </xf>
    <xf numFmtId="166" fontId="35" fillId="0" borderId="13" xfId="0" applyNumberFormat="1" applyFont="1" applyBorder="1" applyAlignment="1">
      <alignment/>
    </xf>
    <xf numFmtId="4" fontId="36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5" xfId="0" applyFont="1" applyBorder="1" applyAlignment="1">
      <alignment/>
    </xf>
    <xf numFmtId="0" fontId="8" fillId="0" borderId="14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4" fontId="7" fillId="0" borderId="17" xfId="0" applyNumberFormat="1" applyFont="1" applyBorder="1" applyAlignment="1">
      <alignment/>
    </xf>
    <xf numFmtId="4" fontId="7" fillId="0" borderId="17" xfId="0" applyNumberFormat="1" applyFont="1" applyBorder="1" applyAlignment="1">
      <alignment vertical="center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4" fontId="0" fillId="0" borderId="25" xfId="0" applyNumberFormat="1" applyFont="1" applyBorder="1" applyAlignment="1" applyProtection="1">
      <alignment vertical="center"/>
      <protection locked="0"/>
    </xf>
    <xf numFmtId="0" fontId="2" fillId="4" borderId="25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vertical="center"/>
    </xf>
    <xf numFmtId="167" fontId="9" fillId="0" borderId="0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4" fontId="7" fillId="0" borderId="23" xfId="0" applyNumberFormat="1" applyFont="1" applyBorder="1" applyAlignment="1">
      <alignment/>
    </xf>
    <xf numFmtId="4" fontId="7" fillId="0" borderId="23" xfId="0" applyNumberFormat="1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4" fontId="7" fillId="0" borderId="12" xfId="0" applyNumberFormat="1" applyFont="1" applyBorder="1" applyAlignment="1">
      <alignment/>
    </xf>
    <xf numFmtId="4" fontId="7" fillId="0" borderId="12" xfId="0" applyNumberFormat="1" applyFont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11" fillId="0" borderId="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167" fontId="11" fillId="0" borderId="0" xfId="0" applyNumberFormat="1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37" fillId="0" borderId="25" xfId="0" applyFont="1" applyBorder="1" applyAlignment="1" applyProtection="1">
      <alignment horizontal="center" vertical="center"/>
      <protection locked="0"/>
    </xf>
    <xf numFmtId="49" fontId="37" fillId="0" borderId="25" xfId="0" applyNumberFormat="1" applyFont="1" applyBorder="1" applyAlignment="1" applyProtection="1">
      <alignment horizontal="left" vertical="center" wrapText="1"/>
      <protection locked="0"/>
    </xf>
    <xf numFmtId="0" fontId="37" fillId="0" borderId="25" xfId="0" applyFont="1" applyBorder="1" applyAlignment="1" applyProtection="1">
      <alignment horizontal="left" vertical="center" wrapText="1"/>
      <protection locked="0"/>
    </xf>
    <xf numFmtId="0" fontId="37" fillId="0" borderId="25" xfId="0" applyFont="1" applyBorder="1" applyAlignment="1" applyProtection="1">
      <alignment horizontal="center" vertical="center" wrapText="1"/>
      <protection locked="0"/>
    </xf>
    <xf numFmtId="167" fontId="37" fillId="0" borderId="25" xfId="0" applyNumberFormat="1" applyFont="1" applyBorder="1" applyAlignment="1" applyProtection="1">
      <alignment vertical="center"/>
      <protection locked="0"/>
    </xf>
    <xf numFmtId="4" fontId="37" fillId="4" borderId="25" xfId="0" applyNumberFormat="1" applyFont="1" applyFill="1" applyBorder="1" applyAlignment="1" applyProtection="1">
      <alignment vertical="center"/>
      <protection locked="0"/>
    </xf>
    <xf numFmtId="4" fontId="37" fillId="0" borderId="25" xfId="0" applyNumberFormat="1" applyFont="1" applyBorder="1" applyAlignment="1" applyProtection="1">
      <alignment vertical="center"/>
      <protection locked="0"/>
    </xf>
    <xf numFmtId="4" fontId="6" fillId="0" borderId="12" xfId="0" applyNumberFormat="1" applyFont="1" applyBorder="1" applyAlignment="1">
      <alignment/>
    </xf>
    <xf numFmtId="4" fontId="6" fillId="0" borderId="12" xfId="0" applyNumberFormat="1" applyFont="1" applyBorder="1" applyAlignment="1">
      <alignment vertical="center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4" fontId="6" fillId="0" borderId="23" xfId="0" applyNumberFormat="1" applyFont="1" applyBorder="1" applyAlignment="1">
      <alignment/>
    </xf>
    <xf numFmtId="4" fontId="6" fillId="0" borderId="23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4" borderId="25" xfId="0" applyFont="1" applyFill="1" applyBorder="1" applyAlignment="1" applyProtection="1">
      <alignment horizontal="center" vertical="center"/>
      <protection locked="0"/>
    </xf>
    <xf numFmtId="49" fontId="0" fillId="4" borderId="25" xfId="0" applyNumberFormat="1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horizontal="center" vertical="center" wrapText="1"/>
      <protection locked="0"/>
    </xf>
    <xf numFmtId="4" fontId="0" fillId="0" borderId="25" xfId="0" applyNumberFormat="1" applyFont="1" applyBorder="1" applyAlignment="1">
      <alignment vertical="center"/>
    </xf>
    <xf numFmtId="0" fontId="2" fillId="4" borderId="25" xfId="0" applyFont="1" applyFill="1" applyBorder="1" applyAlignment="1" applyProtection="1">
      <alignment horizontal="center" vertical="center"/>
      <protection locked="0"/>
    </xf>
    <xf numFmtId="4" fontId="7" fillId="0" borderId="0" xfId="0" applyNumberFormat="1" applyFont="1" applyBorder="1" applyAlignment="1">
      <alignment/>
    </xf>
    <xf numFmtId="4" fontId="6" fillId="0" borderId="17" xfId="0" applyNumberFormat="1" applyFont="1" applyBorder="1" applyAlignment="1">
      <alignment/>
    </xf>
    <xf numFmtId="4" fontId="6" fillId="0" borderId="17" xfId="0" applyNumberFormat="1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100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35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4"/>
      <c r="AH1" s="14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8" t="s">
        <v>4</v>
      </c>
      <c r="BB1" s="18" t="s">
        <v>5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9" t="s">
        <v>6</v>
      </c>
      <c r="BU1" s="19" t="s">
        <v>6</v>
      </c>
    </row>
    <row r="2" spans="3:72" ht="36.95" customHeight="1">
      <c r="C2" s="20" t="s">
        <v>7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R2" s="22" t="s">
        <v>8</v>
      </c>
      <c r="BS2" s="23" t="s">
        <v>9</v>
      </c>
      <c r="BT2" s="23" t="s">
        <v>10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9</v>
      </c>
      <c r="BT3" s="23" t="s">
        <v>11</v>
      </c>
    </row>
    <row r="4" spans="2:71" ht="36.95" customHeight="1">
      <c r="B4" s="27"/>
      <c r="C4" s="28" t="s">
        <v>12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0"/>
      <c r="AS4" s="21" t="s">
        <v>13</v>
      </c>
      <c r="BE4" s="31" t="s">
        <v>14</v>
      </c>
      <c r="BS4" s="23" t="s">
        <v>15</v>
      </c>
    </row>
    <row r="5" spans="2:71" ht="14.4" customHeight="1">
      <c r="B5" s="27"/>
      <c r="C5" s="32"/>
      <c r="D5" s="33" t="s">
        <v>16</v>
      </c>
      <c r="E5" s="32"/>
      <c r="F5" s="32"/>
      <c r="G5" s="32"/>
      <c r="H5" s="32"/>
      <c r="I5" s="32"/>
      <c r="J5" s="32"/>
      <c r="K5" s="34" t="s">
        <v>17</v>
      </c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0"/>
      <c r="BE5" s="35" t="s">
        <v>18</v>
      </c>
      <c r="BS5" s="23" t="s">
        <v>9</v>
      </c>
    </row>
    <row r="6" spans="2:71" ht="36.95" customHeight="1">
      <c r="B6" s="27"/>
      <c r="C6" s="32"/>
      <c r="D6" s="36" t="s">
        <v>19</v>
      </c>
      <c r="E6" s="32"/>
      <c r="F6" s="32"/>
      <c r="G6" s="32"/>
      <c r="H6" s="32"/>
      <c r="I6" s="32"/>
      <c r="J6" s="32"/>
      <c r="K6" s="37" t="s">
        <v>20</v>
      </c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0"/>
      <c r="BE6" s="38"/>
      <c r="BS6" s="23" t="s">
        <v>9</v>
      </c>
    </row>
    <row r="7" spans="2:71" ht="14.4" customHeight="1">
      <c r="B7" s="27"/>
      <c r="C7" s="32"/>
      <c r="D7" s="39" t="s">
        <v>21</v>
      </c>
      <c r="E7" s="32"/>
      <c r="F7" s="32"/>
      <c r="G7" s="32"/>
      <c r="H7" s="32"/>
      <c r="I7" s="32"/>
      <c r="J7" s="32"/>
      <c r="K7" s="34" t="s">
        <v>5</v>
      </c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9" t="s">
        <v>22</v>
      </c>
      <c r="AL7" s="32"/>
      <c r="AM7" s="32"/>
      <c r="AN7" s="34" t="s">
        <v>5</v>
      </c>
      <c r="AO7" s="32"/>
      <c r="AP7" s="32"/>
      <c r="AQ7" s="30"/>
      <c r="BE7" s="38"/>
      <c r="BS7" s="23" t="s">
        <v>9</v>
      </c>
    </row>
    <row r="8" spans="2:71" ht="14.4" customHeight="1">
      <c r="B8" s="27"/>
      <c r="C8" s="32"/>
      <c r="D8" s="39" t="s">
        <v>23</v>
      </c>
      <c r="E8" s="32"/>
      <c r="F8" s="32"/>
      <c r="G8" s="32"/>
      <c r="H8" s="32"/>
      <c r="I8" s="32"/>
      <c r="J8" s="32"/>
      <c r="K8" s="34" t="s">
        <v>24</v>
      </c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9" t="s">
        <v>25</v>
      </c>
      <c r="AL8" s="32"/>
      <c r="AM8" s="32"/>
      <c r="AN8" s="40" t="s">
        <v>26</v>
      </c>
      <c r="AO8" s="32"/>
      <c r="AP8" s="32"/>
      <c r="AQ8" s="30"/>
      <c r="BE8" s="38"/>
      <c r="BS8" s="23" t="s">
        <v>9</v>
      </c>
    </row>
    <row r="9" spans="2:71" ht="14.4" customHeight="1">
      <c r="B9" s="27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0"/>
      <c r="BE9" s="38"/>
      <c r="BS9" s="23" t="s">
        <v>9</v>
      </c>
    </row>
    <row r="10" spans="2:71" ht="14.4" customHeight="1">
      <c r="B10" s="27"/>
      <c r="C10" s="32"/>
      <c r="D10" s="39" t="s">
        <v>27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9" t="s">
        <v>28</v>
      </c>
      <c r="AL10" s="32"/>
      <c r="AM10" s="32"/>
      <c r="AN10" s="34" t="s">
        <v>5</v>
      </c>
      <c r="AO10" s="32"/>
      <c r="AP10" s="32"/>
      <c r="AQ10" s="30"/>
      <c r="BE10" s="38"/>
      <c r="BS10" s="23" t="s">
        <v>9</v>
      </c>
    </row>
    <row r="11" spans="2:71" ht="18.45" customHeight="1">
      <c r="B11" s="27"/>
      <c r="C11" s="32"/>
      <c r="D11" s="32"/>
      <c r="E11" s="34" t="s">
        <v>29</v>
      </c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9" t="s">
        <v>30</v>
      </c>
      <c r="AL11" s="32"/>
      <c r="AM11" s="32"/>
      <c r="AN11" s="34" t="s">
        <v>5</v>
      </c>
      <c r="AO11" s="32"/>
      <c r="AP11" s="32"/>
      <c r="AQ11" s="30"/>
      <c r="BE11" s="38"/>
      <c r="BS11" s="23" t="s">
        <v>9</v>
      </c>
    </row>
    <row r="12" spans="2:71" ht="6.95" customHeight="1">
      <c r="B12" s="27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0"/>
      <c r="BE12" s="38"/>
      <c r="BS12" s="23" t="s">
        <v>9</v>
      </c>
    </row>
    <row r="13" spans="2:71" ht="14.4" customHeight="1">
      <c r="B13" s="27"/>
      <c r="C13" s="32"/>
      <c r="D13" s="39" t="s">
        <v>31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9" t="s">
        <v>28</v>
      </c>
      <c r="AL13" s="32"/>
      <c r="AM13" s="32"/>
      <c r="AN13" s="41" t="s">
        <v>32</v>
      </c>
      <c r="AO13" s="32"/>
      <c r="AP13" s="32"/>
      <c r="AQ13" s="30"/>
      <c r="BE13" s="38"/>
      <c r="BS13" s="23" t="s">
        <v>9</v>
      </c>
    </row>
    <row r="14" spans="2:71" ht="13.5">
      <c r="B14" s="27"/>
      <c r="C14" s="32"/>
      <c r="D14" s="32"/>
      <c r="E14" s="41" t="s">
        <v>32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39" t="s">
        <v>30</v>
      </c>
      <c r="AL14" s="32"/>
      <c r="AM14" s="32"/>
      <c r="AN14" s="41" t="s">
        <v>32</v>
      </c>
      <c r="AO14" s="32"/>
      <c r="AP14" s="32"/>
      <c r="AQ14" s="30"/>
      <c r="BE14" s="38"/>
      <c r="BS14" s="23" t="s">
        <v>9</v>
      </c>
    </row>
    <row r="15" spans="2:71" ht="6.95" customHeight="1">
      <c r="B15" s="27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0"/>
      <c r="BE15" s="38"/>
      <c r="BS15" s="23" t="s">
        <v>6</v>
      </c>
    </row>
    <row r="16" spans="2:71" ht="14.4" customHeight="1">
      <c r="B16" s="27"/>
      <c r="C16" s="32"/>
      <c r="D16" s="39" t="s">
        <v>33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9" t="s">
        <v>28</v>
      </c>
      <c r="AL16" s="32"/>
      <c r="AM16" s="32"/>
      <c r="AN16" s="34" t="s">
        <v>5</v>
      </c>
      <c r="AO16" s="32"/>
      <c r="AP16" s="32"/>
      <c r="AQ16" s="30"/>
      <c r="BE16" s="38"/>
      <c r="BS16" s="23" t="s">
        <v>6</v>
      </c>
    </row>
    <row r="17" spans="2:71" ht="18.45" customHeight="1">
      <c r="B17" s="27"/>
      <c r="C17" s="32"/>
      <c r="D17" s="32"/>
      <c r="E17" s="34" t="s">
        <v>34</v>
      </c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9" t="s">
        <v>30</v>
      </c>
      <c r="AL17" s="32"/>
      <c r="AM17" s="32"/>
      <c r="AN17" s="34" t="s">
        <v>5</v>
      </c>
      <c r="AO17" s="32"/>
      <c r="AP17" s="32"/>
      <c r="AQ17" s="30"/>
      <c r="BE17" s="38"/>
      <c r="BS17" s="23" t="s">
        <v>35</v>
      </c>
    </row>
    <row r="18" spans="2:71" ht="6.95" customHeight="1">
      <c r="B18" s="27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0"/>
      <c r="BE18" s="38"/>
      <c r="BS18" s="23" t="s">
        <v>9</v>
      </c>
    </row>
    <row r="19" spans="2:71" ht="14.4" customHeight="1">
      <c r="B19" s="27"/>
      <c r="C19" s="32"/>
      <c r="D19" s="39" t="s">
        <v>36</v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9" t="s">
        <v>28</v>
      </c>
      <c r="AL19" s="32"/>
      <c r="AM19" s="32"/>
      <c r="AN19" s="34" t="s">
        <v>5</v>
      </c>
      <c r="AO19" s="32"/>
      <c r="AP19" s="32"/>
      <c r="AQ19" s="30"/>
      <c r="BE19" s="38"/>
      <c r="BS19" s="23" t="s">
        <v>9</v>
      </c>
    </row>
    <row r="20" spans="2:57" ht="18.45" customHeight="1">
      <c r="B20" s="27"/>
      <c r="C20" s="32"/>
      <c r="D20" s="32"/>
      <c r="E20" s="34" t="s">
        <v>24</v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9" t="s">
        <v>30</v>
      </c>
      <c r="AL20" s="32"/>
      <c r="AM20" s="32"/>
      <c r="AN20" s="34" t="s">
        <v>5</v>
      </c>
      <c r="AO20" s="32"/>
      <c r="AP20" s="32"/>
      <c r="AQ20" s="30"/>
      <c r="BE20" s="38"/>
    </row>
    <row r="21" spans="2:57" ht="6.95" customHeight="1">
      <c r="B21" s="27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0"/>
      <c r="BE21" s="38"/>
    </row>
    <row r="22" spans="2:57" ht="13.5">
      <c r="B22" s="27"/>
      <c r="C22" s="32"/>
      <c r="D22" s="39" t="s">
        <v>37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0"/>
      <c r="BE22" s="38"/>
    </row>
    <row r="23" spans="2:57" ht="16.5" customHeight="1">
      <c r="B23" s="27"/>
      <c r="C23" s="32"/>
      <c r="D23" s="32"/>
      <c r="E23" s="43" t="s">
        <v>5</v>
      </c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32"/>
      <c r="AP23" s="32"/>
      <c r="AQ23" s="30"/>
      <c r="BE23" s="38"/>
    </row>
    <row r="24" spans="2:57" ht="6.95" customHeight="1">
      <c r="B24" s="27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0"/>
      <c r="BE24" s="38"/>
    </row>
    <row r="25" spans="2:57" ht="6.95" customHeight="1">
      <c r="B25" s="27"/>
      <c r="C25" s="32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32"/>
      <c r="AQ25" s="30"/>
      <c r="BE25" s="38"/>
    </row>
    <row r="26" spans="2:57" ht="14.4" customHeight="1">
      <c r="B26" s="27"/>
      <c r="C26" s="32"/>
      <c r="D26" s="45" t="s">
        <v>38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46">
        <f>ROUND(AG87,2)</f>
        <v>0</v>
      </c>
      <c r="AL26" s="32"/>
      <c r="AM26" s="32"/>
      <c r="AN26" s="32"/>
      <c r="AO26" s="32"/>
      <c r="AP26" s="32"/>
      <c r="AQ26" s="30"/>
      <c r="BE26" s="38"/>
    </row>
    <row r="27" spans="2:57" ht="14.4" customHeight="1">
      <c r="B27" s="27"/>
      <c r="C27" s="32"/>
      <c r="D27" s="45" t="s">
        <v>39</v>
      </c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46">
        <f>ROUND(AG93,2)</f>
        <v>0</v>
      </c>
      <c r="AL27" s="46"/>
      <c r="AM27" s="46"/>
      <c r="AN27" s="46"/>
      <c r="AO27" s="46"/>
      <c r="AP27" s="32"/>
      <c r="AQ27" s="30"/>
      <c r="BE27" s="38"/>
    </row>
    <row r="28" spans="2:57" s="1" customFormat="1" ht="6.95" customHeight="1">
      <c r="B28" s="47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9"/>
      <c r="BE28" s="38"/>
    </row>
    <row r="29" spans="2:57" s="1" customFormat="1" ht="25.9" customHeight="1">
      <c r="B29" s="47"/>
      <c r="C29" s="48"/>
      <c r="D29" s="50" t="s">
        <v>40</v>
      </c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2">
        <f>ROUND(AK26+AK27,2)</f>
        <v>0</v>
      </c>
      <c r="AL29" s="51"/>
      <c r="AM29" s="51"/>
      <c r="AN29" s="51"/>
      <c r="AO29" s="51"/>
      <c r="AP29" s="48"/>
      <c r="AQ29" s="49"/>
      <c r="BE29" s="38"/>
    </row>
    <row r="30" spans="2:57" s="1" customFormat="1" ht="6.95" customHeight="1">
      <c r="B30" s="47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9"/>
      <c r="BE30" s="38"/>
    </row>
    <row r="31" spans="2:57" s="2" customFormat="1" ht="14.4" customHeight="1">
      <c r="B31" s="53"/>
      <c r="C31" s="54"/>
      <c r="D31" s="55" t="s">
        <v>41</v>
      </c>
      <c r="E31" s="54"/>
      <c r="F31" s="55" t="s">
        <v>42</v>
      </c>
      <c r="G31" s="54"/>
      <c r="H31" s="54"/>
      <c r="I31" s="54"/>
      <c r="J31" s="54"/>
      <c r="K31" s="54"/>
      <c r="L31" s="56">
        <v>0.21</v>
      </c>
      <c r="M31" s="54"/>
      <c r="N31" s="54"/>
      <c r="O31" s="54"/>
      <c r="P31" s="54"/>
      <c r="Q31" s="54"/>
      <c r="R31" s="54"/>
      <c r="S31" s="54"/>
      <c r="T31" s="57" t="s">
        <v>43</v>
      </c>
      <c r="U31" s="54"/>
      <c r="V31" s="54"/>
      <c r="W31" s="58">
        <f>ROUND(AZ87+SUM(CD94:CD98),2)</f>
        <v>0</v>
      </c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8">
        <f>ROUND(AV87+SUM(BY94:BY98),2)</f>
        <v>0</v>
      </c>
      <c r="AL31" s="54"/>
      <c r="AM31" s="54"/>
      <c r="AN31" s="54"/>
      <c r="AO31" s="54"/>
      <c r="AP31" s="54"/>
      <c r="AQ31" s="59"/>
      <c r="BE31" s="38"/>
    </row>
    <row r="32" spans="2:57" s="2" customFormat="1" ht="14.4" customHeight="1">
      <c r="B32" s="53"/>
      <c r="C32" s="54"/>
      <c r="D32" s="54"/>
      <c r="E32" s="54"/>
      <c r="F32" s="55" t="s">
        <v>44</v>
      </c>
      <c r="G32" s="54"/>
      <c r="H32" s="54"/>
      <c r="I32" s="54"/>
      <c r="J32" s="54"/>
      <c r="K32" s="54"/>
      <c r="L32" s="56">
        <v>0.15</v>
      </c>
      <c r="M32" s="54"/>
      <c r="N32" s="54"/>
      <c r="O32" s="54"/>
      <c r="P32" s="54"/>
      <c r="Q32" s="54"/>
      <c r="R32" s="54"/>
      <c r="S32" s="54"/>
      <c r="T32" s="57" t="s">
        <v>43</v>
      </c>
      <c r="U32" s="54"/>
      <c r="V32" s="54"/>
      <c r="W32" s="58">
        <f>ROUND(BA87+SUM(CE94:CE98),2)</f>
        <v>0</v>
      </c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8">
        <f>ROUND(AW87+SUM(BZ94:BZ98),2)</f>
        <v>0</v>
      </c>
      <c r="AL32" s="54"/>
      <c r="AM32" s="54"/>
      <c r="AN32" s="54"/>
      <c r="AO32" s="54"/>
      <c r="AP32" s="54"/>
      <c r="AQ32" s="59"/>
      <c r="BE32" s="38"/>
    </row>
    <row r="33" spans="2:57" s="2" customFormat="1" ht="14.4" customHeight="1" hidden="1">
      <c r="B33" s="53"/>
      <c r="C33" s="54"/>
      <c r="D33" s="54"/>
      <c r="E33" s="54"/>
      <c r="F33" s="55" t="s">
        <v>45</v>
      </c>
      <c r="G33" s="54"/>
      <c r="H33" s="54"/>
      <c r="I33" s="54"/>
      <c r="J33" s="54"/>
      <c r="K33" s="54"/>
      <c r="L33" s="56">
        <v>0.21</v>
      </c>
      <c r="M33" s="54"/>
      <c r="N33" s="54"/>
      <c r="O33" s="54"/>
      <c r="P33" s="54"/>
      <c r="Q33" s="54"/>
      <c r="R33" s="54"/>
      <c r="S33" s="54"/>
      <c r="T33" s="57" t="s">
        <v>43</v>
      </c>
      <c r="U33" s="54"/>
      <c r="V33" s="54"/>
      <c r="W33" s="58">
        <f>ROUND(BB87+SUM(CF94:CF98),2)</f>
        <v>0</v>
      </c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8">
        <v>0</v>
      </c>
      <c r="AL33" s="54"/>
      <c r="AM33" s="54"/>
      <c r="AN33" s="54"/>
      <c r="AO33" s="54"/>
      <c r="AP33" s="54"/>
      <c r="AQ33" s="59"/>
      <c r="BE33" s="38"/>
    </row>
    <row r="34" spans="2:57" s="2" customFormat="1" ht="14.4" customHeight="1" hidden="1">
      <c r="B34" s="53"/>
      <c r="C34" s="54"/>
      <c r="D34" s="54"/>
      <c r="E34" s="54"/>
      <c r="F34" s="55" t="s">
        <v>46</v>
      </c>
      <c r="G34" s="54"/>
      <c r="H34" s="54"/>
      <c r="I34" s="54"/>
      <c r="J34" s="54"/>
      <c r="K34" s="54"/>
      <c r="L34" s="56">
        <v>0.15</v>
      </c>
      <c r="M34" s="54"/>
      <c r="N34" s="54"/>
      <c r="O34" s="54"/>
      <c r="P34" s="54"/>
      <c r="Q34" s="54"/>
      <c r="R34" s="54"/>
      <c r="S34" s="54"/>
      <c r="T34" s="57" t="s">
        <v>43</v>
      </c>
      <c r="U34" s="54"/>
      <c r="V34" s="54"/>
      <c r="W34" s="58">
        <f>ROUND(BC87+SUM(CG94:CG98),2)</f>
        <v>0</v>
      </c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8">
        <v>0</v>
      </c>
      <c r="AL34" s="54"/>
      <c r="AM34" s="54"/>
      <c r="AN34" s="54"/>
      <c r="AO34" s="54"/>
      <c r="AP34" s="54"/>
      <c r="AQ34" s="59"/>
      <c r="BE34" s="38"/>
    </row>
    <row r="35" spans="2:43" s="2" customFormat="1" ht="14.4" customHeight="1" hidden="1">
      <c r="B35" s="53"/>
      <c r="C35" s="54"/>
      <c r="D35" s="54"/>
      <c r="E35" s="54"/>
      <c r="F35" s="55" t="s">
        <v>47</v>
      </c>
      <c r="G35" s="54"/>
      <c r="H35" s="54"/>
      <c r="I35" s="54"/>
      <c r="J35" s="54"/>
      <c r="K35" s="54"/>
      <c r="L35" s="56">
        <v>0</v>
      </c>
      <c r="M35" s="54"/>
      <c r="N35" s="54"/>
      <c r="O35" s="54"/>
      <c r="P35" s="54"/>
      <c r="Q35" s="54"/>
      <c r="R35" s="54"/>
      <c r="S35" s="54"/>
      <c r="T35" s="57" t="s">
        <v>43</v>
      </c>
      <c r="U35" s="54"/>
      <c r="V35" s="54"/>
      <c r="W35" s="58">
        <f>ROUND(BD87+SUM(CH94:CH98),2)</f>
        <v>0</v>
      </c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8">
        <v>0</v>
      </c>
      <c r="AL35" s="54"/>
      <c r="AM35" s="54"/>
      <c r="AN35" s="54"/>
      <c r="AO35" s="54"/>
      <c r="AP35" s="54"/>
      <c r="AQ35" s="59"/>
    </row>
    <row r="36" spans="2:43" s="1" customFormat="1" ht="6.95" customHeight="1">
      <c r="B36" s="47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9"/>
    </row>
    <row r="37" spans="2:43" s="1" customFormat="1" ht="25.9" customHeight="1">
      <c r="B37" s="47"/>
      <c r="C37" s="60"/>
      <c r="D37" s="61" t="s">
        <v>48</v>
      </c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3" t="s">
        <v>49</v>
      </c>
      <c r="U37" s="62"/>
      <c r="V37" s="62"/>
      <c r="W37" s="62"/>
      <c r="X37" s="64" t="s">
        <v>50</v>
      </c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5">
        <f>SUM(AK29:AK35)</f>
        <v>0</v>
      </c>
      <c r="AL37" s="62"/>
      <c r="AM37" s="62"/>
      <c r="AN37" s="62"/>
      <c r="AO37" s="66"/>
      <c r="AP37" s="60"/>
      <c r="AQ37" s="49"/>
    </row>
    <row r="38" spans="2:43" s="1" customFormat="1" ht="14.4" customHeight="1"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9"/>
    </row>
    <row r="39" spans="2:43" ht="13.5">
      <c r="B39" s="27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0"/>
    </row>
    <row r="40" spans="2:43" ht="13.5">
      <c r="B40" s="27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0"/>
    </row>
    <row r="41" spans="2:43" ht="13.5">
      <c r="B41" s="27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0"/>
    </row>
    <row r="42" spans="2:43" ht="13.5">
      <c r="B42" s="27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0"/>
    </row>
    <row r="43" spans="2:43" ht="13.5">
      <c r="B43" s="27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0"/>
    </row>
    <row r="44" spans="2:43" ht="13.5">
      <c r="B44" s="27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0"/>
    </row>
    <row r="45" spans="2:43" ht="13.5">
      <c r="B45" s="27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0"/>
    </row>
    <row r="46" spans="2:43" ht="13.5">
      <c r="B46" s="27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0"/>
    </row>
    <row r="47" spans="2:43" ht="13.5">
      <c r="B47" s="27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0"/>
    </row>
    <row r="48" spans="2:43" ht="13.5">
      <c r="B48" s="27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0"/>
    </row>
    <row r="49" spans="2:43" s="1" customFormat="1" ht="13.5">
      <c r="B49" s="47"/>
      <c r="C49" s="48"/>
      <c r="D49" s="67" t="s">
        <v>51</v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9"/>
      <c r="AA49" s="48"/>
      <c r="AB49" s="48"/>
      <c r="AC49" s="67" t="s">
        <v>52</v>
      </c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9"/>
      <c r="AP49" s="48"/>
      <c r="AQ49" s="49"/>
    </row>
    <row r="50" spans="2:43" ht="13.5">
      <c r="B50" s="27"/>
      <c r="C50" s="32"/>
      <c r="D50" s="70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71"/>
      <c r="AA50" s="32"/>
      <c r="AB50" s="32"/>
      <c r="AC50" s="70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71"/>
      <c r="AP50" s="32"/>
      <c r="AQ50" s="30"/>
    </row>
    <row r="51" spans="2:43" ht="13.5">
      <c r="B51" s="27"/>
      <c r="C51" s="32"/>
      <c r="D51" s="70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71"/>
      <c r="AA51" s="32"/>
      <c r="AB51" s="32"/>
      <c r="AC51" s="70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71"/>
      <c r="AP51" s="32"/>
      <c r="AQ51" s="30"/>
    </row>
    <row r="52" spans="2:43" ht="13.5">
      <c r="B52" s="27"/>
      <c r="C52" s="32"/>
      <c r="D52" s="70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71"/>
      <c r="AA52" s="32"/>
      <c r="AB52" s="32"/>
      <c r="AC52" s="70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71"/>
      <c r="AP52" s="32"/>
      <c r="AQ52" s="30"/>
    </row>
    <row r="53" spans="2:43" ht="13.5">
      <c r="B53" s="27"/>
      <c r="C53" s="32"/>
      <c r="D53" s="70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71"/>
      <c r="AA53" s="32"/>
      <c r="AB53" s="32"/>
      <c r="AC53" s="70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71"/>
      <c r="AP53" s="32"/>
      <c r="AQ53" s="30"/>
    </row>
    <row r="54" spans="2:43" ht="13.5">
      <c r="B54" s="27"/>
      <c r="C54" s="32"/>
      <c r="D54" s="70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71"/>
      <c r="AA54" s="32"/>
      <c r="AB54" s="32"/>
      <c r="AC54" s="70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71"/>
      <c r="AP54" s="32"/>
      <c r="AQ54" s="30"/>
    </row>
    <row r="55" spans="2:43" ht="13.5">
      <c r="B55" s="27"/>
      <c r="C55" s="32"/>
      <c r="D55" s="70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71"/>
      <c r="AA55" s="32"/>
      <c r="AB55" s="32"/>
      <c r="AC55" s="70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71"/>
      <c r="AP55" s="32"/>
      <c r="AQ55" s="30"/>
    </row>
    <row r="56" spans="2:43" ht="13.5">
      <c r="B56" s="27"/>
      <c r="C56" s="32"/>
      <c r="D56" s="70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71"/>
      <c r="AA56" s="32"/>
      <c r="AB56" s="32"/>
      <c r="AC56" s="70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71"/>
      <c r="AP56" s="32"/>
      <c r="AQ56" s="30"/>
    </row>
    <row r="57" spans="2:43" ht="13.5">
      <c r="B57" s="27"/>
      <c r="C57" s="32"/>
      <c r="D57" s="70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71"/>
      <c r="AA57" s="32"/>
      <c r="AB57" s="32"/>
      <c r="AC57" s="70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71"/>
      <c r="AP57" s="32"/>
      <c r="AQ57" s="30"/>
    </row>
    <row r="58" spans="2:43" s="1" customFormat="1" ht="13.5">
      <c r="B58" s="47"/>
      <c r="C58" s="48"/>
      <c r="D58" s="72" t="s">
        <v>53</v>
      </c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4" t="s">
        <v>54</v>
      </c>
      <c r="S58" s="73"/>
      <c r="T58" s="73"/>
      <c r="U58" s="73"/>
      <c r="V58" s="73"/>
      <c r="W58" s="73"/>
      <c r="X58" s="73"/>
      <c r="Y58" s="73"/>
      <c r="Z58" s="75"/>
      <c r="AA58" s="48"/>
      <c r="AB58" s="48"/>
      <c r="AC58" s="72" t="s">
        <v>53</v>
      </c>
      <c r="AD58" s="73"/>
      <c r="AE58" s="73"/>
      <c r="AF58" s="73"/>
      <c r="AG58" s="73"/>
      <c r="AH58" s="73"/>
      <c r="AI58" s="73"/>
      <c r="AJ58" s="73"/>
      <c r="AK58" s="73"/>
      <c r="AL58" s="73"/>
      <c r="AM58" s="74" t="s">
        <v>54</v>
      </c>
      <c r="AN58" s="73"/>
      <c r="AO58" s="75"/>
      <c r="AP58" s="48"/>
      <c r="AQ58" s="49"/>
    </row>
    <row r="59" spans="2:43" ht="13.5">
      <c r="B59" s="27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0"/>
    </row>
    <row r="60" spans="2:43" s="1" customFormat="1" ht="13.5">
      <c r="B60" s="47"/>
      <c r="C60" s="48"/>
      <c r="D60" s="67" t="s">
        <v>55</v>
      </c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9"/>
      <c r="AA60" s="48"/>
      <c r="AB60" s="48"/>
      <c r="AC60" s="67" t="s">
        <v>56</v>
      </c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9"/>
      <c r="AP60" s="48"/>
      <c r="AQ60" s="49"/>
    </row>
    <row r="61" spans="2:43" ht="13.5">
      <c r="B61" s="27"/>
      <c r="C61" s="32"/>
      <c r="D61" s="70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71"/>
      <c r="AA61" s="32"/>
      <c r="AB61" s="32"/>
      <c r="AC61" s="70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71"/>
      <c r="AP61" s="32"/>
      <c r="AQ61" s="30"/>
    </row>
    <row r="62" spans="2:43" ht="13.5">
      <c r="B62" s="27"/>
      <c r="C62" s="32"/>
      <c r="D62" s="70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71"/>
      <c r="AA62" s="32"/>
      <c r="AB62" s="32"/>
      <c r="AC62" s="70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71"/>
      <c r="AP62" s="32"/>
      <c r="AQ62" s="30"/>
    </row>
    <row r="63" spans="2:43" ht="13.5">
      <c r="B63" s="27"/>
      <c r="C63" s="32"/>
      <c r="D63" s="70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71"/>
      <c r="AA63" s="32"/>
      <c r="AB63" s="32"/>
      <c r="AC63" s="70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71"/>
      <c r="AP63" s="32"/>
      <c r="AQ63" s="30"/>
    </row>
    <row r="64" spans="2:43" ht="13.5">
      <c r="B64" s="27"/>
      <c r="C64" s="32"/>
      <c r="D64" s="70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71"/>
      <c r="AA64" s="32"/>
      <c r="AB64" s="32"/>
      <c r="AC64" s="70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71"/>
      <c r="AP64" s="32"/>
      <c r="AQ64" s="30"/>
    </row>
    <row r="65" spans="2:43" ht="13.5">
      <c r="B65" s="27"/>
      <c r="C65" s="32"/>
      <c r="D65" s="70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71"/>
      <c r="AA65" s="32"/>
      <c r="AB65" s="32"/>
      <c r="AC65" s="70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71"/>
      <c r="AP65" s="32"/>
      <c r="AQ65" s="30"/>
    </row>
    <row r="66" spans="2:43" ht="13.5">
      <c r="B66" s="27"/>
      <c r="C66" s="32"/>
      <c r="D66" s="70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71"/>
      <c r="AA66" s="32"/>
      <c r="AB66" s="32"/>
      <c r="AC66" s="70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71"/>
      <c r="AP66" s="32"/>
      <c r="AQ66" s="30"/>
    </row>
    <row r="67" spans="2:43" ht="13.5">
      <c r="B67" s="27"/>
      <c r="C67" s="32"/>
      <c r="D67" s="70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71"/>
      <c r="AA67" s="32"/>
      <c r="AB67" s="32"/>
      <c r="AC67" s="70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71"/>
      <c r="AP67" s="32"/>
      <c r="AQ67" s="30"/>
    </row>
    <row r="68" spans="2:43" ht="13.5">
      <c r="B68" s="27"/>
      <c r="C68" s="32"/>
      <c r="D68" s="70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71"/>
      <c r="AA68" s="32"/>
      <c r="AB68" s="32"/>
      <c r="AC68" s="70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71"/>
      <c r="AP68" s="32"/>
      <c r="AQ68" s="30"/>
    </row>
    <row r="69" spans="2:43" s="1" customFormat="1" ht="13.5">
      <c r="B69" s="47"/>
      <c r="C69" s="48"/>
      <c r="D69" s="72" t="s">
        <v>53</v>
      </c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4" t="s">
        <v>54</v>
      </c>
      <c r="S69" s="73"/>
      <c r="T69" s="73"/>
      <c r="U69" s="73"/>
      <c r="V69" s="73"/>
      <c r="W69" s="73"/>
      <c r="X69" s="73"/>
      <c r="Y69" s="73"/>
      <c r="Z69" s="75"/>
      <c r="AA69" s="48"/>
      <c r="AB69" s="48"/>
      <c r="AC69" s="72" t="s">
        <v>53</v>
      </c>
      <c r="AD69" s="73"/>
      <c r="AE69" s="73"/>
      <c r="AF69" s="73"/>
      <c r="AG69" s="73"/>
      <c r="AH69" s="73"/>
      <c r="AI69" s="73"/>
      <c r="AJ69" s="73"/>
      <c r="AK69" s="73"/>
      <c r="AL69" s="73"/>
      <c r="AM69" s="74" t="s">
        <v>54</v>
      </c>
      <c r="AN69" s="73"/>
      <c r="AO69" s="75"/>
      <c r="AP69" s="48"/>
      <c r="AQ69" s="49"/>
    </row>
    <row r="70" spans="2:43" s="1" customFormat="1" ht="6.95" customHeight="1">
      <c r="B70" s="47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9"/>
    </row>
    <row r="71" spans="2:43" s="1" customFormat="1" ht="6.95" customHeight="1">
      <c r="B71" s="76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8"/>
    </row>
    <row r="75" spans="2:43" s="1" customFormat="1" ht="6.95" customHeight="1">
      <c r="B75" s="79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1"/>
    </row>
    <row r="76" spans="2:43" s="1" customFormat="1" ht="36.95" customHeight="1">
      <c r="B76" s="47"/>
      <c r="C76" s="28" t="s">
        <v>57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49"/>
    </row>
    <row r="77" spans="2:43" s="3" customFormat="1" ht="14.4" customHeight="1">
      <c r="B77" s="82"/>
      <c r="C77" s="39" t="s">
        <v>16</v>
      </c>
      <c r="D77" s="83"/>
      <c r="E77" s="83"/>
      <c r="F77" s="83"/>
      <c r="G77" s="83"/>
      <c r="H77" s="83"/>
      <c r="I77" s="83"/>
      <c r="J77" s="83"/>
      <c r="K77" s="83"/>
      <c r="L77" s="83" t="str">
        <f>K5</f>
        <v>1</v>
      </c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4"/>
    </row>
    <row r="78" spans="2:43" s="4" customFormat="1" ht="36.95" customHeight="1">
      <c r="B78" s="85"/>
      <c r="C78" s="86" t="s">
        <v>19</v>
      </c>
      <c r="D78" s="87"/>
      <c r="E78" s="87"/>
      <c r="F78" s="87"/>
      <c r="G78" s="87"/>
      <c r="H78" s="87"/>
      <c r="I78" s="87"/>
      <c r="J78" s="87"/>
      <c r="K78" s="87"/>
      <c r="L78" s="88" t="str">
        <f>K6</f>
        <v>Přizpůsobení stávajících prostor pro umístění komunálního odpadu Roosveltova kolej VŠE</v>
      </c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9"/>
    </row>
    <row r="79" spans="2:43" s="1" customFormat="1" ht="6.95" customHeight="1">
      <c r="B79" s="47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9"/>
    </row>
    <row r="80" spans="2:43" s="1" customFormat="1" ht="13.5">
      <c r="B80" s="47"/>
      <c r="C80" s="39" t="s">
        <v>23</v>
      </c>
      <c r="D80" s="48"/>
      <c r="E80" s="48"/>
      <c r="F80" s="48"/>
      <c r="G80" s="48"/>
      <c r="H80" s="48"/>
      <c r="I80" s="48"/>
      <c r="J80" s="48"/>
      <c r="K80" s="48"/>
      <c r="L80" s="90" t="str">
        <f>IF(K8="","",K8)</f>
        <v xml:space="preserve"> </v>
      </c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39" t="s">
        <v>25</v>
      </c>
      <c r="AJ80" s="48"/>
      <c r="AK80" s="48"/>
      <c r="AL80" s="48"/>
      <c r="AM80" s="91" t="str">
        <f>IF(AN8="","",AN8)</f>
        <v>27.11.2018</v>
      </c>
      <c r="AN80" s="48"/>
      <c r="AO80" s="48"/>
      <c r="AP80" s="48"/>
      <c r="AQ80" s="49"/>
    </row>
    <row r="81" spans="2:43" s="1" customFormat="1" ht="6.95" customHeight="1"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9"/>
    </row>
    <row r="82" spans="2:56" s="1" customFormat="1" ht="13.5">
      <c r="B82" s="47"/>
      <c r="C82" s="39" t="s">
        <v>27</v>
      </c>
      <c r="D82" s="48"/>
      <c r="E82" s="48"/>
      <c r="F82" s="48"/>
      <c r="G82" s="48"/>
      <c r="H82" s="48"/>
      <c r="I82" s="48"/>
      <c r="J82" s="48"/>
      <c r="K82" s="48"/>
      <c r="L82" s="83" t="str">
        <f>IF(E11="","",E11)</f>
        <v>Vysoká škola ekonomická v Praze</v>
      </c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39" t="s">
        <v>33</v>
      </c>
      <c r="AJ82" s="48"/>
      <c r="AK82" s="48"/>
      <c r="AL82" s="48"/>
      <c r="AM82" s="83" t="str">
        <f>IF(E17="","",E17)</f>
        <v>PROJECTICA s.r.o.</v>
      </c>
      <c r="AN82" s="83"/>
      <c r="AO82" s="83"/>
      <c r="AP82" s="83"/>
      <c r="AQ82" s="49"/>
      <c r="AS82" s="92" t="s">
        <v>58</v>
      </c>
      <c r="AT82" s="93"/>
      <c r="AU82" s="68"/>
      <c r="AV82" s="68"/>
      <c r="AW82" s="68"/>
      <c r="AX82" s="68"/>
      <c r="AY82" s="68"/>
      <c r="AZ82" s="68"/>
      <c r="BA82" s="68"/>
      <c r="BB82" s="68"/>
      <c r="BC82" s="68"/>
      <c r="BD82" s="69"/>
    </row>
    <row r="83" spans="2:56" s="1" customFormat="1" ht="13.5">
      <c r="B83" s="47"/>
      <c r="C83" s="39" t="s">
        <v>31</v>
      </c>
      <c r="D83" s="48"/>
      <c r="E83" s="48"/>
      <c r="F83" s="48"/>
      <c r="G83" s="48"/>
      <c r="H83" s="48"/>
      <c r="I83" s="48"/>
      <c r="J83" s="48"/>
      <c r="K83" s="48"/>
      <c r="L83" s="83" t="str">
        <f>IF(E14="Vyplň údaj","",E14)</f>
        <v/>
      </c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39" t="s">
        <v>36</v>
      </c>
      <c r="AJ83" s="48"/>
      <c r="AK83" s="48"/>
      <c r="AL83" s="48"/>
      <c r="AM83" s="83" t="str">
        <f>IF(E20="","",E20)</f>
        <v xml:space="preserve"> </v>
      </c>
      <c r="AN83" s="83"/>
      <c r="AO83" s="83"/>
      <c r="AP83" s="83"/>
      <c r="AQ83" s="49"/>
      <c r="AS83" s="94"/>
      <c r="AT83" s="55"/>
      <c r="AU83" s="48"/>
      <c r="AV83" s="48"/>
      <c r="AW83" s="48"/>
      <c r="AX83" s="48"/>
      <c r="AY83" s="48"/>
      <c r="AZ83" s="48"/>
      <c r="BA83" s="48"/>
      <c r="BB83" s="48"/>
      <c r="BC83" s="48"/>
      <c r="BD83" s="95"/>
    </row>
    <row r="84" spans="2:56" s="1" customFormat="1" ht="10.8" customHeight="1">
      <c r="B84" s="47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9"/>
      <c r="AS84" s="94"/>
      <c r="AT84" s="55"/>
      <c r="AU84" s="48"/>
      <c r="AV84" s="48"/>
      <c r="AW84" s="48"/>
      <c r="AX84" s="48"/>
      <c r="AY84" s="48"/>
      <c r="AZ84" s="48"/>
      <c r="BA84" s="48"/>
      <c r="BB84" s="48"/>
      <c r="BC84" s="48"/>
      <c r="BD84" s="95"/>
    </row>
    <row r="85" spans="2:56" s="1" customFormat="1" ht="29.25" customHeight="1">
      <c r="B85" s="47"/>
      <c r="C85" s="96" t="s">
        <v>59</v>
      </c>
      <c r="D85" s="97"/>
      <c r="E85" s="97"/>
      <c r="F85" s="97"/>
      <c r="G85" s="97"/>
      <c r="H85" s="98"/>
      <c r="I85" s="99" t="s">
        <v>60</v>
      </c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9" t="s">
        <v>61</v>
      </c>
      <c r="AH85" s="97"/>
      <c r="AI85" s="97"/>
      <c r="AJ85" s="97"/>
      <c r="AK85" s="97"/>
      <c r="AL85" s="97"/>
      <c r="AM85" s="97"/>
      <c r="AN85" s="99" t="s">
        <v>62</v>
      </c>
      <c r="AO85" s="97"/>
      <c r="AP85" s="100"/>
      <c r="AQ85" s="49"/>
      <c r="AS85" s="101" t="s">
        <v>63</v>
      </c>
      <c r="AT85" s="102" t="s">
        <v>64</v>
      </c>
      <c r="AU85" s="102" t="s">
        <v>65</v>
      </c>
      <c r="AV85" s="102" t="s">
        <v>66</v>
      </c>
      <c r="AW85" s="102" t="s">
        <v>67</v>
      </c>
      <c r="AX85" s="102" t="s">
        <v>68</v>
      </c>
      <c r="AY85" s="102" t="s">
        <v>69</v>
      </c>
      <c r="AZ85" s="102" t="s">
        <v>70</v>
      </c>
      <c r="BA85" s="102" t="s">
        <v>71</v>
      </c>
      <c r="BB85" s="102" t="s">
        <v>72</v>
      </c>
      <c r="BC85" s="102" t="s">
        <v>73</v>
      </c>
      <c r="BD85" s="103" t="s">
        <v>74</v>
      </c>
    </row>
    <row r="86" spans="2:56" s="1" customFormat="1" ht="10.8" customHeight="1">
      <c r="B86" s="47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9"/>
      <c r="AS86" s="104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9"/>
    </row>
    <row r="87" spans="2:76" s="4" customFormat="1" ht="32.4" customHeight="1">
      <c r="B87" s="85"/>
      <c r="C87" s="105" t="s">
        <v>75</v>
      </c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07">
        <f>ROUND(SUM(AG88:AG91),2)</f>
        <v>0</v>
      </c>
      <c r="AH87" s="107"/>
      <c r="AI87" s="107"/>
      <c r="AJ87" s="107"/>
      <c r="AK87" s="107"/>
      <c r="AL87" s="107"/>
      <c r="AM87" s="107"/>
      <c r="AN87" s="108">
        <f>SUM(AG87,AT87)</f>
        <v>0</v>
      </c>
      <c r="AO87" s="108"/>
      <c r="AP87" s="108"/>
      <c r="AQ87" s="89"/>
      <c r="AS87" s="109">
        <f>ROUND(SUM(AS88:AS91),2)</f>
        <v>0</v>
      </c>
      <c r="AT87" s="110">
        <f>ROUND(SUM(AV87:AW87),2)</f>
        <v>0</v>
      </c>
      <c r="AU87" s="111">
        <f>ROUND(SUM(AU88:AU91),5)</f>
        <v>0</v>
      </c>
      <c r="AV87" s="110">
        <f>ROUND(AZ87*L31,2)</f>
        <v>0</v>
      </c>
      <c r="AW87" s="110">
        <f>ROUND(BA87*L32,2)</f>
        <v>0</v>
      </c>
      <c r="AX87" s="110">
        <f>ROUND(BB87*L31,2)</f>
        <v>0</v>
      </c>
      <c r="AY87" s="110">
        <f>ROUND(BC87*L32,2)</f>
        <v>0</v>
      </c>
      <c r="AZ87" s="110">
        <f>ROUND(SUM(AZ88:AZ91),2)</f>
        <v>0</v>
      </c>
      <c r="BA87" s="110">
        <f>ROUND(SUM(BA88:BA91),2)</f>
        <v>0</v>
      </c>
      <c r="BB87" s="110">
        <f>ROUND(SUM(BB88:BB91),2)</f>
        <v>0</v>
      </c>
      <c r="BC87" s="110">
        <f>ROUND(SUM(BC88:BC91),2)</f>
        <v>0</v>
      </c>
      <c r="BD87" s="112">
        <f>ROUND(SUM(BD88:BD91),2)</f>
        <v>0</v>
      </c>
      <c r="BS87" s="113" t="s">
        <v>76</v>
      </c>
      <c r="BT87" s="113" t="s">
        <v>77</v>
      </c>
      <c r="BU87" s="114" t="s">
        <v>78</v>
      </c>
      <c r="BV87" s="113" t="s">
        <v>79</v>
      </c>
      <c r="BW87" s="113" t="s">
        <v>80</v>
      </c>
      <c r="BX87" s="113" t="s">
        <v>81</v>
      </c>
    </row>
    <row r="88" spans="1:76" s="5" customFormat="1" ht="16.5" customHeight="1">
      <c r="A88" s="115" t="s">
        <v>82</v>
      </c>
      <c r="B88" s="116"/>
      <c r="C88" s="117"/>
      <c r="D88" s="118" t="s">
        <v>17</v>
      </c>
      <c r="E88" s="118"/>
      <c r="F88" s="118"/>
      <c r="G88" s="118"/>
      <c r="H88" s="118"/>
      <c r="I88" s="119"/>
      <c r="J88" s="118" t="s">
        <v>83</v>
      </c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20">
        <f>'1 - Stavební část'!M30</f>
        <v>0</v>
      </c>
      <c r="AH88" s="119"/>
      <c r="AI88" s="119"/>
      <c r="AJ88" s="119"/>
      <c r="AK88" s="119"/>
      <c r="AL88" s="119"/>
      <c r="AM88" s="119"/>
      <c r="AN88" s="120">
        <f>SUM(AG88,AT88)</f>
        <v>0</v>
      </c>
      <c r="AO88" s="119"/>
      <c r="AP88" s="119"/>
      <c r="AQ88" s="121"/>
      <c r="AS88" s="122">
        <f>'1 - Stavební část'!M28</f>
        <v>0</v>
      </c>
      <c r="AT88" s="123">
        <f>ROUND(SUM(AV88:AW88),2)</f>
        <v>0</v>
      </c>
      <c r="AU88" s="124">
        <f>'1 - Stavební část'!W143</f>
        <v>0</v>
      </c>
      <c r="AV88" s="123">
        <f>'1 - Stavební část'!M32</f>
        <v>0</v>
      </c>
      <c r="AW88" s="123">
        <f>'1 - Stavební část'!M33</f>
        <v>0</v>
      </c>
      <c r="AX88" s="123">
        <f>'1 - Stavební část'!M34</f>
        <v>0</v>
      </c>
      <c r="AY88" s="123">
        <f>'1 - Stavební část'!M35</f>
        <v>0</v>
      </c>
      <c r="AZ88" s="123">
        <f>'1 - Stavební část'!H32</f>
        <v>0</v>
      </c>
      <c r="BA88" s="123">
        <f>'1 - Stavební část'!H33</f>
        <v>0</v>
      </c>
      <c r="BB88" s="123">
        <f>'1 - Stavební část'!H34</f>
        <v>0</v>
      </c>
      <c r="BC88" s="123">
        <f>'1 - Stavební část'!H35</f>
        <v>0</v>
      </c>
      <c r="BD88" s="125">
        <f>'1 - Stavební část'!H36</f>
        <v>0</v>
      </c>
      <c r="BT88" s="126" t="s">
        <v>17</v>
      </c>
      <c r="BV88" s="126" t="s">
        <v>79</v>
      </c>
      <c r="BW88" s="126" t="s">
        <v>84</v>
      </c>
      <c r="BX88" s="126" t="s">
        <v>80</v>
      </c>
    </row>
    <row r="89" spans="1:76" s="5" customFormat="1" ht="16.5" customHeight="1">
      <c r="A89" s="115" t="s">
        <v>82</v>
      </c>
      <c r="B89" s="116"/>
      <c r="C89" s="117"/>
      <c r="D89" s="118" t="s">
        <v>85</v>
      </c>
      <c r="E89" s="118"/>
      <c r="F89" s="118"/>
      <c r="G89" s="118"/>
      <c r="H89" s="118"/>
      <c r="I89" s="119"/>
      <c r="J89" s="118" t="s">
        <v>86</v>
      </c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8"/>
      <c r="Y89" s="118"/>
      <c r="Z89" s="118"/>
      <c r="AA89" s="118"/>
      <c r="AB89" s="118"/>
      <c r="AC89" s="118"/>
      <c r="AD89" s="118"/>
      <c r="AE89" s="118"/>
      <c r="AF89" s="118"/>
      <c r="AG89" s="120">
        <f>'2 - Vzduchotechnika'!M30</f>
        <v>0</v>
      </c>
      <c r="AH89" s="119"/>
      <c r="AI89" s="119"/>
      <c r="AJ89" s="119"/>
      <c r="AK89" s="119"/>
      <c r="AL89" s="119"/>
      <c r="AM89" s="119"/>
      <c r="AN89" s="120">
        <f>SUM(AG89,AT89)</f>
        <v>0</v>
      </c>
      <c r="AO89" s="119"/>
      <c r="AP89" s="119"/>
      <c r="AQ89" s="121"/>
      <c r="AS89" s="122">
        <f>'2 - Vzduchotechnika'!M28</f>
        <v>0</v>
      </c>
      <c r="AT89" s="123">
        <f>ROUND(SUM(AV89:AW89),2)</f>
        <v>0</v>
      </c>
      <c r="AU89" s="124">
        <f>'2 - Vzduchotechnika'!W118</f>
        <v>0</v>
      </c>
      <c r="AV89" s="123">
        <f>'2 - Vzduchotechnika'!M32</f>
        <v>0</v>
      </c>
      <c r="AW89" s="123">
        <f>'2 - Vzduchotechnika'!M33</f>
        <v>0</v>
      </c>
      <c r="AX89" s="123">
        <f>'2 - Vzduchotechnika'!M34</f>
        <v>0</v>
      </c>
      <c r="AY89" s="123">
        <f>'2 - Vzduchotechnika'!M35</f>
        <v>0</v>
      </c>
      <c r="AZ89" s="123">
        <f>'2 - Vzduchotechnika'!H32</f>
        <v>0</v>
      </c>
      <c r="BA89" s="123">
        <f>'2 - Vzduchotechnika'!H33</f>
        <v>0</v>
      </c>
      <c r="BB89" s="123">
        <f>'2 - Vzduchotechnika'!H34</f>
        <v>0</v>
      </c>
      <c r="BC89" s="123">
        <f>'2 - Vzduchotechnika'!H35</f>
        <v>0</v>
      </c>
      <c r="BD89" s="125">
        <f>'2 - Vzduchotechnika'!H36</f>
        <v>0</v>
      </c>
      <c r="BT89" s="126" t="s">
        <v>17</v>
      </c>
      <c r="BV89" s="126" t="s">
        <v>79</v>
      </c>
      <c r="BW89" s="126" t="s">
        <v>87</v>
      </c>
      <c r="BX89" s="126" t="s">
        <v>80</v>
      </c>
    </row>
    <row r="90" spans="1:76" s="5" customFormat="1" ht="16.5" customHeight="1">
      <c r="A90" s="115" t="s">
        <v>82</v>
      </c>
      <c r="B90" s="116"/>
      <c r="C90" s="117"/>
      <c r="D90" s="118" t="s">
        <v>88</v>
      </c>
      <c r="E90" s="118"/>
      <c r="F90" s="118"/>
      <c r="G90" s="118"/>
      <c r="H90" s="118"/>
      <c r="I90" s="119"/>
      <c r="J90" s="118" t="s">
        <v>89</v>
      </c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  <c r="Z90" s="118"/>
      <c r="AA90" s="118"/>
      <c r="AB90" s="118"/>
      <c r="AC90" s="118"/>
      <c r="AD90" s="118"/>
      <c r="AE90" s="118"/>
      <c r="AF90" s="118"/>
      <c r="AG90" s="120">
        <f>'3 - PBŘ'!M30</f>
        <v>0</v>
      </c>
      <c r="AH90" s="119"/>
      <c r="AI90" s="119"/>
      <c r="AJ90" s="119"/>
      <c r="AK90" s="119"/>
      <c r="AL90" s="119"/>
      <c r="AM90" s="119"/>
      <c r="AN90" s="120">
        <f>SUM(AG90,AT90)</f>
        <v>0</v>
      </c>
      <c r="AO90" s="119"/>
      <c r="AP90" s="119"/>
      <c r="AQ90" s="121"/>
      <c r="AS90" s="122">
        <f>'3 - PBŘ'!M28</f>
        <v>0</v>
      </c>
      <c r="AT90" s="123">
        <f>ROUND(SUM(AV90:AW90),2)</f>
        <v>0</v>
      </c>
      <c r="AU90" s="124">
        <f>'3 - PBŘ'!W123</f>
        <v>0</v>
      </c>
      <c r="AV90" s="123">
        <f>'3 - PBŘ'!M32</f>
        <v>0</v>
      </c>
      <c r="AW90" s="123">
        <f>'3 - PBŘ'!M33</f>
        <v>0</v>
      </c>
      <c r="AX90" s="123">
        <f>'3 - PBŘ'!M34</f>
        <v>0</v>
      </c>
      <c r="AY90" s="123">
        <f>'3 - PBŘ'!M35</f>
        <v>0</v>
      </c>
      <c r="AZ90" s="123">
        <f>'3 - PBŘ'!H32</f>
        <v>0</v>
      </c>
      <c r="BA90" s="123">
        <f>'3 - PBŘ'!H33</f>
        <v>0</v>
      </c>
      <c r="BB90" s="123">
        <f>'3 - PBŘ'!H34</f>
        <v>0</v>
      </c>
      <c r="BC90" s="123">
        <f>'3 - PBŘ'!H35</f>
        <v>0</v>
      </c>
      <c r="BD90" s="125">
        <f>'3 - PBŘ'!H36</f>
        <v>0</v>
      </c>
      <c r="BT90" s="126" t="s">
        <v>17</v>
      </c>
      <c r="BV90" s="126" t="s">
        <v>79</v>
      </c>
      <c r="BW90" s="126" t="s">
        <v>90</v>
      </c>
      <c r="BX90" s="126" t="s">
        <v>80</v>
      </c>
    </row>
    <row r="91" spans="1:76" s="5" customFormat="1" ht="16.5" customHeight="1">
      <c r="A91" s="115" t="s">
        <v>82</v>
      </c>
      <c r="B91" s="116"/>
      <c r="C91" s="117"/>
      <c r="D91" s="118" t="s">
        <v>91</v>
      </c>
      <c r="E91" s="118"/>
      <c r="F91" s="118"/>
      <c r="G91" s="118"/>
      <c r="H91" s="118"/>
      <c r="I91" s="119"/>
      <c r="J91" s="118" t="s">
        <v>92</v>
      </c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118"/>
      <c r="AA91" s="118"/>
      <c r="AB91" s="118"/>
      <c r="AC91" s="118"/>
      <c r="AD91" s="118"/>
      <c r="AE91" s="118"/>
      <c r="AF91" s="118"/>
      <c r="AG91" s="120">
        <f>'VRN - Ostatní a vedlejší ...'!M30</f>
        <v>0</v>
      </c>
      <c r="AH91" s="119"/>
      <c r="AI91" s="119"/>
      <c r="AJ91" s="119"/>
      <c r="AK91" s="119"/>
      <c r="AL91" s="119"/>
      <c r="AM91" s="119"/>
      <c r="AN91" s="120">
        <f>SUM(AG91,AT91)</f>
        <v>0</v>
      </c>
      <c r="AO91" s="119"/>
      <c r="AP91" s="119"/>
      <c r="AQ91" s="121"/>
      <c r="AS91" s="127">
        <f>'VRN - Ostatní a vedlejší ...'!M28</f>
        <v>0</v>
      </c>
      <c r="AT91" s="128">
        <f>ROUND(SUM(AV91:AW91),2)</f>
        <v>0</v>
      </c>
      <c r="AU91" s="129">
        <f>'VRN - Ostatní a vedlejší ...'!W117</f>
        <v>0</v>
      </c>
      <c r="AV91" s="128">
        <f>'VRN - Ostatní a vedlejší ...'!M32</f>
        <v>0</v>
      </c>
      <c r="AW91" s="128">
        <f>'VRN - Ostatní a vedlejší ...'!M33</f>
        <v>0</v>
      </c>
      <c r="AX91" s="128">
        <f>'VRN - Ostatní a vedlejší ...'!M34</f>
        <v>0</v>
      </c>
      <c r="AY91" s="128">
        <f>'VRN - Ostatní a vedlejší ...'!M35</f>
        <v>0</v>
      </c>
      <c r="AZ91" s="128">
        <f>'VRN - Ostatní a vedlejší ...'!H32</f>
        <v>0</v>
      </c>
      <c r="BA91" s="128">
        <f>'VRN - Ostatní a vedlejší ...'!H33</f>
        <v>0</v>
      </c>
      <c r="BB91" s="128">
        <f>'VRN - Ostatní a vedlejší ...'!H34</f>
        <v>0</v>
      </c>
      <c r="BC91" s="128">
        <f>'VRN - Ostatní a vedlejší ...'!H35</f>
        <v>0</v>
      </c>
      <c r="BD91" s="130">
        <f>'VRN - Ostatní a vedlejší ...'!H36</f>
        <v>0</v>
      </c>
      <c r="BT91" s="126" t="s">
        <v>17</v>
      </c>
      <c r="BV91" s="126" t="s">
        <v>79</v>
      </c>
      <c r="BW91" s="126" t="s">
        <v>93</v>
      </c>
      <c r="BX91" s="126" t="s">
        <v>80</v>
      </c>
    </row>
    <row r="92" spans="2:43" ht="13.5">
      <c r="B92" s="27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0"/>
    </row>
    <row r="93" spans="2:48" s="1" customFormat="1" ht="30" customHeight="1">
      <c r="B93" s="47"/>
      <c r="C93" s="105" t="s">
        <v>94</v>
      </c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108">
        <f>ROUND(SUM(AG94:AG97),2)</f>
        <v>0</v>
      </c>
      <c r="AH93" s="108"/>
      <c r="AI93" s="108"/>
      <c r="AJ93" s="108"/>
      <c r="AK93" s="108"/>
      <c r="AL93" s="108"/>
      <c r="AM93" s="108"/>
      <c r="AN93" s="108">
        <f>ROUND(SUM(AN94:AN97),2)</f>
        <v>0</v>
      </c>
      <c r="AO93" s="108"/>
      <c r="AP93" s="108"/>
      <c r="AQ93" s="49"/>
      <c r="AS93" s="101" t="s">
        <v>95</v>
      </c>
      <c r="AT93" s="102" t="s">
        <v>96</v>
      </c>
      <c r="AU93" s="102" t="s">
        <v>41</v>
      </c>
      <c r="AV93" s="103" t="s">
        <v>64</v>
      </c>
    </row>
    <row r="94" spans="2:89" s="1" customFormat="1" ht="19.9" customHeight="1">
      <c r="B94" s="47"/>
      <c r="C94" s="48"/>
      <c r="D94" s="131" t="s">
        <v>97</v>
      </c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132">
        <f>ROUND(AG87*AS94,2)</f>
        <v>0</v>
      </c>
      <c r="AH94" s="133"/>
      <c r="AI94" s="133"/>
      <c r="AJ94" s="133"/>
      <c r="AK94" s="133"/>
      <c r="AL94" s="133"/>
      <c r="AM94" s="133"/>
      <c r="AN94" s="133">
        <f>ROUND(AG94+AV94,2)</f>
        <v>0</v>
      </c>
      <c r="AO94" s="133"/>
      <c r="AP94" s="133"/>
      <c r="AQ94" s="49"/>
      <c r="AS94" s="134">
        <v>0</v>
      </c>
      <c r="AT94" s="135" t="s">
        <v>98</v>
      </c>
      <c r="AU94" s="135" t="s">
        <v>42</v>
      </c>
      <c r="AV94" s="136">
        <f>ROUND(IF(AU94="základní",AG94*L31,IF(AU94="snížená",AG94*L32,0)),2)</f>
        <v>0</v>
      </c>
      <c r="BV94" s="23" t="s">
        <v>99</v>
      </c>
      <c r="BY94" s="137">
        <f>IF(AU94="základní",AV94,0)</f>
        <v>0</v>
      </c>
      <c r="BZ94" s="137">
        <f>IF(AU94="snížená",AV94,0)</f>
        <v>0</v>
      </c>
      <c r="CA94" s="137">
        <v>0</v>
      </c>
      <c r="CB94" s="137">
        <v>0</v>
      </c>
      <c r="CC94" s="137">
        <v>0</v>
      </c>
      <c r="CD94" s="137">
        <f>IF(AU94="základní",AG94,0)</f>
        <v>0</v>
      </c>
      <c r="CE94" s="137">
        <f>IF(AU94="snížená",AG94,0)</f>
        <v>0</v>
      </c>
      <c r="CF94" s="137">
        <f>IF(AU94="zákl. přenesená",AG94,0)</f>
        <v>0</v>
      </c>
      <c r="CG94" s="137">
        <f>IF(AU94="sníž. přenesená",AG94,0)</f>
        <v>0</v>
      </c>
      <c r="CH94" s="137">
        <f>IF(AU94="nulová",AG94,0)</f>
        <v>0</v>
      </c>
      <c r="CI94" s="23">
        <f>IF(AU94="základní",1,IF(AU94="snížená",2,IF(AU94="zákl. přenesená",4,IF(AU94="sníž. přenesená",5,3))))</f>
        <v>1</v>
      </c>
      <c r="CJ94" s="23">
        <f>IF(AT94="stavební čast",1,IF(8894="investiční čast",2,3))</f>
        <v>1</v>
      </c>
      <c r="CK94" s="23" t="str">
        <f>IF(D94="Vyplň vlastní","","x")</f>
        <v>x</v>
      </c>
    </row>
    <row r="95" spans="2:89" s="1" customFormat="1" ht="19.9" customHeight="1">
      <c r="B95" s="47"/>
      <c r="C95" s="48"/>
      <c r="D95" s="138" t="s">
        <v>100</v>
      </c>
      <c r="E95" s="131"/>
      <c r="F95" s="131"/>
      <c r="G95" s="131"/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1"/>
      <c r="S95" s="131"/>
      <c r="T95" s="131"/>
      <c r="U95" s="131"/>
      <c r="V95" s="131"/>
      <c r="W95" s="131"/>
      <c r="X95" s="131"/>
      <c r="Y95" s="131"/>
      <c r="Z95" s="131"/>
      <c r="AA95" s="131"/>
      <c r="AB95" s="131"/>
      <c r="AC95" s="48"/>
      <c r="AD95" s="48"/>
      <c r="AE95" s="48"/>
      <c r="AF95" s="48"/>
      <c r="AG95" s="132">
        <f>AG87*AS95</f>
        <v>0</v>
      </c>
      <c r="AH95" s="133"/>
      <c r="AI95" s="133"/>
      <c r="AJ95" s="133"/>
      <c r="AK95" s="133"/>
      <c r="AL95" s="133"/>
      <c r="AM95" s="133"/>
      <c r="AN95" s="133">
        <f>AG95+AV95</f>
        <v>0</v>
      </c>
      <c r="AO95" s="133"/>
      <c r="AP95" s="133"/>
      <c r="AQ95" s="49"/>
      <c r="AS95" s="139">
        <v>0</v>
      </c>
      <c r="AT95" s="140" t="s">
        <v>98</v>
      </c>
      <c r="AU95" s="140" t="s">
        <v>42</v>
      </c>
      <c r="AV95" s="141">
        <f>ROUND(IF(AU95="nulová",0,IF(OR(AU95="základní",AU95="zákl. přenesená"),AG95*L31,AG95*L32)),2)</f>
        <v>0</v>
      </c>
      <c r="BV95" s="23" t="s">
        <v>101</v>
      </c>
      <c r="BY95" s="137">
        <f>IF(AU95="základní",AV95,0)</f>
        <v>0</v>
      </c>
      <c r="BZ95" s="137">
        <f>IF(AU95="snížená",AV95,0)</f>
        <v>0</v>
      </c>
      <c r="CA95" s="137">
        <f>IF(AU95="zákl. přenesená",AV95,0)</f>
        <v>0</v>
      </c>
      <c r="CB95" s="137">
        <f>IF(AU95="sníž. přenesená",AV95,0)</f>
        <v>0</v>
      </c>
      <c r="CC95" s="137">
        <f>IF(AU95="nulová",AV95,0)</f>
        <v>0</v>
      </c>
      <c r="CD95" s="137">
        <f>IF(AU95="základní",AG95,0)</f>
        <v>0</v>
      </c>
      <c r="CE95" s="137">
        <f>IF(AU95="snížená",AG95,0)</f>
        <v>0</v>
      </c>
      <c r="CF95" s="137">
        <f>IF(AU95="zákl. přenesená",AG95,0)</f>
        <v>0</v>
      </c>
      <c r="CG95" s="137">
        <f>IF(AU95="sníž. přenesená",AG95,0)</f>
        <v>0</v>
      </c>
      <c r="CH95" s="137">
        <f>IF(AU95="nulová",AG95,0)</f>
        <v>0</v>
      </c>
      <c r="CI95" s="23">
        <f>IF(AU95="základní",1,IF(AU95="snížená",2,IF(AU95="zákl. přenesená",4,IF(AU95="sníž. přenesená",5,3))))</f>
        <v>1</v>
      </c>
      <c r="CJ95" s="23">
        <f>IF(AT95="stavební čast",1,IF(8895="investiční čast",2,3))</f>
        <v>1</v>
      </c>
      <c r="CK95" s="23" t="str">
        <f>IF(D95="Vyplň vlastní","","x")</f>
        <v/>
      </c>
    </row>
    <row r="96" spans="2:89" s="1" customFormat="1" ht="19.9" customHeight="1">
      <c r="B96" s="47"/>
      <c r="C96" s="48"/>
      <c r="D96" s="138" t="s">
        <v>100</v>
      </c>
      <c r="E96" s="131"/>
      <c r="F96" s="131"/>
      <c r="G96" s="131"/>
      <c r="H96" s="131"/>
      <c r="I96" s="131"/>
      <c r="J96" s="131"/>
      <c r="K96" s="131"/>
      <c r="L96" s="131"/>
      <c r="M96" s="131"/>
      <c r="N96" s="131"/>
      <c r="O96" s="131"/>
      <c r="P96" s="131"/>
      <c r="Q96" s="131"/>
      <c r="R96" s="131"/>
      <c r="S96" s="131"/>
      <c r="T96" s="131"/>
      <c r="U96" s="131"/>
      <c r="V96" s="131"/>
      <c r="W96" s="131"/>
      <c r="X96" s="131"/>
      <c r="Y96" s="131"/>
      <c r="Z96" s="131"/>
      <c r="AA96" s="131"/>
      <c r="AB96" s="131"/>
      <c r="AC96" s="48"/>
      <c r="AD96" s="48"/>
      <c r="AE96" s="48"/>
      <c r="AF96" s="48"/>
      <c r="AG96" s="132">
        <f>AG87*AS96</f>
        <v>0</v>
      </c>
      <c r="AH96" s="133"/>
      <c r="AI96" s="133"/>
      <c r="AJ96" s="133"/>
      <c r="AK96" s="133"/>
      <c r="AL96" s="133"/>
      <c r="AM96" s="133"/>
      <c r="AN96" s="133">
        <f>AG96+AV96</f>
        <v>0</v>
      </c>
      <c r="AO96" s="133"/>
      <c r="AP96" s="133"/>
      <c r="AQ96" s="49"/>
      <c r="AS96" s="139">
        <v>0</v>
      </c>
      <c r="AT96" s="140" t="s">
        <v>98</v>
      </c>
      <c r="AU96" s="140" t="s">
        <v>42</v>
      </c>
      <c r="AV96" s="141">
        <f>ROUND(IF(AU96="nulová",0,IF(OR(AU96="základní",AU96="zákl. přenesená"),AG96*L31,AG96*L32)),2)</f>
        <v>0</v>
      </c>
      <c r="BV96" s="23" t="s">
        <v>101</v>
      </c>
      <c r="BY96" s="137">
        <f>IF(AU96="základní",AV96,0)</f>
        <v>0</v>
      </c>
      <c r="BZ96" s="137">
        <f>IF(AU96="snížená",AV96,0)</f>
        <v>0</v>
      </c>
      <c r="CA96" s="137">
        <f>IF(AU96="zákl. přenesená",AV96,0)</f>
        <v>0</v>
      </c>
      <c r="CB96" s="137">
        <f>IF(AU96="sníž. přenesená",AV96,0)</f>
        <v>0</v>
      </c>
      <c r="CC96" s="137">
        <f>IF(AU96="nulová",AV96,0)</f>
        <v>0</v>
      </c>
      <c r="CD96" s="137">
        <f>IF(AU96="základní",AG96,0)</f>
        <v>0</v>
      </c>
      <c r="CE96" s="137">
        <f>IF(AU96="snížená",AG96,0)</f>
        <v>0</v>
      </c>
      <c r="CF96" s="137">
        <f>IF(AU96="zákl. přenesená",AG96,0)</f>
        <v>0</v>
      </c>
      <c r="CG96" s="137">
        <f>IF(AU96="sníž. přenesená",AG96,0)</f>
        <v>0</v>
      </c>
      <c r="CH96" s="137">
        <f>IF(AU96="nulová",AG96,0)</f>
        <v>0</v>
      </c>
      <c r="CI96" s="23">
        <f>IF(AU96="základní",1,IF(AU96="snížená",2,IF(AU96="zákl. přenesená",4,IF(AU96="sníž. přenesená",5,3))))</f>
        <v>1</v>
      </c>
      <c r="CJ96" s="23">
        <f>IF(AT96="stavební čast",1,IF(8896="investiční čast",2,3))</f>
        <v>1</v>
      </c>
      <c r="CK96" s="23" t="str">
        <f>IF(D96="Vyplň vlastní","","x")</f>
        <v/>
      </c>
    </row>
    <row r="97" spans="2:89" s="1" customFormat="1" ht="19.9" customHeight="1">
      <c r="B97" s="47"/>
      <c r="C97" s="48"/>
      <c r="D97" s="138" t="s">
        <v>100</v>
      </c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  <c r="S97" s="131"/>
      <c r="T97" s="131"/>
      <c r="U97" s="131"/>
      <c r="V97" s="131"/>
      <c r="W97" s="131"/>
      <c r="X97" s="131"/>
      <c r="Y97" s="131"/>
      <c r="Z97" s="131"/>
      <c r="AA97" s="131"/>
      <c r="AB97" s="131"/>
      <c r="AC97" s="48"/>
      <c r="AD97" s="48"/>
      <c r="AE97" s="48"/>
      <c r="AF97" s="48"/>
      <c r="AG97" s="132">
        <f>AG87*AS97</f>
        <v>0</v>
      </c>
      <c r="AH97" s="133"/>
      <c r="AI97" s="133"/>
      <c r="AJ97" s="133"/>
      <c r="AK97" s="133"/>
      <c r="AL97" s="133"/>
      <c r="AM97" s="133"/>
      <c r="AN97" s="133">
        <f>AG97+AV97</f>
        <v>0</v>
      </c>
      <c r="AO97" s="133"/>
      <c r="AP97" s="133"/>
      <c r="AQ97" s="49"/>
      <c r="AS97" s="142">
        <v>0</v>
      </c>
      <c r="AT97" s="143" t="s">
        <v>98</v>
      </c>
      <c r="AU97" s="143" t="s">
        <v>42</v>
      </c>
      <c r="AV97" s="144">
        <f>ROUND(IF(AU97="nulová",0,IF(OR(AU97="základní",AU97="zákl. přenesená"),AG97*L31,AG97*L32)),2)</f>
        <v>0</v>
      </c>
      <c r="BV97" s="23" t="s">
        <v>101</v>
      </c>
      <c r="BY97" s="137">
        <f>IF(AU97="základní",AV97,0)</f>
        <v>0</v>
      </c>
      <c r="BZ97" s="137">
        <f>IF(AU97="snížená",AV97,0)</f>
        <v>0</v>
      </c>
      <c r="CA97" s="137">
        <f>IF(AU97="zákl. přenesená",AV97,0)</f>
        <v>0</v>
      </c>
      <c r="CB97" s="137">
        <f>IF(AU97="sníž. přenesená",AV97,0)</f>
        <v>0</v>
      </c>
      <c r="CC97" s="137">
        <f>IF(AU97="nulová",AV97,0)</f>
        <v>0</v>
      </c>
      <c r="CD97" s="137">
        <f>IF(AU97="základní",AG97,0)</f>
        <v>0</v>
      </c>
      <c r="CE97" s="137">
        <f>IF(AU97="snížená",AG97,0)</f>
        <v>0</v>
      </c>
      <c r="CF97" s="137">
        <f>IF(AU97="zákl. přenesená",AG97,0)</f>
        <v>0</v>
      </c>
      <c r="CG97" s="137">
        <f>IF(AU97="sníž. přenesená",AG97,0)</f>
        <v>0</v>
      </c>
      <c r="CH97" s="137">
        <f>IF(AU97="nulová",AG97,0)</f>
        <v>0</v>
      </c>
      <c r="CI97" s="23">
        <f>IF(AU97="základní",1,IF(AU97="snížená",2,IF(AU97="zákl. přenesená",4,IF(AU97="sníž. přenesená",5,3))))</f>
        <v>1</v>
      </c>
      <c r="CJ97" s="23">
        <f>IF(AT97="stavební čast",1,IF(8897="investiční čast",2,3))</f>
        <v>1</v>
      </c>
      <c r="CK97" s="23" t="str">
        <f>IF(D97="Vyplň vlastní","","x")</f>
        <v/>
      </c>
    </row>
    <row r="98" spans="2:43" s="1" customFormat="1" ht="10.8" customHeight="1">
      <c r="B98" s="47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9"/>
    </row>
    <row r="99" spans="2:43" s="1" customFormat="1" ht="30" customHeight="1">
      <c r="B99" s="47"/>
      <c r="C99" s="145" t="s">
        <v>102</v>
      </c>
      <c r="D99" s="146"/>
      <c r="E99" s="146"/>
      <c r="F99" s="146"/>
      <c r="G99" s="146"/>
      <c r="H99" s="146"/>
      <c r="I99" s="146"/>
      <c r="J99" s="146"/>
      <c r="K99" s="146"/>
      <c r="L99" s="146"/>
      <c r="M99" s="146"/>
      <c r="N99" s="146"/>
      <c r="O99" s="146"/>
      <c r="P99" s="146"/>
      <c r="Q99" s="146"/>
      <c r="R99" s="146"/>
      <c r="S99" s="146"/>
      <c r="T99" s="146"/>
      <c r="U99" s="146"/>
      <c r="V99" s="146"/>
      <c r="W99" s="146"/>
      <c r="X99" s="146"/>
      <c r="Y99" s="146"/>
      <c r="Z99" s="146"/>
      <c r="AA99" s="146"/>
      <c r="AB99" s="146"/>
      <c r="AC99" s="146"/>
      <c r="AD99" s="146"/>
      <c r="AE99" s="146"/>
      <c r="AF99" s="146"/>
      <c r="AG99" s="147">
        <f>ROUND(AG87+AG93,2)</f>
        <v>0</v>
      </c>
      <c r="AH99" s="147"/>
      <c r="AI99" s="147"/>
      <c r="AJ99" s="147"/>
      <c r="AK99" s="147"/>
      <c r="AL99" s="147"/>
      <c r="AM99" s="147"/>
      <c r="AN99" s="147">
        <f>AN87+AN93</f>
        <v>0</v>
      </c>
      <c r="AO99" s="147"/>
      <c r="AP99" s="147"/>
      <c r="AQ99" s="49"/>
    </row>
    <row r="100" spans="2:43" s="1" customFormat="1" ht="6.95" customHeight="1">
      <c r="B100" s="76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77"/>
      <c r="AO100" s="77"/>
      <c r="AP100" s="77"/>
      <c r="AQ100" s="78"/>
    </row>
  </sheetData>
  <mergeCells count="70">
    <mergeCell ref="L34:O34"/>
    <mergeCell ref="L33:O33"/>
    <mergeCell ref="BE5:BE34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W33:AE33"/>
    <mergeCell ref="C2:AP2"/>
    <mergeCell ref="C4:AP4"/>
    <mergeCell ref="AR2:BE2"/>
    <mergeCell ref="K5:AO5"/>
    <mergeCell ref="AK33:AO33"/>
    <mergeCell ref="AN95:AP95"/>
    <mergeCell ref="AN89:AP89"/>
    <mergeCell ref="AN88:AP88"/>
    <mergeCell ref="AN90:AP90"/>
    <mergeCell ref="AN91:AP91"/>
    <mergeCell ref="AN94:AP94"/>
    <mergeCell ref="AN96:AP96"/>
    <mergeCell ref="AN97:AP97"/>
    <mergeCell ref="AN93:AP93"/>
    <mergeCell ref="K6:AO6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D97:AB97"/>
    <mergeCell ref="D95:AB95"/>
    <mergeCell ref="AG95:AM95"/>
    <mergeCell ref="D96:AB96"/>
    <mergeCell ref="AG96:AM96"/>
    <mergeCell ref="AG97:AM97"/>
    <mergeCell ref="AM82:AP82"/>
    <mergeCell ref="AS82:AT84"/>
    <mergeCell ref="AM83:AP83"/>
    <mergeCell ref="AN85:AP85"/>
    <mergeCell ref="AG88:AM88"/>
    <mergeCell ref="AG89:AM89"/>
    <mergeCell ref="AG90:AM90"/>
    <mergeCell ref="AG91:AM91"/>
    <mergeCell ref="AG94:AM94"/>
    <mergeCell ref="AG87:AM87"/>
    <mergeCell ref="AN87:AP87"/>
    <mergeCell ref="AG93:AM93"/>
    <mergeCell ref="AG99:AM99"/>
    <mergeCell ref="AN99:AP99"/>
    <mergeCell ref="C85:G85"/>
    <mergeCell ref="I85:AF85"/>
    <mergeCell ref="AG85:AM85"/>
    <mergeCell ref="D88:H88"/>
    <mergeCell ref="J88:AF88"/>
    <mergeCell ref="D89:H89"/>
    <mergeCell ref="J89:AF89"/>
    <mergeCell ref="D90:H90"/>
    <mergeCell ref="J90:AF90"/>
    <mergeCell ref="D91:H91"/>
    <mergeCell ref="J91:AF91"/>
  </mergeCells>
  <dataValidations count="2">
    <dataValidation type="list" allowBlank="1" showInputMessage="1" showErrorMessage="1" error="Povoleny jsou hodnoty základní, snížená, zákl. přenesená, sníž. přenesená, nulová." sqref="AU94:AU98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4:AT98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1 - Stavební část'!C2" display="/"/>
    <hyperlink ref="A89" location="'2 - Vzduchotechnika'!C2" display="/"/>
    <hyperlink ref="A90" location="'3 - PBŘ'!C2" display="/"/>
    <hyperlink ref="A91" location="'VRN - Ostatní a vedlejší ...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418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48"/>
      <c r="B1" s="14"/>
      <c r="C1" s="14"/>
      <c r="D1" s="15" t="s">
        <v>1</v>
      </c>
      <c r="E1" s="14"/>
      <c r="F1" s="16" t="s">
        <v>103</v>
      </c>
      <c r="G1" s="16"/>
      <c r="H1" s="149" t="s">
        <v>104</v>
      </c>
      <c r="I1" s="149"/>
      <c r="J1" s="149"/>
      <c r="K1" s="149"/>
      <c r="L1" s="16" t="s">
        <v>105</v>
      </c>
      <c r="M1" s="14"/>
      <c r="N1" s="14"/>
      <c r="O1" s="15" t="s">
        <v>106</v>
      </c>
      <c r="P1" s="14"/>
      <c r="Q1" s="14"/>
      <c r="R1" s="14"/>
      <c r="S1" s="16" t="s">
        <v>107</v>
      </c>
      <c r="T1" s="16"/>
      <c r="U1" s="148"/>
      <c r="V1" s="148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3:46" ht="36.95" customHeight="1">
      <c r="C2" s="20" t="s">
        <v>7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S2" s="22" t="s">
        <v>8</v>
      </c>
      <c r="AT2" s="23" t="s">
        <v>84</v>
      </c>
    </row>
    <row r="3" spans="2:46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85</v>
      </c>
    </row>
    <row r="4" spans="2:46" ht="36.95" customHeight="1">
      <c r="B4" s="27"/>
      <c r="C4" s="28" t="s">
        <v>108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30"/>
      <c r="T4" s="21" t="s">
        <v>13</v>
      </c>
      <c r="AT4" s="23" t="s">
        <v>6</v>
      </c>
    </row>
    <row r="5" spans="2:18" ht="6.95" customHeight="1">
      <c r="B5" s="27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0"/>
    </row>
    <row r="6" spans="2:18" ht="25.4" customHeight="1">
      <c r="B6" s="27"/>
      <c r="C6" s="32"/>
      <c r="D6" s="39" t="s">
        <v>19</v>
      </c>
      <c r="E6" s="32"/>
      <c r="F6" s="150" t="str">
        <f>'Rekapitulace stavby'!K6</f>
        <v>Přizpůsobení stávajících prostor pro umístění komunálního odpadu Roosveltova kolej VŠE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2"/>
      <c r="R6" s="30"/>
    </row>
    <row r="7" spans="2:18" s="1" customFormat="1" ht="32.85" customHeight="1">
      <c r="B7" s="47"/>
      <c r="C7" s="48"/>
      <c r="D7" s="36" t="s">
        <v>109</v>
      </c>
      <c r="E7" s="48"/>
      <c r="F7" s="37" t="s">
        <v>110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9"/>
    </row>
    <row r="8" spans="2:18" s="1" customFormat="1" ht="14.4" customHeight="1">
      <c r="B8" s="47"/>
      <c r="C8" s="48"/>
      <c r="D8" s="39" t="s">
        <v>21</v>
      </c>
      <c r="E8" s="48"/>
      <c r="F8" s="34" t="s">
        <v>5</v>
      </c>
      <c r="G8" s="48"/>
      <c r="H8" s="48"/>
      <c r="I8" s="48"/>
      <c r="J8" s="48"/>
      <c r="K8" s="48"/>
      <c r="L8" s="48"/>
      <c r="M8" s="39" t="s">
        <v>22</v>
      </c>
      <c r="N8" s="48"/>
      <c r="O8" s="34" t="s">
        <v>5</v>
      </c>
      <c r="P8" s="48"/>
      <c r="Q8" s="48"/>
      <c r="R8" s="49"/>
    </row>
    <row r="9" spans="2:18" s="1" customFormat="1" ht="14.4" customHeight="1">
      <c r="B9" s="47"/>
      <c r="C9" s="48"/>
      <c r="D9" s="39" t="s">
        <v>23</v>
      </c>
      <c r="E9" s="48"/>
      <c r="F9" s="34" t="s">
        <v>24</v>
      </c>
      <c r="G9" s="48"/>
      <c r="H9" s="48"/>
      <c r="I9" s="48"/>
      <c r="J9" s="48"/>
      <c r="K9" s="48"/>
      <c r="L9" s="48"/>
      <c r="M9" s="39" t="s">
        <v>25</v>
      </c>
      <c r="N9" s="48"/>
      <c r="O9" s="151" t="str">
        <f>'Rekapitulace stavby'!AN8</f>
        <v>27.11.2018</v>
      </c>
      <c r="P9" s="91"/>
      <c r="Q9" s="48"/>
      <c r="R9" s="49"/>
    </row>
    <row r="10" spans="2:18" s="1" customFormat="1" ht="10.8" customHeight="1"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9"/>
    </row>
    <row r="11" spans="2:18" s="1" customFormat="1" ht="14.4" customHeight="1">
      <c r="B11" s="47"/>
      <c r="C11" s="48"/>
      <c r="D11" s="39" t="s">
        <v>27</v>
      </c>
      <c r="E11" s="48"/>
      <c r="F11" s="48"/>
      <c r="G11" s="48"/>
      <c r="H11" s="48"/>
      <c r="I11" s="48"/>
      <c r="J11" s="48"/>
      <c r="K11" s="48"/>
      <c r="L11" s="48"/>
      <c r="M11" s="39" t="s">
        <v>28</v>
      </c>
      <c r="N11" s="48"/>
      <c r="O11" s="34" t="s">
        <v>5</v>
      </c>
      <c r="P11" s="34"/>
      <c r="Q11" s="48"/>
      <c r="R11" s="49"/>
    </row>
    <row r="12" spans="2:18" s="1" customFormat="1" ht="18" customHeight="1">
      <c r="B12" s="47"/>
      <c r="C12" s="48"/>
      <c r="D12" s="48"/>
      <c r="E12" s="34" t="s">
        <v>29</v>
      </c>
      <c r="F12" s="48"/>
      <c r="G12" s="48"/>
      <c r="H12" s="48"/>
      <c r="I12" s="48"/>
      <c r="J12" s="48"/>
      <c r="K12" s="48"/>
      <c r="L12" s="48"/>
      <c r="M12" s="39" t="s">
        <v>30</v>
      </c>
      <c r="N12" s="48"/>
      <c r="O12" s="34" t="s">
        <v>5</v>
      </c>
      <c r="P12" s="34"/>
      <c r="Q12" s="48"/>
      <c r="R12" s="49"/>
    </row>
    <row r="13" spans="2:18" s="1" customFormat="1" ht="6.95" customHeight="1">
      <c r="B13" s="47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9"/>
    </row>
    <row r="14" spans="2:18" s="1" customFormat="1" ht="14.4" customHeight="1">
      <c r="B14" s="47"/>
      <c r="C14" s="48"/>
      <c r="D14" s="39" t="s">
        <v>31</v>
      </c>
      <c r="E14" s="48"/>
      <c r="F14" s="48"/>
      <c r="G14" s="48"/>
      <c r="H14" s="48"/>
      <c r="I14" s="48"/>
      <c r="J14" s="48"/>
      <c r="K14" s="48"/>
      <c r="L14" s="48"/>
      <c r="M14" s="39" t="s">
        <v>28</v>
      </c>
      <c r="N14" s="48"/>
      <c r="O14" s="40" t="str">
        <f>IF('Rekapitulace stavby'!AN13="","",'Rekapitulace stavby'!AN13)</f>
        <v>Vyplň údaj</v>
      </c>
      <c r="P14" s="34"/>
      <c r="Q14" s="48"/>
      <c r="R14" s="49"/>
    </row>
    <row r="15" spans="2:18" s="1" customFormat="1" ht="18" customHeight="1">
      <c r="B15" s="47"/>
      <c r="C15" s="48"/>
      <c r="D15" s="48"/>
      <c r="E15" s="40" t="str">
        <f>IF('Rekapitulace stavby'!E14="","",'Rekapitulace stavby'!E14)</f>
        <v>Vyplň údaj</v>
      </c>
      <c r="F15" s="152"/>
      <c r="G15" s="152"/>
      <c r="H15" s="152"/>
      <c r="I15" s="152"/>
      <c r="J15" s="152"/>
      <c r="K15" s="152"/>
      <c r="L15" s="152"/>
      <c r="M15" s="39" t="s">
        <v>30</v>
      </c>
      <c r="N15" s="48"/>
      <c r="O15" s="40" t="str">
        <f>IF('Rekapitulace stavby'!AN14="","",'Rekapitulace stavby'!AN14)</f>
        <v>Vyplň údaj</v>
      </c>
      <c r="P15" s="34"/>
      <c r="Q15" s="48"/>
      <c r="R15" s="49"/>
    </row>
    <row r="16" spans="2:18" s="1" customFormat="1" ht="6.95" customHeight="1"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9"/>
    </row>
    <row r="17" spans="2:18" s="1" customFormat="1" ht="14.4" customHeight="1">
      <c r="B17" s="47"/>
      <c r="C17" s="48"/>
      <c r="D17" s="39" t="s">
        <v>33</v>
      </c>
      <c r="E17" s="48"/>
      <c r="F17" s="48"/>
      <c r="G17" s="48"/>
      <c r="H17" s="48"/>
      <c r="I17" s="48"/>
      <c r="J17" s="48"/>
      <c r="K17" s="48"/>
      <c r="L17" s="48"/>
      <c r="M17" s="39" t="s">
        <v>28</v>
      </c>
      <c r="N17" s="48"/>
      <c r="O17" s="34" t="s">
        <v>5</v>
      </c>
      <c r="P17" s="34"/>
      <c r="Q17" s="48"/>
      <c r="R17" s="49"/>
    </row>
    <row r="18" spans="2:18" s="1" customFormat="1" ht="18" customHeight="1">
      <c r="B18" s="47"/>
      <c r="C18" s="48"/>
      <c r="D18" s="48"/>
      <c r="E18" s="34" t="s">
        <v>34</v>
      </c>
      <c r="F18" s="48"/>
      <c r="G18" s="48"/>
      <c r="H18" s="48"/>
      <c r="I18" s="48"/>
      <c r="J18" s="48"/>
      <c r="K18" s="48"/>
      <c r="L18" s="48"/>
      <c r="M18" s="39" t="s">
        <v>30</v>
      </c>
      <c r="N18" s="48"/>
      <c r="O18" s="34" t="s">
        <v>5</v>
      </c>
      <c r="P18" s="34"/>
      <c r="Q18" s="48"/>
      <c r="R18" s="49"/>
    </row>
    <row r="19" spans="2:18" s="1" customFormat="1" ht="6.95" customHeight="1"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9"/>
    </row>
    <row r="20" spans="2:18" s="1" customFormat="1" ht="14.4" customHeight="1">
      <c r="B20" s="47"/>
      <c r="C20" s="48"/>
      <c r="D20" s="39" t="s">
        <v>36</v>
      </c>
      <c r="E20" s="48"/>
      <c r="F20" s="48"/>
      <c r="G20" s="48"/>
      <c r="H20" s="48"/>
      <c r="I20" s="48"/>
      <c r="J20" s="48"/>
      <c r="K20" s="48"/>
      <c r="L20" s="48"/>
      <c r="M20" s="39" t="s">
        <v>28</v>
      </c>
      <c r="N20" s="48"/>
      <c r="O20" s="34" t="str">
        <f>IF('Rekapitulace stavby'!AN19="","",'Rekapitulace stavby'!AN19)</f>
        <v/>
      </c>
      <c r="P20" s="34"/>
      <c r="Q20" s="48"/>
      <c r="R20" s="49"/>
    </row>
    <row r="21" spans="2:18" s="1" customFormat="1" ht="18" customHeight="1">
      <c r="B21" s="47"/>
      <c r="C21" s="48"/>
      <c r="D21" s="48"/>
      <c r="E21" s="34" t="str">
        <f>IF('Rekapitulace stavby'!E20="","",'Rekapitulace stavby'!E20)</f>
        <v xml:space="preserve"> </v>
      </c>
      <c r="F21" s="48"/>
      <c r="G21" s="48"/>
      <c r="H21" s="48"/>
      <c r="I21" s="48"/>
      <c r="J21" s="48"/>
      <c r="K21" s="48"/>
      <c r="L21" s="48"/>
      <c r="M21" s="39" t="s">
        <v>30</v>
      </c>
      <c r="N21" s="48"/>
      <c r="O21" s="34" t="str">
        <f>IF('Rekapitulace stavby'!AN20="","",'Rekapitulace stavby'!AN20)</f>
        <v/>
      </c>
      <c r="P21" s="34"/>
      <c r="Q21" s="48"/>
      <c r="R21" s="49"/>
    </row>
    <row r="22" spans="2:18" s="1" customFormat="1" ht="6.95" customHeight="1"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9"/>
    </row>
    <row r="23" spans="2:18" s="1" customFormat="1" ht="14.4" customHeight="1">
      <c r="B23" s="47"/>
      <c r="C23" s="48"/>
      <c r="D23" s="39" t="s">
        <v>37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9"/>
    </row>
    <row r="24" spans="2:18" s="1" customFormat="1" ht="99.75" customHeight="1">
      <c r="B24" s="47"/>
      <c r="C24" s="48"/>
      <c r="D24" s="48"/>
      <c r="E24" s="43" t="s">
        <v>111</v>
      </c>
      <c r="F24" s="43"/>
      <c r="G24" s="43"/>
      <c r="H24" s="43"/>
      <c r="I24" s="43"/>
      <c r="J24" s="43"/>
      <c r="K24" s="43"/>
      <c r="L24" s="43"/>
      <c r="M24" s="48"/>
      <c r="N24" s="48"/>
      <c r="O24" s="48"/>
      <c r="P24" s="48"/>
      <c r="Q24" s="48"/>
      <c r="R24" s="49"/>
    </row>
    <row r="25" spans="2:18" s="1" customFormat="1" ht="6.95" customHeight="1"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9"/>
    </row>
    <row r="26" spans="2:18" s="1" customFormat="1" ht="6.95" customHeight="1">
      <c r="B26" s="47"/>
      <c r="C26" s="4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48"/>
      <c r="R26" s="49"/>
    </row>
    <row r="27" spans="2:18" s="1" customFormat="1" ht="14.4" customHeight="1">
      <c r="B27" s="47"/>
      <c r="C27" s="48"/>
      <c r="D27" s="153" t="s">
        <v>112</v>
      </c>
      <c r="E27" s="48"/>
      <c r="F27" s="48"/>
      <c r="G27" s="48"/>
      <c r="H27" s="48"/>
      <c r="I27" s="48"/>
      <c r="J27" s="48"/>
      <c r="K27" s="48"/>
      <c r="L27" s="48"/>
      <c r="M27" s="46">
        <f>N88</f>
        <v>0</v>
      </c>
      <c r="N27" s="46"/>
      <c r="O27" s="46"/>
      <c r="P27" s="46"/>
      <c r="Q27" s="48"/>
      <c r="R27" s="49"/>
    </row>
    <row r="28" spans="2:18" s="1" customFormat="1" ht="14.4" customHeight="1">
      <c r="B28" s="47"/>
      <c r="C28" s="48"/>
      <c r="D28" s="45" t="s">
        <v>97</v>
      </c>
      <c r="E28" s="48"/>
      <c r="F28" s="48"/>
      <c r="G28" s="48"/>
      <c r="H28" s="48"/>
      <c r="I28" s="48"/>
      <c r="J28" s="48"/>
      <c r="K28" s="48"/>
      <c r="L28" s="48"/>
      <c r="M28" s="46">
        <f>N118</f>
        <v>0</v>
      </c>
      <c r="N28" s="46"/>
      <c r="O28" s="46"/>
      <c r="P28" s="46"/>
      <c r="Q28" s="48"/>
      <c r="R28" s="49"/>
    </row>
    <row r="29" spans="2:18" s="1" customFormat="1" ht="6.95" customHeight="1">
      <c r="B29" s="47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9"/>
    </row>
    <row r="30" spans="2:18" s="1" customFormat="1" ht="25.4" customHeight="1">
      <c r="B30" s="47"/>
      <c r="C30" s="48"/>
      <c r="D30" s="154" t="s">
        <v>40</v>
      </c>
      <c r="E30" s="48"/>
      <c r="F30" s="48"/>
      <c r="G30" s="48"/>
      <c r="H30" s="48"/>
      <c r="I30" s="48"/>
      <c r="J30" s="48"/>
      <c r="K30" s="48"/>
      <c r="L30" s="48"/>
      <c r="M30" s="155">
        <f>ROUND(M27+M28,2)</f>
        <v>0</v>
      </c>
      <c r="N30" s="48"/>
      <c r="O30" s="48"/>
      <c r="P30" s="48"/>
      <c r="Q30" s="48"/>
      <c r="R30" s="49"/>
    </row>
    <row r="31" spans="2:18" s="1" customFormat="1" ht="6.95" customHeight="1">
      <c r="B31" s="47"/>
      <c r="C31" s="4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48"/>
      <c r="R31" s="49"/>
    </row>
    <row r="32" spans="2:18" s="1" customFormat="1" ht="14.4" customHeight="1">
      <c r="B32" s="47"/>
      <c r="C32" s="48"/>
      <c r="D32" s="55" t="s">
        <v>41</v>
      </c>
      <c r="E32" s="55" t="s">
        <v>42</v>
      </c>
      <c r="F32" s="56">
        <v>0.21</v>
      </c>
      <c r="G32" s="156" t="s">
        <v>43</v>
      </c>
      <c r="H32" s="157">
        <f>ROUND((((SUM(BE118:BE125)+SUM(BE143:BE411))+SUM(BE413:BE417))),2)</f>
        <v>0</v>
      </c>
      <c r="I32" s="48"/>
      <c r="J32" s="48"/>
      <c r="K32" s="48"/>
      <c r="L32" s="48"/>
      <c r="M32" s="157">
        <f>ROUND(((ROUND((SUM(BE118:BE125)+SUM(BE143:BE411)),2)*F32)+SUM(BE413:BE417)*F32),2)</f>
        <v>0</v>
      </c>
      <c r="N32" s="48"/>
      <c r="O32" s="48"/>
      <c r="P32" s="48"/>
      <c r="Q32" s="48"/>
      <c r="R32" s="49"/>
    </row>
    <row r="33" spans="2:18" s="1" customFormat="1" ht="14.4" customHeight="1">
      <c r="B33" s="47"/>
      <c r="C33" s="48"/>
      <c r="D33" s="48"/>
      <c r="E33" s="55" t="s">
        <v>44</v>
      </c>
      <c r="F33" s="56">
        <v>0.15</v>
      </c>
      <c r="G33" s="156" t="s">
        <v>43</v>
      </c>
      <c r="H33" s="157">
        <f>ROUND((((SUM(BF118:BF125)+SUM(BF143:BF411))+SUM(BF413:BF417))),2)</f>
        <v>0</v>
      </c>
      <c r="I33" s="48"/>
      <c r="J33" s="48"/>
      <c r="K33" s="48"/>
      <c r="L33" s="48"/>
      <c r="M33" s="157">
        <f>ROUND(((ROUND((SUM(BF118:BF125)+SUM(BF143:BF411)),2)*F33)+SUM(BF413:BF417)*F33),2)</f>
        <v>0</v>
      </c>
      <c r="N33" s="48"/>
      <c r="O33" s="48"/>
      <c r="P33" s="48"/>
      <c r="Q33" s="48"/>
      <c r="R33" s="49"/>
    </row>
    <row r="34" spans="2:18" s="1" customFormat="1" ht="14.4" customHeight="1" hidden="1">
      <c r="B34" s="47"/>
      <c r="C34" s="48"/>
      <c r="D34" s="48"/>
      <c r="E34" s="55" t="s">
        <v>45</v>
      </c>
      <c r="F34" s="56">
        <v>0.21</v>
      </c>
      <c r="G34" s="156" t="s">
        <v>43</v>
      </c>
      <c r="H34" s="157">
        <f>ROUND((((SUM(BG118:BG125)+SUM(BG143:BG411))+SUM(BG413:BG417))),2)</f>
        <v>0</v>
      </c>
      <c r="I34" s="48"/>
      <c r="J34" s="48"/>
      <c r="K34" s="48"/>
      <c r="L34" s="48"/>
      <c r="M34" s="157">
        <v>0</v>
      </c>
      <c r="N34" s="48"/>
      <c r="O34" s="48"/>
      <c r="P34" s="48"/>
      <c r="Q34" s="48"/>
      <c r="R34" s="49"/>
    </row>
    <row r="35" spans="2:18" s="1" customFormat="1" ht="14.4" customHeight="1" hidden="1">
      <c r="B35" s="47"/>
      <c r="C35" s="48"/>
      <c r="D35" s="48"/>
      <c r="E35" s="55" t="s">
        <v>46</v>
      </c>
      <c r="F35" s="56">
        <v>0.15</v>
      </c>
      <c r="G35" s="156" t="s">
        <v>43</v>
      </c>
      <c r="H35" s="157">
        <f>ROUND((((SUM(BH118:BH125)+SUM(BH143:BH411))+SUM(BH413:BH417))),2)</f>
        <v>0</v>
      </c>
      <c r="I35" s="48"/>
      <c r="J35" s="48"/>
      <c r="K35" s="48"/>
      <c r="L35" s="48"/>
      <c r="M35" s="157">
        <v>0</v>
      </c>
      <c r="N35" s="48"/>
      <c r="O35" s="48"/>
      <c r="P35" s="48"/>
      <c r="Q35" s="48"/>
      <c r="R35" s="49"/>
    </row>
    <row r="36" spans="2:18" s="1" customFormat="1" ht="14.4" customHeight="1" hidden="1">
      <c r="B36" s="47"/>
      <c r="C36" s="48"/>
      <c r="D36" s="48"/>
      <c r="E36" s="55" t="s">
        <v>47</v>
      </c>
      <c r="F36" s="56">
        <v>0</v>
      </c>
      <c r="G36" s="156" t="s">
        <v>43</v>
      </c>
      <c r="H36" s="157">
        <f>ROUND((((SUM(BI118:BI125)+SUM(BI143:BI411))+SUM(BI413:BI417))),2)</f>
        <v>0</v>
      </c>
      <c r="I36" s="48"/>
      <c r="J36" s="48"/>
      <c r="K36" s="48"/>
      <c r="L36" s="48"/>
      <c r="M36" s="157">
        <v>0</v>
      </c>
      <c r="N36" s="48"/>
      <c r="O36" s="48"/>
      <c r="P36" s="48"/>
      <c r="Q36" s="48"/>
      <c r="R36" s="49"/>
    </row>
    <row r="37" spans="2:18" s="1" customFormat="1" ht="6.95" customHeight="1"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9"/>
    </row>
    <row r="38" spans="2:18" s="1" customFormat="1" ht="25.4" customHeight="1">
      <c r="B38" s="47"/>
      <c r="C38" s="146"/>
      <c r="D38" s="158" t="s">
        <v>48</v>
      </c>
      <c r="E38" s="98"/>
      <c r="F38" s="98"/>
      <c r="G38" s="159" t="s">
        <v>49</v>
      </c>
      <c r="H38" s="160" t="s">
        <v>50</v>
      </c>
      <c r="I38" s="98"/>
      <c r="J38" s="98"/>
      <c r="K38" s="98"/>
      <c r="L38" s="161">
        <f>SUM(M30:M36)</f>
        <v>0</v>
      </c>
      <c r="M38" s="161"/>
      <c r="N38" s="161"/>
      <c r="O38" s="161"/>
      <c r="P38" s="162"/>
      <c r="Q38" s="146"/>
      <c r="R38" s="49"/>
    </row>
    <row r="39" spans="2:18" s="1" customFormat="1" ht="14.4" customHeight="1">
      <c r="B39" s="47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9"/>
    </row>
    <row r="40" spans="2:18" s="1" customFormat="1" ht="14.4" customHeight="1"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9"/>
    </row>
    <row r="41" spans="2:18" ht="13.5">
      <c r="B41" s="27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0"/>
    </row>
    <row r="42" spans="2:18" ht="13.5">
      <c r="B42" s="27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0"/>
    </row>
    <row r="43" spans="2:18" ht="13.5">
      <c r="B43" s="27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0"/>
    </row>
    <row r="44" spans="2:18" ht="13.5">
      <c r="B44" s="27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0"/>
    </row>
    <row r="45" spans="2:18" ht="13.5">
      <c r="B45" s="27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0"/>
    </row>
    <row r="46" spans="2:18" ht="13.5">
      <c r="B46" s="27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0"/>
    </row>
    <row r="47" spans="2:18" ht="13.5">
      <c r="B47" s="27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0"/>
    </row>
    <row r="48" spans="2:18" ht="13.5">
      <c r="B48" s="27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0"/>
    </row>
    <row r="49" spans="2:18" ht="13.5">
      <c r="B49" s="27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0"/>
    </row>
    <row r="50" spans="2:18" s="1" customFormat="1" ht="13.5">
      <c r="B50" s="47"/>
      <c r="C50" s="48"/>
      <c r="D50" s="67" t="s">
        <v>51</v>
      </c>
      <c r="E50" s="68"/>
      <c r="F50" s="68"/>
      <c r="G50" s="68"/>
      <c r="H50" s="69"/>
      <c r="I50" s="48"/>
      <c r="J50" s="67" t="s">
        <v>52</v>
      </c>
      <c r="K50" s="68"/>
      <c r="L50" s="68"/>
      <c r="M50" s="68"/>
      <c r="N50" s="68"/>
      <c r="O50" s="68"/>
      <c r="P50" s="69"/>
      <c r="Q50" s="48"/>
      <c r="R50" s="49"/>
    </row>
    <row r="51" spans="2:18" ht="13.5">
      <c r="B51" s="27"/>
      <c r="C51" s="32"/>
      <c r="D51" s="70"/>
      <c r="E51" s="32"/>
      <c r="F51" s="32"/>
      <c r="G51" s="32"/>
      <c r="H51" s="71"/>
      <c r="I51" s="32"/>
      <c r="J51" s="70"/>
      <c r="K51" s="32"/>
      <c r="L51" s="32"/>
      <c r="M51" s="32"/>
      <c r="N51" s="32"/>
      <c r="O51" s="32"/>
      <c r="P51" s="71"/>
      <c r="Q51" s="32"/>
      <c r="R51" s="30"/>
    </row>
    <row r="52" spans="2:18" ht="13.5">
      <c r="B52" s="27"/>
      <c r="C52" s="32"/>
      <c r="D52" s="70"/>
      <c r="E52" s="32"/>
      <c r="F52" s="32"/>
      <c r="G52" s="32"/>
      <c r="H52" s="71"/>
      <c r="I52" s="32"/>
      <c r="J52" s="70"/>
      <c r="K52" s="32"/>
      <c r="L52" s="32"/>
      <c r="M52" s="32"/>
      <c r="N52" s="32"/>
      <c r="O52" s="32"/>
      <c r="P52" s="71"/>
      <c r="Q52" s="32"/>
      <c r="R52" s="30"/>
    </row>
    <row r="53" spans="2:18" ht="13.5">
      <c r="B53" s="27"/>
      <c r="C53" s="32"/>
      <c r="D53" s="70"/>
      <c r="E53" s="32"/>
      <c r="F53" s="32"/>
      <c r="G53" s="32"/>
      <c r="H53" s="71"/>
      <c r="I53" s="32"/>
      <c r="J53" s="70"/>
      <c r="K53" s="32"/>
      <c r="L53" s="32"/>
      <c r="M53" s="32"/>
      <c r="N53" s="32"/>
      <c r="O53" s="32"/>
      <c r="P53" s="71"/>
      <c r="Q53" s="32"/>
      <c r="R53" s="30"/>
    </row>
    <row r="54" spans="2:18" ht="13.5">
      <c r="B54" s="27"/>
      <c r="C54" s="32"/>
      <c r="D54" s="70"/>
      <c r="E54" s="32"/>
      <c r="F54" s="32"/>
      <c r="G54" s="32"/>
      <c r="H54" s="71"/>
      <c r="I54" s="32"/>
      <c r="J54" s="70"/>
      <c r="K54" s="32"/>
      <c r="L54" s="32"/>
      <c r="M54" s="32"/>
      <c r="N54" s="32"/>
      <c r="O54" s="32"/>
      <c r="P54" s="71"/>
      <c r="Q54" s="32"/>
      <c r="R54" s="30"/>
    </row>
    <row r="55" spans="2:18" ht="13.5">
      <c r="B55" s="27"/>
      <c r="C55" s="32"/>
      <c r="D55" s="70"/>
      <c r="E55" s="32"/>
      <c r="F55" s="32"/>
      <c r="G55" s="32"/>
      <c r="H55" s="71"/>
      <c r="I55" s="32"/>
      <c r="J55" s="70"/>
      <c r="K55" s="32"/>
      <c r="L55" s="32"/>
      <c r="M55" s="32"/>
      <c r="N55" s="32"/>
      <c r="O55" s="32"/>
      <c r="P55" s="71"/>
      <c r="Q55" s="32"/>
      <c r="R55" s="30"/>
    </row>
    <row r="56" spans="2:18" ht="13.5">
      <c r="B56" s="27"/>
      <c r="C56" s="32"/>
      <c r="D56" s="70"/>
      <c r="E56" s="32"/>
      <c r="F56" s="32"/>
      <c r="G56" s="32"/>
      <c r="H56" s="71"/>
      <c r="I56" s="32"/>
      <c r="J56" s="70"/>
      <c r="K56" s="32"/>
      <c r="L56" s="32"/>
      <c r="M56" s="32"/>
      <c r="N56" s="32"/>
      <c r="O56" s="32"/>
      <c r="P56" s="71"/>
      <c r="Q56" s="32"/>
      <c r="R56" s="30"/>
    </row>
    <row r="57" spans="2:18" ht="13.5">
      <c r="B57" s="27"/>
      <c r="C57" s="32"/>
      <c r="D57" s="70"/>
      <c r="E57" s="32"/>
      <c r="F57" s="32"/>
      <c r="G57" s="32"/>
      <c r="H57" s="71"/>
      <c r="I57" s="32"/>
      <c r="J57" s="70"/>
      <c r="K57" s="32"/>
      <c r="L57" s="32"/>
      <c r="M57" s="32"/>
      <c r="N57" s="32"/>
      <c r="O57" s="32"/>
      <c r="P57" s="71"/>
      <c r="Q57" s="32"/>
      <c r="R57" s="30"/>
    </row>
    <row r="58" spans="2:18" ht="13.5">
      <c r="B58" s="27"/>
      <c r="C58" s="32"/>
      <c r="D58" s="70"/>
      <c r="E58" s="32"/>
      <c r="F58" s="32"/>
      <c r="G58" s="32"/>
      <c r="H58" s="71"/>
      <c r="I58" s="32"/>
      <c r="J58" s="70"/>
      <c r="K58" s="32"/>
      <c r="L58" s="32"/>
      <c r="M58" s="32"/>
      <c r="N58" s="32"/>
      <c r="O58" s="32"/>
      <c r="P58" s="71"/>
      <c r="Q58" s="32"/>
      <c r="R58" s="30"/>
    </row>
    <row r="59" spans="2:18" s="1" customFormat="1" ht="13.5">
      <c r="B59" s="47"/>
      <c r="C59" s="48"/>
      <c r="D59" s="72" t="s">
        <v>53</v>
      </c>
      <c r="E59" s="73"/>
      <c r="F59" s="73"/>
      <c r="G59" s="74" t="s">
        <v>54</v>
      </c>
      <c r="H59" s="75"/>
      <c r="I59" s="48"/>
      <c r="J59" s="72" t="s">
        <v>53</v>
      </c>
      <c r="K59" s="73"/>
      <c r="L59" s="73"/>
      <c r="M59" s="73"/>
      <c r="N59" s="74" t="s">
        <v>54</v>
      </c>
      <c r="O59" s="73"/>
      <c r="P59" s="75"/>
      <c r="Q59" s="48"/>
      <c r="R59" s="49"/>
    </row>
    <row r="60" spans="2:18" ht="13.5">
      <c r="B60" s="27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0"/>
    </row>
    <row r="61" spans="2:18" s="1" customFormat="1" ht="13.5">
      <c r="B61" s="47"/>
      <c r="C61" s="48"/>
      <c r="D61" s="67" t="s">
        <v>55</v>
      </c>
      <c r="E61" s="68"/>
      <c r="F61" s="68"/>
      <c r="G61" s="68"/>
      <c r="H61" s="69"/>
      <c r="I61" s="48"/>
      <c r="J61" s="67" t="s">
        <v>56</v>
      </c>
      <c r="K61" s="68"/>
      <c r="L61" s="68"/>
      <c r="M61" s="68"/>
      <c r="N61" s="68"/>
      <c r="O61" s="68"/>
      <c r="P61" s="69"/>
      <c r="Q61" s="48"/>
      <c r="R61" s="49"/>
    </row>
    <row r="62" spans="2:18" ht="13.5">
      <c r="B62" s="27"/>
      <c r="C62" s="32"/>
      <c r="D62" s="70"/>
      <c r="E62" s="32"/>
      <c r="F62" s="32"/>
      <c r="G62" s="32"/>
      <c r="H62" s="71"/>
      <c r="I62" s="32"/>
      <c r="J62" s="70"/>
      <c r="K62" s="32"/>
      <c r="L62" s="32"/>
      <c r="M62" s="32"/>
      <c r="N62" s="32"/>
      <c r="O62" s="32"/>
      <c r="P62" s="71"/>
      <c r="Q62" s="32"/>
      <c r="R62" s="30"/>
    </row>
    <row r="63" spans="2:18" ht="13.5">
      <c r="B63" s="27"/>
      <c r="C63" s="32"/>
      <c r="D63" s="70"/>
      <c r="E63" s="32"/>
      <c r="F63" s="32"/>
      <c r="G63" s="32"/>
      <c r="H63" s="71"/>
      <c r="I63" s="32"/>
      <c r="J63" s="70"/>
      <c r="K63" s="32"/>
      <c r="L63" s="32"/>
      <c r="M63" s="32"/>
      <c r="N63" s="32"/>
      <c r="O63" s="32"/>
      <c r="P63" s="71"/>
      <c r="Q63" s="32"/>
      <c r="R63" s="30"/>
    </row>
    <row r="64" spans="2:18" ht="13.5">
      <c r="B64" s="27"/>
      <c r="C64" s="32"/>
      <c r="D64" s="70"/>
      <c r="E64" s="32"/>
      <c r="F64" s="32"/>
      <c r="G64" s="32"/>
      <c r="H64" s="71"/>
      <c r="I64" s="32"/>
      <c r="J64" s="70"/>
      <c r="K64" s="32"/>
      <c r="L64" s="32"/>
      <c r="M64" s="32"/>
      <c r="N64" s="32"/>
      <c r="O64" s="32"/>
      <c r="P64" s="71"/>
      <c r="Q64" s="32"/>
      <c r="R64" s="30"/>
    </row>
    <row r="65" spans="2:18" ht="13.5">
      <c r="B65" s="27"/>
      <c r="C65" s="32"/>
      <c r="D65" s="70"/>
      <c r="E65" s="32"/>
      <c r="F65" s="32"/>
      <c r="G65" s="32"/>
      <c r="H65" s="71"/>
      <c r="I65" s="32"/>
      <c r="J65" s="70"/>
      <c r="K65" s="32"/>
      <c r="L65" s="32"/>
      <c r="M65" s="32"/>
      <c r="N65" s="32"/>
      <c r="O65" s="32"/>
      <c r="P65" s="71"/>
      <c r="Q65" s="32"/>
      <c r="R65" s="30"/>
    </row>
    <row r="66" spans="2:18" ht="13.5">
      <c r="B66" s="27"/>
      <c r="C66" s="32"/>
      <c r="D66" s="70"/>
      <c r="E66" s="32"/>
      <c r="F66" s="32"/>
      <c r="G66" s="32"/>
      <c r="H66" s="71"/>
      <c r="I66" s="32"/>
      <c r="J66" s="70"/>
      <c r="K66" s="32"/>
      <c r="L66" s="32"/>
      <c r="M66" s="32"/>
      <c r="N66" s="32"/>
      <c r="O66" s="32"/>
      <c r="P66" s="71"/>
      <c r="Q66" s="32"/>
      <c r="R66" s="30"/>
    </row>
    <row r="67" spans="2:18" ht="13.5">
      <c r="B67" s="27"/>
      <c r="C67" s="32"/>
      <c r="D67" s="70"/>
      <c r="E67" s="32"/>
      <c r="F67" s="32"/>
      <c r="G67" s="32"/>
      <c r="H67" s="71"/>
      <c r="I67" s="32"/>
      <c r="J67" s="70"/>
      <c r="K67" s="32"/>
      <c r="L67" s="32"/>
      <c r="M67" s="32"/>
      <c r="N67" s="32"/>
      <c r="O67" s="32"/>
      <c r="P67" s="71"/>
      <c r="Q67" s="32"/>
      <c r="R67" s="30"/>
    </row>
    <row r="68" spans="2:18" ht="13.5">
      <c r="B68" s="27"/>
      <c r="C68" s="32"/>
      <c r="D68" s="70"/>
      <c r="E68" s="32"/>
      <c r="F68" s="32"/>
      <c r="G68" s="32"/>
      <c r="H68" s="71"/>
      <c r="I68" s="32"/>
      <c r="J68" s="70"/>
      <c r="K68" s="32"/>
      <c r="L68" s="32"/>
      <c r="M68" s="32"/>
      <c r="N68" s="32"/>
      <c r="O68" s="32"/>
      <c r="P68" s="71"/>
      <c r="Q68" s="32"/>
      <c r="R68" s="30"/>
    </row>
    <row r="69" spans="2:18" ht="13.5">
      <c r="B69" s="27"/>
      <c r="C69" s="32"/>
      <c r="D69" s="70"/>
      <c r="E69" s="32"/>
      <c r="F69" s="32"/>
      <c r="G69" s="32"/>
      <c r="H69" s="71"/>
      <c r="I69" s="32"/>
      <c r="J69" s="70"/>
      <c r="K69" s="32"/>
      <c r="L69" s="32"/>
      <c r="M69" s="32"/>
      <c r="N69" s="32"/>
      <c r="O69" s="32"/>
      <c r="P69" s="71"/>
      <c r="Q69" s="32"/>
      <c r="R69" s="30"/>
    </row>
    <row r="70" spans="2:18" s="1" customFormat="1" ht="13.5">
      <c r="B70" s="47"/>
      <c r="C70" s="48"/>
      <c r="D70" s="72" t="s">
        <v>53</v>
      </c>
      <c r="E70" s="73"/>
      <c r="F70" s="73"/>
      <c r="G70" s="74" t="s">
        <v>54</v>
      </c>
      <c r="H70" s="75"/>
      <c r="I70" s="48"/>
      <c r="J70" s="72" t="s">
        <v>53</v>
      </c>
      <c r="K70" s="73"/>
      <c r="L70" s="73"/>
      <c r="M70" s="73"/>
      <c r="N70" s="74" t="s">
        <v>54</v>
      </c>
      <c r="O70" s="73"/>
      <c r="P70" s="75"/>
      <c r="Q70" s="48"/>
      <c r="R70" s="49"/>
    </row>
    <row r="71" spans="2:18" s="1" customFormat="1" ht="14.4" customHeight="1">
      <c r="B71" s="76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8"/>
    </row>
    <row r="75" spans="2:18" s="1" customFormat="1" ht="6.95" customHeight="1">
      <c r="B75" s="79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1"/>
    </row>
    <row r="76" spans="2:18" s="1" customFormat="1" ht="36.95" customHeight="1">
      <c r="B76" s="47"/>
      <c r="C76" s="28" t="s">
        <v>113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49"/>
    </row>
    <row r="77" spans="2:18" s="1" customFormat="1" ht="6.9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9"/>
    </row>
    <row r="78" spans="2:18" s="1" customFormat="1" ht="30" customHeight="1">
      <c r="B78" s="47"/>
      <c r="C78" s="39" t="s">
        <v>19</v>
      </c>
      <c r="D78" s="48"/>
      <c r="E78" s="48"/>
      <c r="F78" s="150" t="str">
        <f>F6</f>
        <v>Přizpůsobení stávajících prostor pro umístění komunálního odpadu Roosveltova kolej VŠE</v>
      </c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48"/>
      <c r="R78" s="49"/>
    </row>
    <row r="79" spans="2:18" s="1" customFormat="1" ht="36.95" customHeight="1">
      <c r="B79" s="47"/>
      <c r="C79" s="86" t="s">
        <v>109</v>
      </c>
      <c r="D79" s="48"/>
      <c r="E79" s="48"/>
      <c r="F79" s="88" t="str">
        <f>F7</f>
        <v>1 - Stavební část</v>
      </c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9"/>
    </row>
    <row r="80" spans="2:18" s="1" customFormat="1" ht="6.95" customHeight="1">
      <c r="B80" s="47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9"/>
    </row>
    <row r="81" spans="2:18" s="1" customFormat="1" ht="18" customHeight="1">
      <c r="B81" s="47"/>
      <c r="C81" s="39" t="s">
        <v>23</v>
      </c>
      <c r="D81" s="48"/>
      <c r="E81" s="48"/>
      <c r="F81" s="34" t="str">
        <f>F9</f>
        <v xml:space="preserve"> </v>
      </c>
      <c r="G81" s="48"/>
      <c r="H81" s="48"/>
      <c r="I81" s="48"/>
      <c r="J81" s="48"/>
      <c r="K81" s="39" t="s">
        <v>25</v>
      </c>
      <c r="L81" s="48"/>
      <c r="M81" s="91" t="str">
        <f>IF(O9="","",O9)</f>
        <v>27.11.2018</v>
      </c>
      <c r="N81" s="91"/>
      <c r="O81" s="91"/>
      <c r="P81" s="91"/>
      <c r="Q81" s="48"/>
      <c r="R81" s="49"/>
    </row>
    <row r="82" spans="2:18" s="1" customFormat="1" ht="6.95" customHeight="1">
      <c r="B82" s="47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9"/>
    </row>
    <row r="83" spans="2:18" s="1" customFormat="1" ht="13.5">
      <c r="B83" s="47"/>
      <c r="C83" s="39" t="s">
        <v>27</v>
      </c>
      <c r="D83" s="48"/>
      <c r="E83" s="48"/>
      <c r="F83" s="34" t="str">
        <f>E12</f>
        <v>Vysoká škola ekonomická v Praze</v>
      </c>
      <c r="G83" s="48"/>
      <c r="H83" s="48"/>
      <c r="I83" s="48"/>
      <c r="J83" s="48"/>
      <c r="K83" s="39" t="s">
        <v>33</v>
      </c>
      <c r="L83" s="48"/>
      <c r="M83" s="34" t="str">
        <f>E18</f>
        <v>PROJECTICA s.r.o.</v>
      </c>
      <c r="N83" s="34"/>
      <c r="O83" s="34"/>
      <c r="P83" s="34"/>
      <c r="Q83" s="34"/>
      <c r="R83" s="49"/>
    </row>
    <row r="84" spans="2:18" s="1" customFormat="1" ht="14.4" customHeight="1">
      <c r="B84" s="47"/>
      <c r="C84" s="39" t="s">
        <v>31</v>
      </c>
      <c r="D84" s="48"/>
      <c r="E84" s="48"/>
      <c r="F84" s="34" t="str">
        <f>IF(E15="","",E15)</f>
        <v>Vyplň údaj</v>
      </c>
      <c r="G84" s="48"/>
      <c r="H84" s="48"/>
      <c r="I84" s="48"/>
      <c r="J84" s="48"/>
      <c r="K84" s="39" t="s">
        <v>36</v>
      </c>
      <c r="L84" s="48"/>
      <c r="M84" s="34" t="str">
        <f>E21</f>
        <v xml:space="preserve"> </v>
      </c>
      <c r="N84" s="34"/>
      <c r="O84" s="34"/>
      <c r="P84" s="34"/>
      <c r="Q84" s="34"/>
      <c r="R84" s="49"/>
    </row>
    <row r="85" spans="2:18" s="1" customFormat="1" ht="10.3" customHeight="1">
      <c r="B85" s="47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9"/>
    </row>
    <row r="86" spans="2:18" s="1" customFormat="1" ht="29.25" customHeight="1">
      <c r="B86" s="47"/>
      <c r="C86" s="163" t="s">
        <v>114</v>
      </c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63" t="s">
        <v>115</v>
      </c>
      <c r="O86" s="146"/>
      <c r="P86" s="146"/>
      <c r="Q86" s="146"/>
      <c r="R86" s="49"/>
    </row>
    <row r="87" spans="2:18" s="1" customFormat="1" ht="10.3" customHeight="1">
      <c r="B87" s="47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9"/>
    </row>
    <row r="88" spans="2:47" s="1" customFormat="1" ht="29.25" customHeight="1">
      <c r="B88" s="47"/>
      <c r="C88" s="164" t="s">
        <v>116</v>
      </c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108">
        <f>N143</f>
        <v>0</v>
      </c>
      <c r="O88" s="165"/>
      <c r="P88" s="165"/>
      <c r="Q88" s="165"/>
      <c r="R88" s="49"/>
      <c r="AU88" s="23" t="s">
        <v>117</v>
      </c>
    </row>
    <row r="89" spans="2:18" s="6" customFormat="1" ht="24.95" customHeight="1">
      <c r="B89" s="166"/>
      <c r="C89" s="167"/>
      <c r="D89" s="168" t="s">
        <v>118</v>
      </c>
      <c r="E89" s="167"/>
      <c r="F89" s="167"/>
      <c r="G89" s="167"/>
      <c r="H89" s="167"/>
      <c r="I89" s="167"/>
      <c r="J89" s="167"/>
      <c r="K89" s="167"/>
      <c r="L89" s="167"/>
      <c r="M89" s="167"/>
      <c r="N89" s="169">
        <f>N144</f>
        <v>0</v>
      </c>
      <c r="O89" s="167"/>
      <c r="P89" s="167"/>
      <c r="Q89" s="167"/>
      <c r="R89" s="170"/>
    </row>
    <row r="90" spans="2:18" s="7" customFormat="1" ht="19.9" customHeight="1">
      <c r="B90" s="171"/>
      <c r="C90" s="172"/>
      <c r="D90" s="131" t="s">
        <v>119</v>
      </c>
      <c r="E90" s="172"/>
      <c r="F90" s="172"/>
      <c r="G90" s="172"/>
      <c r="H90" s="172"/>
      <c r="I90" s="172"/>
      <c r="J90" s="172"/>
      <c r="K90" s="172"/>
      <c r="L90" s="172"/>
      <c r="M90" s="172"/>
      <c r="N90" s="133">
        <f>N145</f>
        <v>0</v>
      </c>
      <c r="O90" s="172"/>
      <c r="P90" s="172"/>
      <c r="Q90" s="172"/>
      <c r="R90" s="173"/>
    </row>
    <row r="91" spans="2:18" s="7" customFormat="1" ht="19.9" customHeight="1">
      <c r="B91" s="171"/>
      <c r="C91" s="172"/>
      <c r="D91" s="131" t="s">
        <v>120</v>
      </c>
      <c r="E91" s="172"/>
      <c r="F91" s="172"/>
      <c r="G91" s="172"/>
      <c r="H91" s="172"/>
      <c r="I91" s="172"/>
      <c r="J91" s="172"/>
      <c r="K91" s="172"/>
      <c r="L91" s="172"/>
      <c r="M91" s="172"/>
      <c r="N91" s="133">
        <f>N154</f>
        <v>0</v>
      </c>
      <c r="O91" s="172"/>
      <c r="P91" s="172"/>
      <c r="Q91" s="172"/>
      <c r="R91" s="173"/>
    </row>
    <row r="92" spans="2:18" s="7" customFormat="1" ht="19.9" customHeight="1">
      <c r="B92" s="171"/>
      <c r="C92" s="172"/>
      <c r="D92" s="131" t="s">
        <v>121</v>
      </c>
      <c r="E92" s="172"/>
      <c r="F92" s="172"/>
      <c r="G92" s="172"/>
      <c r="H92" s="172"/>
      <c r="I92" s="172"/>
      <c r="J92" s="172"/>
      <c r="K92" s="172"/>
      <c r="L92" s="172"/>
      <c r="M92" s="172"/>
      <c r="N92" s="133">
        <f>N159</f>
        <v>0</v>
      </c>
      <c r="O92" s="172"/>
      <c r="P92" s="172"/>
      <c r="Q92" s="172"/>
      <c r="R92" s="173"/>
    </row>
    <row r="93" spans="2:18" s="7" customFormat="1" ht="19.9" customHeight="1">
      <c r="B93" s="171"/>
      <c r="C93" s="172"/>
      <c r="D93" s="131" t="s">
        <v>122</v>
      </c>
      <c r="E93" s="172"/>
      <c r="F93" s="172"/>
      <c r="G93" s="172"/>
      <c r="H93" s="172"/>
      <c r="I93" s="172"/>
      <c r="J93" s="172"/>
      <c r="K93" s="172"/>
      <c r="L93" s="172"/>
      <c r="M93" s="172"/>
      <c r="N93" s="133">
        <f>N166</f>
        <v>0</v>
      </c>
      <c r="O93" s="172"/>
      <c r="P93" s="172"/>
      <c r="Q93" s="172"/>
      <c r="R93" s="173"/>
    </row>
    <row r="94" spans="2:18" s="7" customFormat="1" ht="19.9" customHeight="1">
      <c r="B94" s="171"/>
      <c r="C94" s="172"/>
      <c r="D94" s="131" t="s">
        <v>123</v>
      </c>
      <c r="E94" s="172"/>
      <c r="F94" s="172"/>
      <c r="G94" s="172"/>
      <c r="H94" s="172"/>
      <c r="I94" s="172"/>
      <c r="J94" s="172"/>
      <c r="K94" s="172"/>
      <c r="L94" s="172"/>
      <c r="M94" s="172"/>
      <c r="N94" s="133">
        <f>N170</f>
        <v>0</v>
      </c>
      <c r="O94" s="172"/>
      <c r="P94" s="172"/>
      <c r="Q94" s="172"/>
      <c r="R94" s="173"/>
    </row>
    <row r="95" spans="2:18" s="7" customFormat="1" ht="14.85" customHeight="1">
      <c r="B95" s="171"/>
      <c r="C95" s="172"/>
      <c r="D95" s="131" t="s">
        <v>124</v>
      </c>
      <c r="E95" s="172"/>
      <c r="F95" s="172"/>
      <c r="G95" s="172"/>
      <c r="H95" s="172"/>
      <c r="I95" s="172"/>
      <c r="J95" s="172"/>
      <c r="K95" s="172"/>
      <c r="L95" s="172"/>
      <c r="M95" s="172"/>
      <c r="N95" s="133">
        <f>N171</f>
        <v>0</v>
      </c>
      <c r="O95" s="172"/>
      <c r="P95" s="172"/>
      <c r="Q95" s="172"/>
      <c r="R95" s="173"/>
    </row>
    <row r="96" spans="2:18" s="7" customFormat="1" ht="14.85" customHeight="1">
      <c r="B96" s="171"/>
      <c r="C96" s="172"/>
      <c r="D96" s="131" t="s">
        <v>125</v>
      </c>
      <c r="E96" s="172"/>
      <c r="F96" s="172"/>
      <c r="G96" s="172"/>
      <c r="H96" s="172"/>
      <c r="I96" s="172"/>
      <c r="J96" s="172"/>
      <c r="K96" s="172"/>
      <c r="L96" s="172"/>
      <c r="M96" s="172"/>
      <c r="N96" s="133">
        <f>N219</f>
        <v>0</v>
      </c>
      <c r="O96" s="172"/>
      <c r="P96" s="172"/>
      <c r="Q96" s="172"/>
      <c r="R96" s="173"/>
    </row>
    <row r="97" spans="2:18" s="7" customFormat="1" ht="14.85" customHeight="1">
      <c r="B97" s="171"/>
      <c r="C97" s="172"/>
      <c r="D97" s="131" t="s">
        <v>126</v>
      </c>
      <c r="E97" s="172"/>
      <c r="F97" s="172"/>
      <c r="G97" s="172"/>
      <c r="H97" s="172"/>
      <c r="I97" s="172"/>
      <c r="J97" s="172"/>
      <c r="K97" s="172"/>
      <c r="L97" s="172"/>
      <c r="M97" s="172"/>
      <c r="N97" s="133">
        <f>N225</f>
        <v>0</v>
      </c>
      <c r="O97" s="172"/>
      <c r="P97" s="172"/>
      <c r="Q97" s="172"/>
      <c r="R97" s="173"/>
    </row>
    <row r="98" spans="2:18" s="7" customFormat="1" ht="19.9" customHeight="1">
      <c r="B98" s="171"/>
      <c r="C98" s="172"/>
      <c r="D98" s="131" t="s">
        <v>127</v>
      </c>
      <c r="E98" s="172"/>
      <c r="F98" s="172"/>
      <c r="G98" s="172"/>
      <c r="H98" s="172"/>
      <c r="I98" s="172"/>
      <c r="J98" s="172"/>
      <c r="K98" s="172"/>
      <c r="L98" s="172"/>
      <c r="M98" s="172"/>
      <c r="N98" s="133">
        <f>N228</f>
        <v>0</v>
      </c>
      <c r="O98" s="172"/>
      <c r="P98" s="172"/>
      <c r="Q98" s="172"/>
      <c r="R98" s="173"/>
    </row>
    <row r="99" spans="2:18" s="7" customFormat="1" ht="14.85" customHeight="1">
      <c r="B99" s="171"/>
      <c r="C99" s="172"/>
      <c r="D99" s="131" t="s">
        <v>128</v>
      </c>
      <c r="E99" s="172"/>
      <c r="F99" s="172"/>
      <c r="G99" s="172"/>
      <c r="H99" s="172"/>
      <c r="I99" s="172"/>
      <c r="J99" s="172"/>
      <c r="K99" s="172"/>
      <c r="L99" s="172"/>
      <c r="M99" s="172"/>
      <c r="N99" s="133">
        <f>N229</f>
        <v>0</v>
      </c>
      <c r="O99" s="172"/>
      <c r="P99" s="172"/>
      <c r="Q99" s="172"/>
      <c r="R99" s="173"/>
    </row>
    <row r="100" spans="2:18" s="7" customFormat="1" ht="14.85" customHeight="1">
      <c r="B100" s="171"/>
      <c r="C100" s="172"/>
      <c r="D100" s="131" t="s">
        <v>129</v>
      </c>
      <c r="E100" s="172"/>
      <c r="F100" s="172"/>
      <c r="G100" s="172"/>
      <c r="H100" s="172"/>
      <c r="I100" s="172"/>
      <c r="J100" s="172"/>
      <c r="K100" s="172"/>
      <c r="L100" s="172"/>
      <c r="M100" s="172"/>
      <c r="N100" s="133">
        <f>N237</f>
        <v>0</v>
      </c>
      <c r="O100" s="172"/>
      <c r="P100" s="172"/>
      <c r="Q100" s="172"/>
      <c r="R100" s="173"/>
    </row>
    <row r="101" spans="2:18" s="7" customFormat="1" ht="14.85" customHeight="1">
      <c r="B101" s="171"/>
      <c r="C101" s="172"/>
      <c r="D101" s="131" t="s">
        <v>130</v>
      </c>
      <c r="E101" s="172"/>
      <c r="F101" s="172"/>
      <c r="G101" s="172"/>
      <c r="H101" s="172"/>
      <c r="I101" s="172"/>
      <c r="J101" s="172"/>
      <c r="K101" s="172"/>
      <c r="L101" s="172"/>
      <c r="M101" s="172"/>
      <c r="N101" s="133">
        <f>N240</f>
        <v>0</v>
      </c>
      <c r="O101" s="172"/>
      <c r="P101" s="172"/>
      <c r="Q101" s="172"/>
      <c r="R101" s="173"/>
    </row>
    <row r="102" spans="2:18" s="7" customFormat="1" ht="19.9" customHeight="1">
      <c r="B102" s="171"/>
      <c r="C102" s="172"/>
      <c r="D102" s="131" t="s">
        <v>131</v>
      </c>
      <c r="E102" s="172"/>
      <c r="F102" s="172"/>
      <c r="G102" s="172"/>
      <c r="H102" s="172"/>
      <c r="I102" s="172"/>
      <c r="J102" s="172"/>
      <c r="K102" s="172"/>
      <c r="L102" s="172"/>
      <c r="M102" s="172"/>
      <c r="N102" s="133">
        <f>N284</f>
        <v>0</v>
      </c>
      <c r="O102" s="172"/>
      <c r="P102" s="172"/>
      <c r="Q102" s="172"/>
      <c r="R102" s="173"/>
    </row>
    <row r="103" spans="2:18" s="7" customFormat="1" ht="19.9" customHeight="1">
      <c r="B103" s="171"/>
      <c r="C103" s="172"/>
      <c r="D103" s="131" t="s">
        <v>132</v>
      </c>
      <c r="E103" s="172"/>
      <c r="F103" s="172"/>
      <c r="G103" s="172"/>
      <c r="H103" s="172"/>
      <c r="I103" s="172"/>
      <c r="J103" s="172"/>
      <c r="K103" s="172"/>
      <c r="L103" s="172"/>
      <c r="M103" s="172"/>
      <c r="N103" s="133">
        <f>N289</f>
        <v>0</v>
      </c>
      <c r="O103" s="172"/>
      <c r="P103" s="172"/>
      <c r="Q103" s="172"/>
      <c r="R103" s="173"/>
    </row>
    <row r="104" spans="2:18" s="6" customFormat="1" ht="24.95" customHeight="1">
      <c r="B104" s="166"/>
      <c r="C104" s="167"/>
      <c r="D104" s="168" t="s">
        <v>133</v>
      </c>
      <c r="E104" s="167"/>
      <c r="F104" s="167"/>
      <c r="G104" s="167"/>
      <c r="H104" s="167"/>
      <c r="I104" s="167"/>
      <c r="J104" s="167"/>
      <c r="K104" s="167"/>
      <c r="L104" s="167"/>
      <c r="M104" s="167"/>
      <c r="N104" s="169">
        <f>N291</f>
        <v>0</v>
      </c>
      <c r="O104" s="167"/>
      <c r="P104" s="167"/>
      <c r="Q104" s="167"/>
      <c r="R104" s="170"/>
    </row>
    <row r="105" spans="2:18" s="7" customFormat="1" ht="19.9" customHeight="1">
      <c r="B105" s="171"/>
      <c r="C105" s="172"/>
      <c r="D105" s="131" t="s">
        <v>134</v>
      </c>
      <c r="E105" s="172"/>
      <c r="F105" s="172"/>
      <c r="G105" s="172"/>
      <c r="H105" s="172"/>
      <c r="I105" s="172"/>
      <c r="J105" s="172"/>
      <c r="K105" s="172"/>
      <c r="L105" s="172"/>
      <c r="M105" s="172"/>
      <c r="N105" s="133">
        <f>N292</f>
        <v>0</v>
      </c>
      <c r="O105" s="172"/>
      <c r="P105" s="172"/>
      <c r="Q105" s="172"/>
      <c r="R105" s="173"/>
    </row>
    <row r="106" spans="2:18" s="7" customFormat="1" ht="19.9" customHeight="1">
      <c r="B106" s="171"/>
      <c r="C106" s="172"/>
      <c r="D106" s="131" t="s">
        <v>135</v>
      </c>
      <c r="E106" s="172"/>
      <c r="F106" s="172"/>
      <c r="G106" s="172"/>
      <c r="H106" s="172"/>
      <c r="I106" s="172"/>
      <c r="J106" s="172"/>
      <c r="K106" s="172"/>
      <c r="L106" s="172"/>
      <c r="M106" s="172"/>
      <c r="N106" s="133">
        <f>N299</f>
        <v>0</v>
      </c>
      <c r="O106" s="172"/>
      <c r="P106" s="172"/>
      <c r="Q106" s="172"/>
      <c r="R106" s="173"/>
    </row>
    <row r="107" spans="2:18" s="7" customFormat="1" ht="19.9" customHeight="1">
      <c r="B107" s="171"/>
      <c r="C107" s="172"/>
      <c r="D107" s="131" t="s">
        <v>136</v>
      </c>
      <c r="E107" s="172"/>
      <c r="F107" s="172"/>
      <c r="G107" s="172"/>
      <c r="H107" s="172"/>
      <c r="I107" s="172"/>
      <c r="J107" s="172"/>
      <c r="K107" s="172"/>
      <c r="L107" s="172"/>
      <c r="M107" s="172"/>
      <c r="N107" s="133">
        <f>N305</f>
        <v>0</v>
      </c>
      <c r="O107" s="172"/>
      <c r="P107" s="172"/>
      <c r="Q107" s="172"/>
      <c r="R107" s="173"/>
    </row>
    <row r="108" spans="2:18" s="7" customFormat="1" ht="19.9" customHeight="1">
      <c r="B108" s="171"/>
      <c r="C108" s="172"/>
      <c r="D108" s="131" t="s">
        <v>137</v>
      </c>
      <c r="E108" s="172"/>
      <c r="F108" s="172"/>
      <c r="G108" s="172"/>
      <c r="H108" s="172"/>
      <c r="I108" s="172"/>
      <c r="J108" s="172"/>
      <c r="K108" s="172"/>
      <c r="L108" s="172"/>
      <c r="M108" s="172"/>
      <c r="N108" s="133">
        <f>N307</f>
        <v>0</v>
      </c>
      <c r="O108" s="172"/>
      <c r="P108" s="172"/>
      <c r="Q108" s="172"/>
      <c r="R108" s="173"/>
    </row>
    <row r="109" spans="2:18" s="7" customFormat="1" ht="19.9" customHeight="1">
      <c r="B109" s="171"/>
      <c r="C109" s="172"/>
      <c r="D109" s="131" t="s">
        <v>138</v>
      </c>
      <c r="E109" s="172"/>
      <c r="F109" s="172"/>
      <c r="G109" s="172"/>
      <c r="H109" s="172"/>
      <c r="I109" s="172"/>
      <c r="J109" s="172"/>
      <c r="K109" s="172"/>
      <c r="L109" s="172"/>
      <c r="M109" s="172"/>
      <c r="N109" s="133">
        <f>N318</f>
        <v>0</v>
      </c>
      <c r="O109" s="172"/>
      <c r="P109" s="172"/>
      <c r="Q109" s="172"/>
      <c r="R109" s="173"/>
    </row>
    <row r="110" spans="2:18" s="7" customFormat="1" ht="19.9" customHeight="1">
      <c r="B110" s="171"/>
      <c r="C110" s="172"/>
      <c r="D110" s="131" t="s">
        <v>139</v>
      </c>
      <c r="E110" s="172"/>
      <c r="F110" s="172"/>
      <c r="G110" s="172"/>
      <c r="H110" s="172"/>
      <c r="I110" s="172"/>
      <c r="J110" s="172"/>
      <c r="K110" s="172"/>
      <c r="L110" s="172"/>
      <c r="M110" s="172"/>
      <c r="N110" s="133">
        <f>N324</f>
        <v>0</v>
      </c>
      <c r="O110" s="172"/>
      <c r="P110" s="172"/>
      <c r="Q110" s="172"/>
      <c r="R110" s="173"/>
    </row>
    <row r="111" spans="2:18" s="7" customFormat="1" ht="19.9" customHeight="1">
      <c r="B111" s="171"/>
      <c r="C111" s="172"/>
      <c r="D111" s="131" t="s">
        <v>140</v>
      </c>
      <c r="E111" s="172"/>
      <c r="F111" s="172"/>
      <c r="G111" s="172"/>
      <c r="H111" s="172"/>
      <c r="I111" s="172"/>
      <c r="J111" s="172"/>
      <c r="K111" s="172"/>
      <c r="L111" s="172"/>
      <c r="M111" s="172"/>
      <c r="N111" s="133">
        <f>N345</f>
        <v>0</v>
      </c>
      <c r="O111" s="172"/>
      <c r="P111" s="172"/>
      <c r="Q111" s="172"/>
      <c r="R111" s="173"/>
    </row>
    <row r="112" spans="2:18" s="7" customFormat="1" ht="19.9" customHeight="1">
      <c r="B112" s="171"/>
      <c r="C112" s="172"/>
      <c r="D112" s="131" t="s">
        <v>141</v>
      </c>
      <c r="E112" s="172"/>
      <c r="F112" s="172"/>
      <c r="G112" s="172"/>
      <c r="H112" s="172"/>
      <c r="I112" s="172"/>
      <c r="J112" s="172"/>
      <c r="K112" s="172"/>
      <c r="L112" s="172"/>
      <c r="M112" s="172"/>
      <c r="N112" s="133">
        <f>N379</f>
        <v>0</v>
      </c>
      <c r="O112" s="172"/>
      <c r="P112" s="172"/>
      <c r="Q112" s="172"/>
      <c r="R112" s="173"/>
    </row>
    <row r="113" spans="2:18" s="7" customFormat="1" ht="19.9" customHeight="1">
      <c r="B113" s="171"/>
      <c r="C113" s="172"/>
      <c r="D113" s="131" t="s">
        <v>142</v>
      </c>
      <c r="E113" s="172"/>
      <c r="F113" s="172"/>
      <c r="G113" s="172"/>
      <c r="H113" s="172"/>
      <c r="I113" s="172"/>
      <c r="J113" s="172"/>
      <c r="K113" s="172"/>
      <c r="L113" s="172"/>
      <c r="M113" s="172"/>
      <c r="N113" s="133">
        <f>N384</f>
        <v>0</v>
      </c>
      <c r="O113" s="172"/>
      <c r="P113" s="172"/>
      <c r="Q113" s="172"/>
      <c r="R113" s="173"/>
    </row>
    <row r="114" spans="2:18" s="7" customFormat="1" ht="19.9" customHeight="1">
      <c r="B114" s="171"/>
      <c r="C114" s="172"/>
      <c r="D114" s="131" t="s">
        <v>143</v>
      </c>
      <c r="E114" s="172"/>
      <c r="F114" s="172"/>
      <c r="G114" s="172"/>
      <c r="H114" s="172"/>
      <c r="I114" s="172"/>
      <c r="J114" s="172"/>
      <c r="K114" s="172"/>
      <c r="L114" s="172"/>
      <c r="M114" s="172"/>
      <c r="N114" s="133">
        <f>N403</f>
        <v>0</v>
      </c>
      <c r="O114" s="172"/>
      <c r="P114" s="172"/>
      <c r="Q114" s="172"/>
      <c r="R114" s="173"/>
    </row>
    <row r="115" spans="2:18" s="7" customFormat="1" ht="19.9" customHeight="1">
      <c r="B115" s="171"/>
      <c r="C115" s="172"/>
      <c r="D115" s="131" t="s">
        <v>144</v>
      </c>
      <c r="E115" s="172"/>
      <c r="F115" s="172"/>
      <c r="G115" s="172"/>
      <c r="H115" s="172"/>
      <c r="I115" s="172"/>
      <c r="J115" s="172"/>
      <c r="K115" s="172"/>
      <c r="L115" s="172"/>
      <c r="M115" s="172"/>
      <c r="N115" s="133">
        <f>N408</f>
        <v>0</v>
      </c>
      <c r="O115" s="172"/>
      <c r="P115" s="172"/>
      <c r="Q115" s="172"/>
      <c r="R115" s="173"/>
    </row>
    <row r="116" spans="2:18" s="6" customFormat="1" ht="21.8" customHeight="1">
      <c r="B116" s="166"/>
      <c r="C116" s="167"/>
      <c r="D116" s="168" t="s">
        <v>145</v>
      </c>
      <c r="E116" s="167"/>
      <c r="F116" s="167"/>
      <c r="G116" s="167"/>
      <c r="H116" s="167"/>
      <c r="I116" s="167"/>
      <c r="J116" s="167"/>
      <c r="K116" s="167"/>
      <c r="L116" s="167"/>
      <c r="M116" s="167"/>
      <c r="N116" s="174">
        <f>N412</f>
        <v>0</v>
      </c>
      <c r="O116" s="167"/>
      <c r="P116" s="167"/>
      <c r="Q116" s="167"/>
      <c r="R116" s="170"/>
    </row>
    <row r="117" spans="2:18" s="1" customFormat="1" ht="21.8" customHeight="1">
      <c r="B117" s="47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9"/>
    </row>
    <row r="118" spans="2:21" s="1" customFormat="1" ht="29.25" customHeight="1">
      <c r="B118" s="47"/>
      <c r="C118" s="164" t="s">
        <v>146</v>
      </c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165">
        <f>ROUND(N119+N120+N121+N122+N123+N124,2)</f>
        <v>0</v>
      </c>
      <c r="O118" s="175"/>
      <c r="P118" s="175"/>
      <c r="Q118" s="175"/>
      <c r="R118" s="49"/>
      <c r="T118" s="176"/>
      <c r="U118" s="177" t="s">
        <v>41</v>
      </c>
    </row>
    <row r="119" spans="2:65" s="1" customFormat="1" ht="18" customHeight="1">
      <c r="B119" s="178"/>
      <c r="C119" s="179"/>
      <c r="D119" s="138" t="s">
        <v>147</v>
      </c>
      <c r="E119" s="180"/>
      <c r="F119" s="180"/>
      <c r="G119" s="180"/>
      <c r="H119" s="180"/>
      <c r="I119" s="179"/>
      <c r="J119" s="179"/>
      <c r="K119" s="179"/>
      <c r="L119" s="179"/>
      <c r="M119" s="179"/>
      <c r="N119" s="132">
        <f>ROUND(N88*T119,2)</f>
        <v>0</v>
      </c>
      <c r="O119" s="181"/>
      <c r="P119" s="181"/>
      <c r="Q119" s="181"/>
      <c r="R119" s="182"/>
      <c r="S119" s="183"/>
      <c r="T119" s="184"/>
      <c r="U119" s="185" t="s">
        <v>42</v>
      </c>
      <c r="V119" s="183"/>
      <c r="W119" s="183"/>
      <c r="X119" s="183"/>
      <c r="Y119" s="183"/>
      <c r="Z119" s="183"/>
      <c r="AA119" s="183"/>
      <c r="AB119" s="183"/>
      <c r="AC119" s="183"/>
      <c r="AD119" s="183"/>
      <c r="AE119" s="183"/>
      <c r="AF119" s="183"/>
      <c r="AG119" s="183"/>
      <c r="AH119" s="183"/>
      <c r="AI119" s="183"/>
      <c r="AJ119" s="183"/>
      <c r="AK119" s="183"/>
      <c r="AL119" s="183"/>
      <c r="AM119" s="183"/>
      <c r="AN119" s="183"/>
      <c r="AO119" s="183"/>
      <c r="AP119" s="183"/>
      <c r="AQ119" s="183"/>
      <c r="AR119" s="183"/>
      <c r="AS119" s="183"/>
      <c r="AT119" s="183"/>
      <c r="AU119" s="183"/>
      <c r="AV119" s="183"/>
      <c r="AW119" s="183"/>
      <c r="AX119" s="183"/>
      <c r="AY119" s="186" t="s">
        <v>91</v>
      </c>
      <c r="AZ119" s="183"/>
      <c r="BA119" s="183"/>
      <c r="BB119" s="183"/>
      <c r="BC119" s="183"/>
      <c r="BD119" s="183"/>
      <c r="BE119" s="187">
        <f>IF(U119="základní",N119,0)</f>
        <v>0</v>
      </c>
      <c r="BF119" s="187">
        <f>IF(U119="snížená",N119,0)</f>
        <v>0</v>
      </c>
      <c r="BG119" s="187">
        <f>IF(U119="zákl. přenesená",N119,0)</f>
        <v>0</v>
      </c>
      <c r="BH119" s="187">
        <f>IF(U119="sníž. přenesená",N119,0)</f>
        <v>0</v>
      </c>
      <c r="BI119" s="187">
        <f>IF(U119="nulová",N119,0)</f>
        <v>0</v>
      </c>
      <c r="BJ119" s="186" t="s">
        <v>17</v>
      </c>
      <c r="BK119" s="183"/>
      <c r="BL119" s="183"/>
      <c r="BM119" s="183"/>
    </row>
    <row r="120" spans="2:65" s="1" customFormat="1" ht="18" customHeight="1">
      <c r="B120" s="178"/>
      <c r="C120" s="179"/>
      <c r="D120" s="138" t="s">
        <v>148</v>
      </c>
      <c r="E120" s="180"/>
      <c r="F120" s="180"/>
      <c r="G120" s="180"/>
      <c r="H120" s="180"/>
      <c r="I120" s="179"/>
      <c r="J120" s="179"/>
      <c r="K120" s="179"/>
      <c r="L120" s="179"/>
      <c r="M120" s="179"/>
      <c r="N120" s="132">
        <f>ROUND(N88*T120,2)</f>
        <v>0</v>
      </c>
      <c r="O120" s="181"/>
      <c r="P120" s="181"/>
      <c r="Q120" s="181"/>
      <c r="R120" s="182"/>
      <c r="S120" s="183"/>
      <c r="T120" s="184"/>
      <c r="U120" s="185" t="s">
        <v>42</v>
      </c>
      <c r="V120" s="183"/>
      <c r="W120" s="183"/>
      <c r="X120" s="183"/>
      <c r="Y120" s="183"/>
      <c r="Z120" s="183"/>
      <c r="AA120" s="183"/>
      <c r="AB120" s="183"/>
      <c r="AC120" s="183"/>
      <c r="AD120" s="183"/>
      <c r="AE120" s="183"/>
      <c r="AF120" s="183"/>
      <c r="AG120" s="183"/>
      <c r="AH120" s="183"/>
      <c r="AI120" s="183"/>
      <c r="AJ120" s="183"/>
      <c r="AK120" s="183"/>
      <c r="AL120" s="183"/>
      <c r="AM120" s="183"/>
      <c r="AN120" s="183"/>
      <c r="AO120" s="183"/>
      <c r="AP120" s="183"/>
      <c r="AQ120" s="183"/>
      <c r="AR120" s="183"/>
      <c r="AS120" s="183"/>
      <c r="AT120" s="183"/>
      <c r="AU120" s="183"/>
      <c r="AV120" s="183"/>
      <c r="AW120" s="183"/>
      <c r="AX120" s="183"/>
      <c r="AY120" s="186" t="s">
        <v>91</v>
      </c>
      <c r="AZ120" s="183"/>
      <c r="BA120" s="183"/>
      <c r="BB120" s="183"/>
      <c r="BC120" s="183"/>
      <c r="BD120" s="183"/>
      <c r="BE120" s="187">
        <f>IF(U120="základní",N120,0)</f>
        <v>0</v>
      </c>
      <c r="BF120" s="187">
        <f>IF(U120="snížená",N120,0)</f>
        <v>0</v>
      </c>
      <c r="BG120" s="187">
        <f>IF(U120="zákl. přenesená",N120,0)</f>
        <v>0</v>
      </c>
      <c r="BH120" s="187">
        <f>IF(U120="sníž. přenesená",N120,0)</f>
        <v>0</v>
      </c>
      <c r="BI120" s="187">
        <f>IF(U120="nulová",N120,0)</f>
        <v>0</v>
      </c>
      <c r="BJ120" s="186" t="s">
        <v>17</v>
      </c>
      <c r="BK120" s="183"/>
      <c r="BL120" s="183"/>
      <c r="BM120" s="183"/>
    </row>
    <row r="121" spans="2:65" s="1" customFormat="1" ht="18" customHeight="1">
      <c r="B121" s="178"/>
      <c r="C121" s="179"/>
      <c r="D121" s="138" t="s">
        <v>149</v>
      </c>
      <c r="E121" s="180"/>
      <c r="F121" s="180"/>
      <c r="G121" s="180"/>
      <c r="H121" s="180"/>
      <c r="I121" s="179"/>
      <c r="J121" s="179"/>
      <c r="K121" s="179"/>
      <c r="L121" s="179"/>
      <c r="M121" s="179"/>
      <c r="N121" s="132">
        <f>ROUND(N88*T121,2)</f>
        <v>0</v>
      </c>
      <c r="O121" s="181"/>
      <c r="P121" s="181"/>
      <c r="Q121" s="181"/>
      <c r="R121" s="182"/>
      <c r="S121" s="183"/>
      <c r="T121" s="184"/>
      <c r="U121" s="185" t="s">
        <v>42</v>
      </c>
      <c r="V121" s="183"/>
      <c r="W121" s="183"/>
      <c r="X121" s="183"/>
      <c r="Y121" s="183"/>
      <c r="Z121" s="183"/>
      <c r="AA121" s="183"/>
      <c r="AB121" s="183"/>
      <c r="AC121" s="183"/>
      <c r="AD121" s="183"/>
      <c r="AE121" s="183"/>
      <c r="AF121" s="183"/>
      <c r="AG121" s="183"/>
      <c r="AH121" s="183"/>
      <c r="AI121" s="183"/>
      <c r="AJ121" s="183"/>
      <c r="AK121" s="183"/>
      <c r="AL121" s="183"/>
      <c r="AM121" s="183"/>
      <c r="AN121" s="183"/>
      <c r="AO121" s="183"/>
      <c r="AP121" s="183"/>
      <c r="AQ121" s="183"/>
      <c r="AR121" s="183"/>
      <c r="AS121" s="183"/>
      <c r="AT121" s="183"/>
      <c r="AU121" s="183"/>
      <c r="AV121" s="183"/>
      <c r="AW121" s="183"/>
      <c r="AX121" s="183"/>
      <c r="AY121" s="186" t="s">
        <v>91</v>
      </c>
      <c r="AZ121" s="183"/>
      <c r="BA121" s="183"/>
      <c r="BB121" s="183"/>
      <c r="BC121" s="183"/>
      <c r="BD121" s="183"/>
      <c r="BE121" s="187">
        <f>IF(U121="základní",N121,0)</f>
        <v>0</v>
      </c>
      <c r="BF121" s="187">
        <f>IF(U121="snížená",N121,0)</f>
        <v>0</v>
      </c>
      <c r="BG121" s="187">
        <f>IF(U121="zákl. přenesená",N121,0)</f>
        <v>0</v>
      </c>
      <c r="BH121" s="187">
        <f>IF(U121="sníž. přenesená",N121,0)</f>
        <v>0</v>
      </c>
      <c r="BI121" s="187">
        <f>IF(U121="nulová",N121,0)</f>
        <v>0</v>
      </c>
      <c r="BJ121" s="186" t="s">
        <v>17</v>
      </c>
      <c r="BK121" s="183"/>
      <c r="BL121" s="183"/>
      <c r="BM121" s="183"/>
    </row>
    <row r="122" spans="2:65" s="1" customFormat="1" ht="18" customHeight="1">
      <c r="B122" s="178"/>
      <c r="C122" s="179"/>
      <c r="D122" s="138" t="s">
        <v>150</v>
      </c>
      <c r="E122" s="180"/>
      <c r="F122" s="180"/>
      <c r="G122" s="180"/>
      <c r="H122" s="180"/>
      <c r="I122" s="179"/>
      <c r="J122" s="179"/>
      <c r="K122" s="179"/>
      <c r="L122" s="179"/>
      <c r="M122" s="179"/>
      <c r="N122" s="132">
        <f>ROUND(N88*T122,2)</f>
        <v>0</v>
      </c>
      <c r="O122" s="181"/>
      <c r="P122" s="181"/>
      <c r="Q122" s="181"/>
      <c r="R122" s="182"/>
      <c r="S122" s="183"/>
      <c r="T122" s="184"/>
      <c r="U122" s="185" t="s">
        <v>42</v>
      </c>
      <c r="V122" s="183"/>
      <c r="W122" s="183"/>
      <c r="X122" s="183"/>
      <c r="Y122" s="183"/>
      <c r="Z122" s="183"/>
      <c r="AA122" s="183"/>
      <c r="AB122" s="183"/>
      <c r="AC122" s="183"/>
      <c r="AD122" s="183"/>
      <c r="AE122" s="183"/>
      <c r="AF122" s="183"/>
      <c r="AG122" s="183"/>
      <c r="AH122" s="183"/>
      <c r="AI122" s="183"/>
      <c r="AJ122" s="183"/>
      <c r="AK122" s="183"/>
      <c r="AL122" s="183"/>
      <c r="AM122" s="183"/>
      <c r="AN122" s="183"/>
      <c r="AO122" s="183"/>
      <c r="AP122" s="183"/>
      <c r="AQ122" s="183"/>
      <c r="AR122" s="183"/>
      <c r="AS122" s="183"/>
      <c r="AT122" s="183"/>
      <c r="AU122" s="183"/>
      <c r="AV122" s="183"/>
      <c r="AW122" s="183"/>
      <c r="AX122" s="183"/>
      <c r="AY122" s="186" t="s">
        <v>91</v>
      </c>
      <c r="AZ122" s="183"/>
      <c r="BA122" s="183"/>
      <c r="BB122" s="183"/>
      <c r="BC122" s="183"/>
      <c r="BD122" s="183"/>
      <c r="BE122" s="187">
        <f>IF(U122="základní",N122,0)</f>
        <v>0</v>
      </c>
      <c r="BF122" s="187">
        <f>IF(U122="snížená",N122,0)</f>
        <v>0</v>
      </c>
      <c r="BG122" s="187">
        <f>IF(U122="zákl. přenesená",N122,0)</f>
        <v>0</v>
      </c>
      <c r="BH122" s="187">
        <f>IF(U122="sníž. přenesená",N122,0)</f>
        <v>0</v>
      </c>
      <c r="BI122" s="187">
        <f>IF(U122="nulová",N122,0)</f>
        <v>0</v>
      </c>
      <c r="BJ122" s="186" t="s">
        <v>17</v>
      </c>
      <c r="BK122" s="183"/>
      <c r="BL122" s="183"/>
      <c r="BM122" s="183"/>
    </row>
    <row r="123" spans="2:65" s="1" customFormat="1" ht="18" customHeight="1">
      <c r="B123" s="178"/>
      <c r="C123" s="179"/>
      <c r="D123" s="138" t="s">
        <v>151</v>
      </c>
      <c r="E123" s="180"/>
      <c r="F123" s="180"/>
      <c r="G123" s="180"/>
      <c r="H123" s="180"/>
      <c r="I123" s="179"/>
      <c r="J123" s="179"/>
      <c r="K123" s="179"/>
      <c r="L123" s="179"/>
      <c r="M123" s="179"/>
      <c r="N123" s="132">
        <f>ROUND(N88*T123,2)</f>
        <v>0</v>
      </c>
      <c r="O123" s="181"/>
      <c r="P123" s="181"/>
      <c r="Q123" s="181"/>
      <c r="R123" s="182"/>
      <c r="S123" s="183"/>
      <c r="T123" s="184"/>
      <c r="U123" s="185" t="s">
        <v>42</v>
      </c>
      <c r="V123" s="183"/>
      <c r="W123" s="183"/>
      <c r="X123" s="183"/>
      <c r="Y123" s="183"/>
      <c r="Z123" s="183"/>
      <c r="AA123" s="183"/>
      <c r="AB123" s="183"/>
      <c r="AC123" s="183"/>
      <c r="AD123" s="183"/>
      <c r="AE123" s="183"/>
      <c r="AF123" s="183"/>
      <c r="AG123" s="183"/>
      <c r="AH123" s="183"/>
      <c r="AI123" s="183"/>
      <c r="AJ123" s="183"/>
      <c r="AK123" s="183"/>
      <c r="AL123" s="183"/>
      <c r="AM123" s="183"/>
      <c r="AN123" s="183"/>
      <c r="AO123" s="183"/>
      <c r="AP123" s="183"/>
      <c r="AQ123" s="183"/>
      <c r="AR123" s="183"/>
      <c r="AS123" s="183"/>
      <c r="AT123" s="183"/>
      <c r="AU123" s="183"/>
      <c r="AV123" s="183"/>
      <c r="AW123" s="183"/>
      <c r="AX123" s="183"/>
      <c r="AY123" s="186" t="s">
        <v>91</v>
      </c>
      <c r="AZ123" s="183"/>
      <c r="BA123" s="183"/>
      <c r="BB123" s="183"/>
      <c r="BC123" s="183"/>
      <c r="BD123" s="183"/>
      <c r="BE123" s="187">
        <f>IF(U123="základní",N123,0)</f>
        <v>0</v>
      </c>
      <c r="BF123" s="187">
        <f>IF(U123="snížená",N123,0)</f>
        <v>0</v>
      </c>
      <c r="BG123" s="187">
        <f>IF(U123="zákl. přenesená",N123,0)</f>
        <v>0</v>
      </c>
      <c r="BH123" s="187">
        <f>IF(U123="sníž. přenesená",N123,0)</f>
        <v>0</v>
      </c>
      <c r="BI123" s="187">
        <f>IF(U123="nulová",N123,0)</f>
        <v>0</v>
      </c>
      <c r="BJ123" s="186" t="s">
        <v>17</v>
      </c>
      <c r="BK123" s="183"/>
      <c r="BL123" s="183"/>
      <c r="BM123" s="183"/>
    </row>
    <row r="124" spans="2:65" s="1" customFormat="1" ht="18" customHeight="1">
      <c r="B124" s="178"/>
      <c r="C124" s="179"/>
      <c r="D124" s="180" t="s">
        <v>152</v>
      </c>
      <c r="E124" s="179"/>
      <c r="F124" s="179"/>
      <c r="G124" s="179"/>
      <c r="H124" s="179"/>
      <c r="I124" s="179"/>
      <c r="J124" s="179"/>
      <c r="K124" s="179"/>
      <c r="L124" s="179"/>
      <c r="M124" s="179"/>
      <c r="N124" s="132">
        <f>ROUND(N88*T124,2)</f>
        <v>0</v>
      </c>
      <c r="O124" s="181"/>
      <c r="P124" s="181"/>
      <c r="Q124" s="181"/>
      <c r="R124" s="182"/>
      <c r="S124" s="183"/>
      <c r="T124" s="188"/>
      <c r="U124" s="189" t="s">
        <v>42</v>
      </c>
      <c r="V124" s="183"/>
      <c r="W124" s="183"/>
      <c r="X124" s="183"/>
      <c r="Y124" s="183"/>
      <c r="Z124" s="183"/>
      <c r="AA124" s="183"/>
      <c r="AB124" s="183"/>
      <c r="AC124" s="183"/>
      <c r="AD124" s="183"/>
      <c r="AE124" s="183"/>
      <c r="AF124" s="183"/>
      <c r="AG124" s="183"/>
      <c r="AH124" s="183"/>
      <c r="AI124" s="183"/>
      <c r="AJ124" s="183"/>
      <c r="AK124" s="183"/>
      <c r="AL124" s="183"/>
      <c r="AM124" s="183"/>
      <c r="AN124" s="183"/>
      <c r="AO124" s="183"/>
      <c r="AP124" s="183"/>
      <c r="AQ124" s="183"/>
      <c r="AR124" s="183"/>
      <c r="AS124" s="183"/>
      <c r="AT124" s="183"/>
      <c r="AU124" s="183"/>
      <c r="AV124" s="183"/>
      <c r="AW124" s="183"/>
      <c r="AX124" s="183"/>
      <c r="AY124" s="186" t="s">
        <v>153</v>
      </c>
      <c r="AZ124" s="183"/>
      <c r="BA124" s="183"/>
      <c r="BB124" s="183"/>
      <c r="BC124" s="183"/>
      <c r="BD124" s="183"/>
      <c r="BE124" s="187">
        <f>IF(U124="základní",N124,0)</f>
        <v>0</v>
      </c>
      <c r="BF124" s="187">
        <f>IF(U124="snížená",N124,0)</f>
        <v>0</v>
      </c>
      <c r="BG124" s="187">
        <f>IF(U124="zákl. přenesená",N124,0)</f>
        <v>0</v>
      </c>
      <c r="BH124" s="187">
        <f>IF(U124="sníž. přenesená",N124,0)</f>
        <v>0</v>
      </c>
      <c r="BI124" s="187">
        <f>IF(U124="nulová",N124,0)</f>
        <v>0</v>
      </c>
      <c r="BJ124" s="186" t="s">
        <v>17</v>
      </c>
      <c r="BK124" s="183"/>
      <c r="BL124" s="183"/>
      <c r="BM124" s="183"/>
    </row>
    <row r="125" spans="2:18" s="1" customFormat="1" ht="13.5">
      <c r="B125" s="47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9"/>
    </row>
    <row r="126" spans="2:18" s="1" customFormat="1" ht="29.25" customHeight="1">
      <c r="B126" s="47"/>
      <c r="C126" s="145" t="s">
        <v>102</v>
      </c>
      <c r="D126" s="146"/>
      <c r="E126" s="146"/>
      <c r="F126" s="146"/>
      <c r="G126" s="146"/>
      <c r="H126" s="146"/>
      <c r="I126" s="146"/>
      <c r="J126" s="146"/>
      <c r="K126" s="146"/>
      <c r="L126" s="147">
        <f>ROUND(SUM(N88+N118),2)</f>
        <v>0</v>
      </c>
      <c r="M126" s="147"/>
      <c r="N126" s="147"/>
      <c r="O126" s="147"/>
      <c r="P126" s="147"/>
      <c r="Q126" s="147"/>
      <c r="R126" s="49"/>
    </row>
    <row r="127" spans="2:18" s="1" customFormat="1" ht="6.95" customHeight="1">
      <c r="B127" s="76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8"/>
    </row>
    <row r="131" spans="2:18" s="1" customFormat="1" ht="6.95" customHeight="1">
      <c r="B131" s="79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1"/>
    </row>
    <row r="132" spans="2:18" s="1" customFormat="1" ht="36.95" customHeight="1">
      <c r="B132" s="47"/>
      <c r="C132" s="28" t="s">
        <v>154</v>
      </c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9"/>
    </row>
    <row r="133" spans="2:18" s="1" customFormat="1" ht="6.95" customHeight="1">
      <c r="B133" s="47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9"/>
    </row>
    <row r="134" spans="2:18" s="1" customFormat="1" ht="30" customHeight="1">
      <c r="B134" s="47"/>
      <c r="C134" s="39" t="s">
        <v>19</v>
      </c>
      <c r="D134" s="48"/>
      <c r="E134" s="48"/>
      <c r="F134" s="150" t="str">
        <f>F6</f>
        <v>Přizpůsobení stávajících prostor pro umístění komunálního odpadu Roosveltova kolej VŠE</v>
      </c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48"/>
      <c r="R134" s="49"/>
    </row>
    <row r="135" spans="2:18" s="1" customFormat="1" ht="36.95" customHeight="1">
      <c r="B135" s="47"/>
      <c r="C135" s="86" t="s">
        <v>109</v>
      </c>
      <c r="D135" s="48"/>
      <c r="E135" s="48"/>
      <c r="F135" s="88" t="str">
        <f>F7</f>
        <v>1 - Stavební část</v>
      </c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9"/>
    </row>
    <row r="136" spans="2:18" s="1" customFormat="1" ht="6.95" customHeight="1">
      <c r="B136" s="47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9"/>
    </row>
    <row r="137" spans="2:18" s="1" customFormat="1" ht="18" customHeight="1">
      <c r="B137" s="47"/>
      <c r="C137" s="39" t="s">
        <v>23</v>
      </c>
      <c r="D137" s="48"/>
      <c r="E137" s="48"/>
      <c r="F137" s="34" t="str">
        <f>F9</f>
        <v xml:space="preserve"> </v>
      </c>
      <c r="G137" s="48"/>
      <c r="H137" s="48"/>
      <c r="I137" s="48"/>
      <c r="J137" s="48"/>
      <c r="K137" s="39" t="s">
        <v>25</v>
      </c>
      <c r="L137" s="48"/>
      <c r="M137" s="91" t="str">
        <f>IF(O9="","",O9)</f>
        <v>27.11.2018</v>
      </c>
      <c r="N137" s="91"/>
      <c r="O137" s="91"/>
      <c r="P137" s="91"/>
      <c r="Q137" s="48"/>
      <c r="R137" s="49"/>
    </row>
    <row r="138" spans="2:18" s="1" customFormat="1" ht="6.95" customHeight="1">
      <c r="B138" s="47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9"/>
    </row>
    <row r="139" spans="2:18" s="1" customFormat="1" ht="13.5">
      <c r="B139" s="47"/>
      <c r="C139" s="39" t="s">
        <v>27</v>
      </c>
      <c r="D139" s="48"/>
      <c r="E139" s="48"/>
      <c r="F139" s="34" t="str">
        <f>E12</f>
        <v>Vysoká škola ekonomická v Praze</v>
      </c>
      <c r="G139" s="48"/>
      <c r="H139" s="48"/>
      <c r="I139" s="48"/>
      <c r="J139" s="48"/>
      <c r="K139" s="39" t="s">
        <v>33</v>
      </c>
      <c r="L139" s="48"/>
      <c r="M139" s="34" t="str">
        <f>E18</f>
        <v>PROJECTICA s.r.o.</v>
      </c>
      <c r="N139" s="34"/>
      <c r="O139" s="34"/>
      <c r="P139" s="34"/>
      <c r="Q139" s="34"/>
      <c r="R139" s="49"/>
    </row>
    <row r="140" spans="2:18" s="1" customFormat="1" ht="14.4" customHeight="1">
      <c r="B140" s="47"/>
      <c r="C140" s="39" t="s">
        <v>31</v>
      </c>
      <c r="D140" s="48"/>
      <c r="E140" s="48"/>
      <c r="F140" s="34" t="str">
        <f>IF(E15="","",E15)</f>
        <v>Vyplň údaj</v>
      </c>
      <c r="G140" s="48"/>
      <c r="H140" s="48"/>
      <c r="I140" s="48"/>
      <c r="J140" s="48"/>
      <c r="K140" s="39" t="s">
        <v>36</v>
      </c>
      <c r="L140" s="48"/>
      <c r="M140" s="34" t="str">
        <f>E21</f>
        <v xml:space="preserve"> </v>
      </c>
      <c r="N140" s="34"/>
      <c r="O140" s="34"/>
      <c r="P140" s="34"/>
      <c r="Q140" s="34"/>
      <c r="R140" s="49"/>
    </row>
    <row r="141" spans="2:18" s="1" customFormat="1" ht="10.3" customHeight="1">
      <c r="B141" s="47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9"/>
    </row>
    <row r="142" spans="2:27" s="8" customFormat="1" ht="29.25" customHeight="1">
      <c r="B142" s="190"/>
      <c r="C142" s="191" t="s">
        <v>155</v>
      </c>
      <c r="D142" s="192" t="s">
        <v>156</v>
      </c>
      <c r="E142" s="192" t="s">
        <v>59</v>
      </c>
      <c r="F142" s="192" t="s">
        <v>157</v>
      </c>
      <c r="G142" s="192"/>
      <c r="H142" s="192"/>
      <c r="I142" s="192"/>
      <c r="J142" s="192" t="s">
        <v>158</v>
      </c>
      <c r="K142" s="192" t="s">
        <v>159</v>
      </c>
      <c r="L142" s="192" t="s">
        <v>160</v>
      </c>
      <c r="M142" s="192"/>
      <c r="N142" s="192" t="s">
        <v>115</v>
      </c>
      <c r="O142" s="192"/>
      <c r="P142" s="192"/>
      <c r="Q142" s="193"/>
      <c r="R142" s="194"/>
      <c r="T142" s="101" t="s">
        <v>161</v>
      </c>
      <c r="U142" s="102" t="s">
        <v>41</v>
      </c>
      <c r="V142" s="102" t="s">
        <v>162</v>
      </c>
      <c r="W142" s="102" t="s">
        <v>163</v>
      </c>
      <c r="X142" s="102" t="s">
        <v>164</v>
      </c>
      <c r="Y142" s="102" t="s">
        <v>165</v>
      </c>
      <c r="Z142" s="102" t="s">
        <v>166</v>
      </c>
      <c r="AA142" s="103" t="s">
        <v>167</v>
      </c>
    </row>
    <row r="143" spans="2:63" s="1" customFormat="1" ht="29.25" customHeight="1">
      <c r="B143" s="47"/>
      <c r="C143" s="105" t="s">
        <v>112</v>
      </c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195">
        <f>BK143</f>
        <v>0</v>
      </c>
      <c r="O143" s="196"/>
      <c r="P143" s="196"/>
      <c r="Q143" s="196"/>
      <c r="R143" s="49"/>
      <c r="T143" s="104"/>
      <c r="U143" s="68"/>
      <c r="V143" s="68"/>
      <c r="W143" s="197">
        <f>W144+W291+W412</f>
        <v>0</v>
      </c>
      <c r="X143" s="68"/>
      <c r="Y143" s="197">
        <f>Y144+Y291+Y412</f>
        <v>7.26556488</v>
      </c>
      <c r="Z143" s="68"/>
      <c r="AA143" s="198">
        <f>AA144+AA291+AA412</f>
        <v>5.443841900000001</v>
      </c>
      <c r="AT143" s="23" t="s">
        <v>76</v>
      </c>
      <c r="AU143" s="23" t="s">
        <v>117</v>
      </c>
      <c r="BK143" s="199">
        <f>BK144+BK291+BK412</f>
        <v>0</v>
      </c>
    </row>
    <row r="144" spans="2:63" s="9" customFormat="1" ht="37.4" customHeight="1">
      <c r="B144" s="200"/>
      <c r="C144" s="201"/>
      <c r="D144" s="202" t="s">
        <v>118</v>
      </c>
      <c r="E144" s="202"/>
      <c r="F144" s="202"/>
      <c r="G144" s="202"/>
      <c r="H144" s="202"/>
      <c r="I144" s="202"/>
      <c r="J144" s="202"/>
      <c r="K144" s="202"/>
      <c r="L144" s="202"/>
      <c r="M144" s="202"/>
      <c r="N144" s="174">
        <f>BK144</f>
        <v>0</v>
      </c>
      <c r="O144" s="169"/>
      <c r="P144" s="169"/>
      <c r="Q144" s="169"/>
      <c r="R144" s="203"/>
      <c r="T144" s="204"/>
      <c r="U144" s="201"/>
      <c r="V144" s="201"/>
      <c r="W144" s="205">
        <f>W145+W154+W159+W166+W170+W228+W284+W289</f>
        <v>0</v>
      </c>
      <c r="X144" s="201"/>
      <c r="Y144" s="205">
        <f>Y145+Y154+Y159+Y166+Y170+Y228+Y284+Y289</f>
        <v>6.1699746300000005</v>
      </c>
      <c r="Z144" s="201"/>
      <c r="AA144" s="206">
        <f>AA145+AA154+AA159+AA166+AA170+AA228+AA284+AA289</f>
        <v>5.078</v>
      </c>
      <c r="AR144" s="207" t="s">
        <v>17</v>
      </c>
      <c r="AT144" s="208" t="s">
        <v>76</v>
      </c>
      <c r="AU144" s="208" t="s">
        <v>77</v>
      </c>
      <c r="AY144" s="207" t="s">
        <v>168</v>
      </c>
      <c r="BK144" s="209">
        <f>BK145+BK154+BK159+BK166+BK170+BK228+BK284+BK289</f>
        <v>0</v>
      </c>
    </row>
    <row r="145" spans="2:63" s="9" customFormat="1" ht="19.9" customHeight="1">
      <c r="B145" s="200"/>
      <c r="C145" s="201"/>
      <c r="D145" s="210" t="s">
        <v>119</v>
      </c>
      <c r="E145" s="210"/>
      <c r="F145" s="210"/>
      <c r="G145" s="210"/>
      <c r="H145" s="210"/>
      <c r="I145" s="210"/>
      <c r="J145" s="210"/>
      <c r="K145" s="210"/>
      <c r="L145" s="210"/>
      <c r="M145" s="210"/>
      <c r="N145" s="211">
        <f>BK145</f>
        <v>0</v>
      </c>
      <c r="O145" s="212"/>
      <c r="P145" s="212"/>
      <c r="Q145" s="212"/>
      <c r="R145" s="203"/>
      <c r="T145" s="204"/>
      <c r="U145" s="201"/>
      <c r="V145" s="201"/>
      <c r="W145" s="205">
        <f>SUM(W146:W153)</f>
        <v>0</v>
      </c>
      <c r="X145" s="201"/>
      <c r="Y145" s="205">
        <f>SUM(Y146:Y153)</f>
        <v>0</v>
      </c>
      <c r="Z145" s="201"/>
      <c r="AA145" s="206">
        <f>SUM(AA146:AA153)</f>
        <v>0</v>
      </c>
      <c r="AR145" s="207" t="s">
        <v>17</v>
      </c>
      <c r="AT145" s="208" t="s">
        <v>76</v>
      </c>
      <c r="AU145" s="208" t="s">
        <v>17</v>
      </c>
      <c r="AY145" s="207" t="s">
        <v>168</v>
      </c>
      <c r="BK145" s="209">
        <f>SUM(BK146:BK153)</f>
        <v>0</v>
      </c>
    </row>
    <row r="146" spans="2:65" s="1" customFormat="1" ht="25.5" customHeight="1">
      <c r="B146" s="178"/>
      <c r="C146" s="213" t="s">
        <v>17</v>
      </c>
      <c r="D146" s="213" t="s">
        <v>169</v>
      </c>
      <c r="E146" s="214" t="s">
        <v>170</v>
      </c>
      <c r="F146" s="215" t="s">
        <v>171</v>
      </c>
      <c r="G146" s="215"/>
      <c r="H146" s="215"/>
      <c r="I146" s="215"/>
      <c r="J146" s="216" t="s">
        <v>172</v>
      </c>
      <c r="K146" s="217">
        <v>0.758</v>
      </c>
      <c r="L146" s="218">
        <v>0</v>
      </c>
      <c r="M146" s="218"/>
      <c r="N146" s="219">
        <f>ROUND(L146*K146,2)</f>
        <v>0</v>
      </c>
      <c r="O146" s="219"/>
      <c r="P146" s="219"/>
      <c r="Q146" s="219"/>
      <c r="R146" s="182"/>
      <c r="T146" s="220" t="s">
        <v>5</v>
      </c>
      <c r="U146" s="57" t="s">
        <v>42</v>
      </c>
      <c r="V146" s="48"/>
      <c r="W146" s="221">
        <f>V146*K146</f>
        <v>0</v>
      </c>
      <c r="X146" s="221">
        <v>0</v>
      </c>
      <c r="Y146" s="221">
        <f>X146*K146</f>
        <v>0</v>
      </c>
      <c r="Z146" s="221">
        <v>0</v>
      </c>
      <c r="AA146" s="222">
        <f>Z146*K146</f>
        <v>0</v>
      </c>
      <c r="AR146" s="23" t="s">
        <v>173</v>
      </c>
      <c r="AT146" s="23" t="s">
        <v>169</v>
      </c>
      <c r="AU146" s="23" t="s">
        <v>85</v>
      </c>
      <c r="AY146" s="23" t="s">
        <v>168</v>
      </c>
      <c r="BE146" s="137">
        <f>IF(U146="základní",N146,0)</f>
        <v>0</v>
      </c>
      <c r="BF146" s="137">
        <f>IF(U146="snížená",N146,0)</f>
        <v>0</v>
      </c>
      <c r="BG146" s="137">
        <f>IF(U146="zákl. přenesená",N146,0)</f>
        <v>0</v>
      </c>
      <c r="BH146" s="137">
        <f>IF(U146="sníž. přenesená",N146,0)</f>
        <v>0</v>
      </c>
      <c r="BI146" s="137">
        <f>IF(U146="nulová",N146,0)</f>
        <v>0</v>
      </c>
      <c r="BJ146" s="23" t="s">
        <v>17</v>
      </c>
      <c r="BK146" s="137">
        <f>ROUND(L146*K146,2)</f>
        <v>0</v>
      </c>
      <c r="BL146" s="23" t="s">
        <v>173</v>
      </c>
      <c r="BM146" s="23" t="s">
        <v>174</v>
      </c>
    </row>
    <row r="147" spans="2:51" s="10" customFormat="1" ht="16.5" customHeight="1">
      <c r="B147" s="223"/>
      <c r="C147" s="224"/>
      <c r="D147" s="224"/>
      <c r="E147" s="225" t="s">
        <v>5</v>
      </c>
      <c r="F147" s="226" t="s">
        <v>175</v>
      </c>
      <c r="G147" s="227"/>
      <c r="H147" s="227"/>
      <c r="I147" s="227"/>
      <c r="J147" s="224"/>
      <c r="K147" s="228">
        <v>0.758</v>
      </c>
      <c r="L147" s="224"/>
      <c r="M147" s="224"/>
      <c r="N147" s="224"/>
      <c r="O147" s="224"/>
      <c r="P147" s="224"/>
      <c r="Q147" s="224"/>
      <c r="R147" s="229"/>
      <c r="T147" s="230"/>
      <c r="U147" s="224"/>
      <c r="V147" s="224"/>
      <c r="W147" s="224"/>
      <c r="X147" s="224"/>
      <c r="Y147" s="224"/>
      <c r="Z147" s="224"/>
      <c r="AA147" s="231"/>
      <c r="AT147" s="232" t="s">
        <v>176</v>
      </c>
      <c r="AU147" s="232" t="s">
        <v>85</v>
      </c>
      <c r="AV147" s="10" t="s">
        <v>85</v>
      </c>
      <c r="AW147" s="10" t="s">
        <v>35</v>
      </c>
      <c r="AX147" s="10" t="s">
        <v>17</v>
      </c>
      <c r="AY147" s="232" t="s">
        <v>168</v>
      </c>
    </row>
    <row r="148" spans="2:65" s="1" customFormat="1" ht="25.5" customHeight="1">
      <c r="B148" s="178"/>
      <c r="C148" s="213" t="s">
        <v>85</v>
      </c>
      <c r="D148" s="213" t="s">
        <v>169</v>
      </c>
      <c r="E148" s="214" t="s">
        <v>177</v>
      </c>
      <c r="F148" s="215" t="s">
        <v>178</v>
      </c>
      <c r="G148" s="215"/>
      <c r="H148" s="215"/>
      <c r="I148" s="215"/>
      <c r="J148" s="216" t="s">
        <v>172</v>
      </c>
      <c r="K148" s="217">
        <v>0.758</v>
      </c>
      <c r="L148" s="218">
        <v>0</v>
      </c>
      <c r="M148" s="218"/>
      <c r="N148" s="219">
        <f>ROUND(L148*K148,2)</f>
        <v>0</v>
      </c>
      <c r="O148" s="219"/>
      <c r="P148" s="219"/>
      <c r="Q148" s="219"/>
      <c r="R148" s="182"/>
      <c r="T148" s="220" t="s">
        <v>5</v>
      </c>
      <c r="U148" s="57" t="s">
        <v>42</v>
      </c>
      <c r="V148" s="48"/>
      <c r="W148" s="221">
        <f>V148*K148</f>
        <v>0</v>
      </c>
      <c r="X148" s="221">
        <v>0</v>
      </c>
      <c r="Y148" s="221">
        <f>X148*K148</f>
        <v>0</v>
      </c>
      <c r="Z148" s="221">
        <v>0</v>
      </c>
      <c r="AA148" s="222">
        <f>Z148*K148</f>
        <v>0</v>
      </c>
      <c r="AR148" s="23" t="s">
        <v>173</v>
      </c>
      <c r="AT148" s="23" t="s">
        <v>169</v>
      </c>
      <c r="AU148" s="23" t="s">
        <v>85</v>
      </c>
      <c r="AY148" s="23" t="s">
        <v>168</v>
      </c>
      <c r="BE148" s="137">
        <f>IF(U148="základní",N148,0)</f>
        <v>0</v>
      </c>
      <c r="BF148" s="137">
        <f>IF(U148="snížená",N148,0)</f>
        <v>0</v>
      </c>
      <c r="BG148" s="137">
        <f>IF(U148="zákl. přenesená",N148,0)</f>
        <v>0</v>
      </c>
      <c r="BH148" s="137">
        <f>IF(U148="sníž. přenesená",N148,0)</f>
        <v>0</v>
      </c>
      <c r="BI148" s="137">
        <f>IF(U148="nulová",N148,0)</f>
        <v>0</v>
      </c>
      <c r="BJ148" s="23" t="s">
        <v>17</v>
      </c>
      <c r="BK148" s="137">
        <f>ROUND(L148*K148,2)</f>
        <v>0</v>
      </c>
      <c r="BL148" s="23" t="s">
        <v>173</v>
      </c>
      <c r="BM148" s="23" t="s">
        <v>179</v>
      </c>
    </row>
    <row r="149" spans="2:65" s="1" customFormat="1" ht="38.25" customHeight="1">
      <c r="B149" s="178"/>
      <c r="C149" s="213" t="s">
        <v>88</v>
      </c>
      <c r="D149" s="213" t="s">
        <v>169</v>
      </c>
      <c r="E149" s="214" t="s">
        <v>180</v>
      </c>
      <c r="F149" s="215" t="s">
        <v>181</v>
      </c>
      <c r="G149" s="215"/>
      <c r="H149" s="215"/>
      <c r="I149" s="215"/>
      <c r="J149" s="216" t="s">
        <v>172</v>
      </c>
      <c r="K149" s="217">
        <v>3.79</v>
      </c>
      <c r="L149" s="218">
        <v>0</v>
      </c>
      <c r="M149" s="218"/>
      <c r="N149" s="219">
        <f>ROUND(L149*K149,2)</f>
        <v>0</v>
      </c>
      <c r="O149" s="219"/>
      <c r="P149" s="219"/>
      <c r="Q149" s="219"/>
      <c r="R149" s="182"/>
      <c r="T149" s="220" t="s">
        <v>5</v>
      </c>
      <c r="U149" s="57" t="s">
        <v>42</v>
      </c>
      <c r="V149" s="48"/>
      <c r="W149" s="221">
        <f>V149*K149</f>
        <v>0</v>
      </c>
      <c r="X149" s="221">
        <v>0</v>
      </c>
      <c r="Y149" s="221">
        <f>X149*K149</f>
        <v>0</v>
      </c>
      <c r="Z149" s="221">
        <v>0</v>
      </c>
      <c r="AA149" s="222">
        <f>Z149*K149</f>
        <v>0</v>
      </c>
      <c r="AR149" s="23" t="s">
        <v>173</v>
      </c>
      <c r="AT149" s="23" t="s">
        <v>169</v>
      </c>
      <c r="AU149" s="23" t="s">
        <v>85</v>
      </c>
      <c r="AY149" s="23" t="s">
        <v>168</v>
      </c>
      <c r="BE149" s="137">
        <f>IF(U149="základní",N149,0)</f>
        <v>0</v>
      </c>
      <c r="BF149" s="137">
        <f>IF(U149="snížená",N149,0)</f>
        <v>0</v>
      </c>
      <c r="BG149" s="137">
        <f>IF(U149="zákl. přenesená",N149,0)</f>
        <v>0</v>
      </c>
      <c r="BH149" s="137">
        <f>IF(U149="sníž. přenesená",N149,0)</f>
        <v>0</v>
      </c>
      <c r="BI149" s="137">
        <f>IF(U149="nulová",N149,0)</f>
        <v>0</v>
      </c>
      <c r="BJ149" s="23" t="s">
        <v>17</v>
      </c>
      <c r="BK149" s="137">
        <f>ROUND(L149*K149,2)</f>
        <v>0</v>
      </c>
      <c r="BL149" s="23" t="s">
        <v>173</v>
      </c>
      <c r="BM149" s="23" t="s">
        <v>182</v>
      </c>
    </row>
    <row r="150" spans="2:65" s="1" customFormat="1" ht="25.5" customHeight="1">
      <c r="B150" s="178"/>
      <c r="C150" s="213" t="s">
        <v>173</v>
      </c>
      <c r="D150" s="213" t="s">
        <v>169</v>
      </c>
      <c r="E150" s="214" t="s">
        <v>183</v>
      </c>
      <c r="F150" s="215" t="s">
        <v>184</v>
      </c>
      <c r="G150" s="215"/>
      <c r="H150" s="215"/>
      <c r="I150" s="215"/>
      <c r="J150" s="216" t="s">
        <v>172</v>
      </c>
      <c r="K150" s="217">
        <v>0.758</v>
      </c>
      <c r="L150" s="218">
        <v>0</v>
      </c>
      <c r="M150" s="218"/>
      <c r="N150" s="219">
        <f>ROUND(L150*K150,2)</f>
        <v>0</v>
      </c>
      <c r="O150" s="219"/>
      <c r="P150" s="219"/>
      <c r="Q150" s="219"/>
      <c r="R150" s="182"/>
      <c r="T150" s="220" t="s">
        <v>5</v>
      </c>
      <c r="U150" s="57" t="s">
        <v>42</v>
      </c>
      <c r="V150" s="48"/>
      <c r="W150" s="221">
        <f>V150*K150</f>
        <v>0</v>
      </c>
      <c r="X150" s="221">
        <v>0</v>
      </c>
      <c r="Y150" s="221">
        <f>X150*K150</f>
        <v>0</v>
      </c>
      <c r="Z150" s="221">
        <v>0</v>
      </c>
      <c r="AA150" s="222">
        <f>Z150*K150</f>
        <v>0</v>
      </c>
      <c r="AR150" s="23" t="s">
        <v>173</v>
      </c>
      <c r="AT150" s="23" t="s">
        <v>169</v>
      </c>
      <c r="AU150" s="23" t="s">
        <v>85</v>
      </c>
      <c r="AY150" s="23" t="s">
        <v>168</v>
      </c>
      <c r="BE150" s="137">
        <f>IF(U150="základní",N150,0)</f>
        <v>0</v>
      </c>
      <c r="BF150" s="137">
        <f>IF(U150="snížená",N150,0)</f>
        <v>0</v>
      </c>
      <c r="BG150" s="137">
        <f>IF(U150="zákl. přenesená",N150,0)</f>
        <v>0</v>
      </c>
      <c r="BH150" s="137">
        <f>IF(U150="sníž. přenesená",N150,0)</f>
        <v>0</v>
      </c>
      <c r="BI150" s="137">
        <f>IF(U150="nulová",N150,0)</f>
        <v>0</v>
      </c>
      <c r="BJ150" s="23" t="s">
        <v>17</v>
      </c>
      <c r="BK150" s="137">
        <f>ROUND(L150*K150,2)</f>
        <v>0</v>
      </c>
      <c r="BL150" s="23" t="s">
        <v>173</v>
      </c>
      <c r="BM150" s="23" t="s">
        <v>185</v>
      </c>
    </row>
    <row r="151" spans="2:65" s="1" customFormat="1" ht="38.25" customHeight="1">
      <c r="B151" s="178"/>
      <c r="C151" s="213" t="s">
        <v>186</v>
      </c>
      <c r="D151" s="213" t="s">
        <v>169</v>
      </c>
      <c r="E151" s="214" t="s">
        <v>187</v>
      </c>
      <c r="F151" s="215" t="s">
        <v>188</v>
      </c>
      <c r="G151" s="215"/>
      <c r="H151" s="215"/>
      <c r="I151" s="215"/>
      <c r="J151" s="216" t="s">
        <v>172</v>
      </c>
      <c r="K151" s="217">
        <v>15.16</v>
      </c>
      <c r="L151" s="218">
        <v>0</v>
      </c>
      <c r="M151" s="218"/>
      <c r="N151" s="219">
        <f>ROUND(L151*K151,2)</f>
        <v>0</v>
      </c>
      <c r="O151" s="219"/>
      <c r="P151" s="219"/>
      <c r="Q151" s="219"/>
      <c r="R151" s="182"/>
      <c r="T151" s="220" t="s">
        <v>5</v>
      </c>
      <c r="U151" s="57" t="s">
        <v>42</v>
      </c>
      <c r="V151" s="48"/>
      <c r="W151" s="221">
        <f>V151*K151</f>
        <v>0</v>
      </c>
      <c r="X151" s="221">
        <v>0</v>
      </c>
      <c r="Y151" s="221">
        <f>X151*K151</f>
        <v>0</v>
      </c>
      <c r="Z151" s="221">
        <v>0</v>
      </c>
      <c r="AA151" s="222">
        <f>Z151*K151</f>
        <v>0</v>
      </c>
      <c r="AR151" s="23" t="s">
        <v>173</v>
      </c>
      <c r="AT151" s="23" t="s">
        <v>169</v>
      </c>
      <c r="AU151" s="23" t="s">
        <v>85</v>
      </c>
      <c r="AY151" s="23" t="s">
        <v>168</v>
      </c>
      <c r="BE151" s="137">
        <f>IF(U151="základní",N151,0)</f>
        <v>0</v>
      </c>
      <c r="BF151" s="137">
        <f>IF(U151="snížená",N151,0)</f>
        <v>0</v>
      </c>
      <c r="BG151" s="137">
        <f>IF(U151="zákl. přenesená",N151,0)</f>
        <v>0</v>
      </c>
      <c r="BH151" s="137">
        <f>IF(U151="sníž. přenesená",N151,0)</f>
        <v>0</v>
      </c>
      <c r="BI151" s="137">
        <f>IF(U151="nulová",N151,0)</f>
        <v>0</v>
      </c>
      <c r="BJ151" s="23" t="s">
        <v>17</v>
      </c>
      <c r="BK151" s="137">
        <f>ROUND(L151*K151,2)</f>
        <v>0</v>
      </c>
      <c r="BL151" s="23" t="s">
        <v>173</v>
      </c>
      <c r="BM151" s="23" t="s">
        <v>189</v>
      </c>
    </row>
    <row r="152" spans="2:65" s="1" customFormat="1" ht="16.5" customHeight="1">
      <c r="B152" s="178"/>
      <c r="C152" s="213" t="s">
        <v>190</v>
      </c>
      <c r="D152" s="213" t="s">
        <v>169</v>
      </c>
      <c r="E152" s="214" t="s">
        <v>191</v>
      </c>
      <c r="F152" s="215" t="s">
        <v>192</v>
      </c>
      <c r="G152" s="215"/>
      <c r="H152" s="215"/>
      <c r="I152" s="215"/>
      <c r="J152" s="216" t="s">
        <v>172</v>
      </c>
      <c r="K152" s="217">
        <v>0.758</v>
      </c>
      <c r="L152" s="218">
        <v>0</v>
      </c>
      <c r="M152" s="218"/>
      <c r="N152" s="219">
        <f>ROUND(L152*K152,2)</f>
        <v>0</v>
      </c>
      <c r="O152" s="219"/>
      <c r="P152" s="219"/>
      <c r="Q152" s="219"/>
      <c r="R152" s="182"/>
      <c r="T152" s="220" t="s">
        <v>5</v>
      </c>
      <c r="U152" s="57" t="s">
        <v>42</v>
      </c>
      <c r="V152" s="48"/>
      <c r="W152" s="221">
        <f>V152*K152</f>
        <v>0</v>
      </c>
      <c r="X152" s="221">
        <v>0</v>
      </c>
      <c r="Y152" s="221">
        <f>X152*K152</f>
        <v>0</v>
      </c>
      <c r="Z152" s="221">
        <v>0</v>
      </c>
      <c r="AA152" s="222">
        <f>Z152*K152</f>
        <v>0</v>
      </c>
      <c r="AR152" s="23" t="s">
        <v>173</v>
      </c>
      <c r="AT152" s="23" t="s">
        <v>169</v>
      </c>
      <c r="AU152" s="23" t="s">
        <v>85</v>
      </c>
      <c r="AY152" s="23" t="s">
        <v>168</v>
      </c>
      <c r="BE152" s="137">
        <f>IF(U152="základní",N152,0)</f>
        <v>0</v>
      </c>
      <c r="BF152" s="137">
        <f>IF(U152="snížená",N152,0)</f>
        <v>0</v>
      </c>
      <c r="BG152" s="137">
        <f>IF(U152="zákl. přenesená",N152,0)</f>
        <v>0</v>
      </c>
      <c r="BH152" s="137">
        <f>IF(U152="sníž. přenesená",N152,0)</f>
        <v>0</v>
      </c>
      <c r="BI152" s="137">
        <f>IF(U152="nulová",N152,0)</f>
        <v>0</v>
      </c>
      <c r="BJ152" s="23" t="s">
        <v>17</v>
      </c>
      <c r="BK152" s="137">
        <f>ROUND(L152*K152,2)</f>
        <v>0</v>
      </c>
      <c r="BL152" s="23" t="s">
        <v>173</v>
      </c>
      <c r="BM152" s="23" t="s">
        <v>193</v>
      </c>
    </row>
    <row r="153" spans="2:65" s="1" customFormat="1" ht="25.5" customHeight="1">
      <c r="B153" s="178"/>
      <c r="C153" s="213" t="s">
        <v>194</v>
      </c>
      <c r="D153" s="213" t="s">
        <v>169</v>
      </c>
      <c r="E153" s="214" t="s">
        <v>195</v>
      </c>
      <c r="F153" s="215" t="s">
        <v>196</v>
      </c>
      <c r="G153" s="215"/>
      <c r="H153" s="215"/>
      <c r="I153" s="215"/>
      <c r="J153" s="216" t="s">
        <v>197</v>
      </c>
      <c r="K153" s="217">
        <v>1.516</v>
      </c>
      <c r="L153" s="218">
        <v>0</v>
      </c>
      <c r="M153" s="218"/>
      <c r="N153" s="219">
        <f>ROUND(L153*K153,2)</f>
        <v>0</v>
      </c>
      <c r="O153" s="219"/>
      <c r="P153" s="219"/>
      <c r="Q153" s="219"/>
      <c r="R153" s="182"/>
      <c r="T153" s="220" t="s">
        <v>5</v>
      </c>
      <c r="U153" s="57" t="s">
        <v>42</v>
      </c>
      <c r="V153" s="48"/>
      <c r="W153" s="221">
        <f>V153*K153</f>
        <v>0</v>
      </c>
      <c r="X153" s="221">
        <v>0</v>
      </c>
      <c r="Y153" s="221">
        <f>X153*K153</f>
        <v>0</v>
      </c>
      <c r="Z153" s="221">
        <v>0</v>
      </c>
      <c r="AA153" s="222">
        <f>Z153*K153</f>
        <v>0</v>
      </c>
      <c r="AR153" s="23" t="s">
        <v>173</v>
      </c>
      <c r="AT153" s="23" t="s">
        <v>169</v>
      </c>
      <c r="AU153" s="23" t="s">
        <v>85</v>
      </c>
      <c r="AY153" s="23" t="s">
        <v>168</v>
      </c>
      <c r="BE153" s="137">
        <f>IF(U153="základní",N153,0)</f>
        <v>0</v>
      </c>
      <c r="BF153" s="137">
        <f>IF(U153="snížená",N153,0)</f>
        <v>0</v>
      </c>
      <c r="BG153" s="137">
        <f>IF(U153="zákl. přenesená",N153,0)</f>
        <v>0</v>
      </c>
      <c r="BH153" s="137">
        <f>IF(U153="sníž. přenesená",N153,0)</f>
        <v>0</v>
      </c>
      <c r="BI153" s="137">
        <f>IF(U153="nulová",N153,0)</f>
        <v>0</v>
      </c>
      <c r="BJ153" s="23" t="s">
        <v>17</v>
      </c>
      <c r="BK153" s="137">
        <f>ROUND(L153*K153,2)</f>
        <v>0</v>
      </c>
      <c r="BL153" s="23" t="s">
        <v>173</v>
      </c>
      <c r="BM153" s="23" t="s">
        <v>198</v>
      </c>
    </row>
    <row r="154" spans="2:63" s="9" customFormat="1" ht="29.85" customHeight="1">
      <c r="B154" s="200"/>
      <c r="C154" s="201"/>
      <c r="D154" s="210" t="s">
        <v>120</v>
      </c>
      <c r="E154" s="210"/>
      <c r="F154" s="210"/>
      <c r="G154" s="210"/>
      <c r="H154" s="210"/>
      <c r="I154" s="210"/>
      <c r="J154" s="210"/>
      <c r="K154" s="210"/>
      <c r="L154" s="210"/>
      <c r="M154" s="210"/>
      <c r="N154" s="233">
        <f>BK154</f>
        <v>0</v>
      </c>
      <c r="O154" s="234"/>
      <c r="P154" s="234"/>
      <c r="Q154" s="234"/>
      <c r="R154" s="203"/>
      <c r="T154" s="204"/>
      <c r="U154" s="201"/>
      <c r="V154" s="201"/>
      <c r="W154" s="205">
        <f>SUM(W155:W158)</f>
        <v>0</v>
      </c>
      <c r="X154" s="201"/>
      <c r="Y154" s="205">
        <f>SUM(Y155:Y158)</f>
        <v>1.82093127</v>
      </c>
      <c r="Z154" s="201"/>
      <c r="AA154" s="206">
        <f>SUM(AA155:AA158)</f>
        <v>0</v>
      </c>
      <c r="AR154" s="207" t="s">
        <v>17</v>
      </c>
      <c r="AT154" s="208" t="s">
        <v>76</v>
      </c>
      <c r="AU154" s="208" t="s">
        <v>17</v>
      </c>
      <c r="AY154" s="207" t="s">
        <v>168</v>
      </c>
      <c r="BK154" s="209">
        <f>SUM(BK155:BK158)</f>
        <v>0</v>
      </c>
    </row>
    <row r="155" spans="2:65" s="1" customFormat="1" ht="38.25" customHeight="1">
      <c r="B155" s="178"/>
      <c r="C155" s="213" t="s">
        <v>199</v>
      </c>
      <c r="D155" s="213" t="s">
        <v>169</v>
      </c>
      <c r="E155" s="214" t="s">
        <v>200</v>
      </c>
      <c r="F155" s="215" t="s">
        <v>201</v>
      </c>
      <c r="G155" s="215"/>
      <c r="H155" s="215"/>
      <c r="I155" s="215"/>
      <c r="J155" s="216" t="s">
        <v>172</v>
      </c>
      <c r="K155" s="217">
        <v>0.09</v>
      </c>
      <c r="L155" s="218">
        <v>0</v>
      </c>
      <c r="M155" s="218"/>
      <c r="N155" s="219">
        <f>ROUND(L155*K155,2)</f>
        <v>0</v>
      </c>
      <c r="O155" s="219"/>
      <c r="P155" s="219"/>
      <c r="Q155" s="219"/>
      <c r="R155" s="182"/>
      <c r="T155" s="220" t="s">
        <v>5</v>
      </c>
      <c r="U155" s="57" t="s">
        <v>42</v>
      </c>
      <c r="V155" s="48"/>
      <c r="W155" s="221">
        <f>V155*K155</f>
        <v>0</v>
      </c>
      <c r="X155" s="221">
        <v>2.16</v>
      </c>
      <c r="Y155" s="221">
        <f>X155*K155</f>
        <v>0.19440000000000002</v>
      </c>
      <c r="Z155" s="221">
        <v>0</v>
      </c>
      <c r="AA155" s="222">
        <f>Z155*K155</f>
        <v>0</v>
      </c>
      <c r="AR155" s="23" t="s">
        <v>173</v>
      </c>
      <c r="AT155" s="23" t="s">
        <v>169</v>
      </c>
      <c r="AU155" s="23" t="s">
        <v>85</v>
      </c>
      <c r="AY155" s="23" t="s">
        <v>168</v>
      </c>
      <c r="BE155" s="137">
        <f>IF(U155="základní",N155,0)</f>
        <v>0</v>
      </c>
      <c r="BF155" s="137">
        <f>IF(U155="snížená",N155,0)</f>
        <v>0</v>
      </c>
      <c r="BG155" s="137">
        <f>IF(U155="zákl. přenesená",N155,0)</f>
        <v>0</v>
      </c>
      <c r="BH155" s="137">
        <f>IF(U155="sníž. přenesená",N155,0)</f>
        <v>0</v>
      </c>
      <c r="BI155" s="137">
        <f>IF(U155="nulová",N155,0)</f>
        <v>0</v>
      </c>
      <c r="BJ155" s="23" t="s">
        <v>17</v>
      </c>
      <c r="BK155" s="137">
        <f>ROUND(L155*K155,2)</f>
        <v>0</v>
      </c>
      <c r="BL155" s="23" t="s">
        <v>173</v>
      </c>
      <c r="BM155" s="23" t="s">
        <v>202</v>
      </c>
    </row>
    <row r="156" spans="2:51" s="10" customFormat="1" ht="16.5" customHeight="1">
      <c r="B156" s="223"/>
      <c r="C156" s="224"/>
      <c r="D156" s="224"/>
      <c r="E156" s="225" t="s">
        <v>5</v>
      </c>
      <c r="F156" s="226" t="s">
        <v>203</v>
      </c>
      <c r="G156" s="227"/>
      <c r="H156" s="227"/>
      <c r="I156" s="227"/>
      <c r="J156" s="224"/>
      <c r="K156" s="228">
        <v>0.09</v>
      </c>
      <c r="L156" s="224"/>
      <c r="M156" s="224"/>
      <c r="N156" s="224"/>
      <c r="O156" s="224"/>
      <c r="P156" s="224"/>
      <c r="Q156" s="224"/>
      <c r="R156" s="229"/>
      <c r="T156" s="230"/>
      <c r="U156" s="224"/>
      <c r="V156" s="224"/>
      <c r="W156" s="224"/>
      <c r="X156" s="224"/>
      <c r="Y156" s="224"/>
      <c r="Z156" s="224"/>
      <c r="AA156" s="231"/>
      <c r="AT156" s="232" t="s">
        <v>176</v>
      </c>
      <c r="AU156" s="232" t="s">
        <v>85</v>
      </c>
      <c r="AV156" s="10" t="s">
        <v>85</v>
      </c>
      <c r="AW156" s="10" t="s">
        <v>35</v>
      </c>
      <c r="AX156" s="10" t="s">
        <v>17</v>
      </c>
      <c r="AY156" s="232" t="s">
        <v>168</v>
      </c>
    </row>
    <row r="157" spans="2:65" s="1" customFormat="1" ht="16.5" customHeight="1">
      <c r="B157" s="178"/>
      <c r="C157" s="213" t="s">
        <v>204</v>
      </c>
      <c r="D157" s="213" t="s">
        <v>169</v>
      </c>
      <c r="E157" s="214" t="s">
        <v>205</v>
      </c>
      <c r="F157" s="215" t="s">
        <v>206</v>
      </c>
      <c r="G157" s="215"/>
      <c r="H157" s="215"/>
      <c r="I157" s="215"/>
      <c r="J157" s="216" t="s">
        <v>172</v>
      </c>
      <c r="K157" s="217">
        <v>0.663</v>
      </c>
      <c r="L157" s="218">
        <v>0</v>
      </c>
      <c r="M157" s="218"/>
      <c r="N157" s="219">
        <f>ROUND(L157*K157,2)</f>
        <v>0</v>
      </c>
      <c r="O157" s="219"/>
      <c r="P157" s="219"/>
      <c r="Q157" s="219"/>
      <c r="R157" s="182"/>
      <c r="T157" s="220" t="s">
        <v>5</v>
      </c>
      <c r="U157" s="57" t="s">
        <v>42</v>
      </c>
      <c r="V157" s="48"/>
      <c r="W157" s="221">
        <f>V157*K157</f>
        <v>0</v>
      </c>
      <c r="X157" s="221">
        <v>2.45329</v>
      </c>
      <c r="Y157" s="221">
        <f>X157*K157</f>
        <v>1.62653127</v>
      </c>
      <c r="Z157" s="221">
        <v>0</v>
      </c>
      <c r="AA157" s="222">
        <f>Z157*K157</f>
        <v>0</v>
      </c>
      <c r="AR157" s="23" t="s">
        <v>173</v>
      </c>
      <c r="AT157" s="23" t="s">
        <v>169</v>
      </c>
      <c r="AU157" s="23" t="s">
        <v>85</v>
      </c>
      <c r="AY157" s="23" t="s">
        <v>168</v>
      </c>
      <c r="BE157" s="137">
        <f>IF(U157="základní",N157,0)</f>
        <v>0</v>
      </c>
      <c r="BF157" s="137">
        <f>IF(U157="snížená",N157,0)</f>
        <v>0</v>
      </c>
      <c r="BG157" s="137">
        <f>IF(U157="zákl. přenesená",N157,0)</f>
        <v>0</v>
      </c>
      <c r="BH157" s="137">
        <f>IF(U157="sníž. přenesená",N157,0)</f>
        <v>0</v>
      </c>
      <c r="BI157" s="137">
        <f>IF(U157="nulová",N157,0)</f>
        <v>0</v>
      </c>
      <c r="BJ157" s="23" t="s">
        <v>17</v>
      </c>
      <c r="BK157" s="137">
        <f>ROUND(L157*K157,2)</f>
        <v>0</v>
      </c>
      <c r="BL157" s="23" t="s">
        <v>173</v>
      </c>
      <c r="BM157" s="23" t="s">
        <v>207</v>
      </c>
    </row>
    <row r="158" spans="2:51" s="10" customFormat="1" ht="16.5" customHeight="1">
      <c r="B158" s="223"/>
      <c r="C158" s="224"/>
      <c r="D158" s="224"/>
      <c r="E158" s="225" t="s">
        <v>5</v>
      </c>
      <c r="F158" s="226" t="s">
        <v>208</v>
      </c>
      <c r="G158" s="227"/>
      <c r="H158" s="227"/>
      <c r="I158" s="227"/>
      <c r="J158" s="224"/>
      <c r="K158" s="228">
        <v>0.663</v>
      </c>
      <c r="L158" s="224"/>
      <c r="M158" s="224"/>
      <c r="N158" s="224"/>
      <c r="O158" s="224"/>
      <c r="P158" s="224"/>
      <c r="Q158" s="224"/>
      <c r="R158" s="229"/>
      <c r="T158" s="230"/>
      <c r="U158" s="224"/>
      <c r="V158" s="224"/>
      <c r="W158" s="224"/>
      <c r="X158" s="224"/>
      <c r="Y158" s="224"/>
      <c r="Z158" s="224"/>
      <c r="AA158" s="231"/>
      <c r="AT158" s="232" t="s">
        <v>176</v>
      </c>
      <c r="AU158" s="232" t="s">
        <v>85</v>
      </c>
      <c r="AV158" s="10" t="s">
        <v>85</v>
      </c>
      <c r="AW158" s="10" t="s">
        <v>35</v>
      </c>
      <c r="AX158" s="10" t="s">
        <v>17</v>
      </c>
      <c r="AY158" s="232" t="s">
        <v>168</v>
      </c>
    </row>
    <row r="159" spans="2:63" s="9" customFormat="1" ht="29.85" customHeight="1">
      <c r="B159" s="200"/>
      <c r="C159" s="201"/>
      <c r="D159" s="210" t="s">
        <v>121</v>
      </c>
      <c r="E159" s="210"/>
      <c r="F159" s="210"/>
      <c r="G159" s="210"/>
      <c r="H159" s="210"/>
      <c r="I159" s="210"/>
      <c r="J159" s="210"/>
      <c r="K159" s="210"/>
      <c r="L159" s="210"/>
      <c r="M159" s="210"/>
      <c r="N159" s="211">
        <f>BK159</f>
        <v>0</v>
      </c>
      <c r="O159" s="212"/>
      <c r="P159" s="212"/>
      <c r="Q159" s="212"/>
      <c r="R159" s="203"/>
      <c r="T159" s="204"/>
      <c r="U159" s="201"/>
      <c r="V159" s="201"/>
      <c r="W159" s="205">
        <f>SUM(W160:W165)</f>
        <v>0</v>
      </c>
      <c r="X159" s="201"/>
      <c r="Y159" s="205">
        <f>SUM(Y160:Y165)</f>
        <v>0.08334</v>
      </c>
      <c r="Z159" s="201"/>
      <c r="AA159" s="206">
        <f>SUM(AA160:AA165)</f>
        <v>0</v>
      </c>
      <c r="AR159" s="207" t="s">
        <v>17</v>
      </c>
      <c r="AT159" s="208" t="s">
        <v>76</v>
      </c>
      <c r="AU159" s="208" t="s">
        <v>17</v>
      </c>
      <c r="AY159" s="207" t="s">
        <v>168</v>
      </c>
      <c r="BK159" s="209">
        <f>SUM(BK160:BK165)</f>
        <v>0</v>
      </c>
    </row>
    <row r="160" spans="2:65" s="1" customFormat="1" ht="25.5" customHeight="1">
      <c r="B160" s="178"/>
      <c r="C160" s="213" t="s">
        <v>209</v>
      </c>
      <c r="D160" s="213" t="s">
        <v>169</v>
      </c>
      <c r="E160" s="214" t="s">
        <v>210</v>
      </c>
      <c r="F160" s="215" t="s">
        <v>211</v>
      </c>
      <c r="G160" s="215"/>
      <c r="H160" s="215"/>
      <c r="I160" s="215"/>
      <c r="J160" s="216" t="s">
        <v>197</v>
      </c>
      <c r="K160" s="217">
        <v>0.013</v>
      </c>
      <c r="L160" s="218">
        <v>0</v>
      </c>
      <c r="M160" s="218"/>
      <c r="N160" s="219">
        <f>ROUND(L160*K160,2)</f>
        <v>0</v>
      </c>
      <c r="O160" s="219"/>
      <c r="P160" s="219"/>
      <c r="Q160" s="219"/>
      <c r="R160" s="182"/>
      <c r="T160" s="220" t="s">
        <v>5</v>
      </c>
      <c r="U160" s="57" t="s">
        <v>42</v>
      </c>
      <c r="V160" s="48"/>
      <c r="W160" s="221">
        <f>V160*K160</f>
        <v>0</v>
      </c>
      <c r="X160" s="221">
        <v>1.09</v>
      </c>
      <c r="Y160" s="221">
        <f>X160*K160</f>
        <v>0.01417</v>
      </c>
      <c r="Z160" s="221">
        <v>0</v>
      </c>
      <c r="AA160" s="222">
        <f>Z160*K160</f>
        <v>0</v>
      </c>
      <c r="AR160" s="23" t="s">
        <v>173</v>
      </c>
      <c r="AT160" s="23" t="s">
        <v>169</v>
      </c>
      <c r="AU160" s="23" t="s">
        <v>85</v>
      </c>
      <c r="AY160" s="23" t="s">
        <v>168</v>
      </c>
      <c r="BE160" s="137">
        <f>IF(U160="základní",N160,0)</f>
        <v>0</v>
      </c>
      <c r="BF160" s="137">
        <f>IF(U160="snížená",N160,0)</f>
        <v>0</v>
      </c>
      <c r="BG160" s="137">
        <f>IF(U160="zákl. přenesená",N160,0)</f>
        <v>0</v>
      </c>
      <c r="BH160" s="137">
        <f>IF(U160="sníž. přenesená",N160,0)</f>
        <v>0</v>
      </c>
      <c r="BI160" s="137">
        <f>IF(U160="nulová",N160,0)</f>
        <v>0</v>
      </c>
      <c r="BJ160" s="23" t="s">
        <v>17</v>
      </c>
      <c r="BK160" s="137">
        <f>ROUND(L160*K160,2)</f>
        <v>0</v>
      </c>
      <c r="BL160" s="23" t="s">
        <v>173</v>
      </c>
      <c r="BM160" s="23" t="s">
        <v>212</v>
      </c>
    </row>
    <row r="161" spans="2:51" s="11" customFormat="1" ht="16.5" customHeight="1">
      <c r="B161" s="235"/>
      <c r="C161" s="236"/>
      <c r="D161" s="236"/>
      <c r="E161" s="237" t="s">
        <v>5</v>
      </c>
      <c r="F161" s="238" t="s">
        <v>213</v>
      </c>
      <c r="G161" s="239"/>
      <c r="H161" s="239"/>
      <c r="I161" s="239"/>
      <c r="J161" s="236"/>
      <c r="K161" s="237" t="s">
        <v>5</v>
      </c>
      <c r="L161" s="236"/>
      <c r="M161" s="236"/>
      <c r="N161" s="236"/>
      <c r="O161" s="236"/>
      <c r="P161" s="236"/>
      <c r="Q161" s="236"/>
      <c r="R161" s="240"/>
      <c r="T161" s="241"/>
      <c r="U161" s="236"/>
      <c r="V161" s="236"/>
      <c r="W161" s="236"/>
      <c r="X161" s="236"/>
      <c r="Y161" s="236"/>
      <c r="Z161" s="236"/>
      <c r="AA161" s="242"/>
      <c r="AT161" s="243" t="s">
        <v>176</v>
      </c>
      <c r="AU161" s="243" t="s">
        <v>85</v>
      </c>
      <c r="AV161" s="11" t="s">
        <v>17</v>
      </c>
      <c r="AW161" s="11" t="s">
        <v>35</v>
      </c>
      <c r="AX161" s="11" t="s">
        <v>77</v>
      </c>
      <c r="AY161" s="243" t="s">
        <v>168</v>
      </c>
    </row>
    <row r="162" spans="2:51" s="10" customFormat="1" ht="16.5" customHeight="1">
      <c r="B162" s="223"/>
      <c r="C162" s="224"/>
      <c r="D162" s="224"/>
      <c r="E162" s="225" t="s">
        <v>5</v>
      </c>
      <c r="F162" s="244" t="s">
        <v>214</v>
      </c>
      <c r="G162" s="224"/>
      <c r="H162" s="224"/>
      <c r="I162" s="224"/>
      <c r="J162" s="224"/>
      <c r="K162" s="228">
        <v>0.013</v>
      </c>
      <c r="L162" s="224"/>
      <c r="M162" s="224"/>
      <c r="N162" s="224"/>
      <c r="O162" s="224"/>
      <c r="P162" s="224"/>
      <c r="Q162" s="224"/>
      <c r="R162" s="229"/>
      <c r="T162" s="230"/>
      <c r="U162" s="224"/>
      <c r="V162" s="224"/>
      <c r="W162" s="224"/>
      <c r="X162" s="224"/>
      <c r="Y162" s="224"/>
      <c r="Z162" s="224"/>
      <c r="AA162" s="231"/>
      <c r="AT162" s="232" t="s">
        <v>176</v>
      </c>
      <c r="AU162" s="232" t="s">
        <v>85</v>
      </c>
      <c r="AV162" s="10" t="s">
        <v>85</v>
      </c>
      <c r="AW162" s="10" t="s">
        <v>35</v>
      </c>
      <c r="AX162" s="10" t="s">
        <v>17</v>
      </c>
      <c r="AY162" s="232" t="s">
        <v>168</v>
      </c>
    </row>
    <row r="163" spans="2:65" s="1" customFormat="1" ht="25.5" customHeight="1">
      <c r="B163" s="178"/>
      <c r="C163" s="213" t="s">
        <v>215</v>
      </c>
      <c r="D163" s="213" t="s">
        <v>169</v>
      </c>
      <c r="E163" s="214" t="s">
        <v>216</v>
      </c>
      <c r="F163" s="215" t="s">
        <v>217</v>
      </c>
      <c r="G163" s="215"/>
      <c r="H163" s="215"/>
      <c r="I163" s="215"/>
      <c r="J163" s="216" t="s">
        <v>218</v>
      </c>
      <c r="K163" s="217">
        <v>1</v>
      </c>
      <c r="L163" s="218">
        <v>0</v>
      </c>
      <c r="M163" s="218"/>
      <c r="N163" s="219">
        <f>ROUND(L163*K163,2)</f>
        <v>0</v>
      </c>
      <c r="O163" s="219"/>
      <c r="P163" s="219"/>
      <c r="Q163" s="219"/>
      <c r="R163" s="182"/>
      <c r="T163" s="220" t="s">
        <v>5</v>
      </c>
      <c r="U163" s="57" t="s">
        <v>42</v>
      </c>
      <c r="V163" s="48"/>
      <c r="W163" s="221">
        <f>V163*K163</f>
        <v>0</v>
      </c>
      <c r="X163" s="221">
        <v>0.06917</v>
      </c>
      <c r="Y163" s="221">
        <f>X163*K163</f>
        <v>0.06917</v>
      </c>
      <c r="Z163" s="221">
        <v>0</v>
      </c>
      <c r="AA163" s="222">
        <f>Z163*K163</f>
        <v>0</v>
      </c>
      <c r="AR163" s="23" t="s">
        <v>173</v>
      </c>
      <c r="AT163" s="23" t="s">
        <v>169</v>
      </c>
      <c r="AU163" s="23" t="s">
        <v>85</v>
      </c>
      <c r="AY163" s="23" t="s">
        <v>168</v>
      </c>
      <c r="BE163" s="137">
        <f>IF(U163="základní",N163,0)</f>
        <v>0</v>
      </c>
      <c r="BF163" s="137">
        <f>IF(U163="snížená",N163,0)</f>
        <v>0</v>
      </c>
      <c r="BG163" s="137">
        <f>IF(U163="zákl. přenesená",N163,0)</f>
        <v>0</v>
      </c>
      <c r="BH163" s="137">
        <f>IF(U163="sníž. přenesená",N163,0)</f>
        <v>0</v>
      </c>
      <c r="BI163" s="137">
        <f>IF(U163="nulová",N163,0)</f>
        <v>0</v>
      </c>
      <c r="BJ163" s="23" t="s">
        <v>17</v>
      </c>
      <c r="BK163" s="137">
        <f>ROUND(L163*K163,2)</f>
        <v>0</v>
      </c>
      <c r="BL163" s="23" t="s">
        <v>173</v>
      </c>
      <c r="BM163" s="23" t="s">
        <v>219</v>
      </c>
    </row>
    <row r="164" spans="2:51" s="11" customFormat="1" ht="16.5" customHeight="1">
      <c r="B164" s="235"/>
      <c r="C164" s="236"/>
      <c r="D164" s="236"/>
      <c r="E164" s="237" t="s">
        <v>5</v>
      </c>
      <c r="F164" s="238" t="s">
        <v>220</v>
      </c>
      <c r="G164" s="239"/>
      <c r="H164" s="239"/>
      <c r="I164" s="239"/>
      <c r="J164" s="236"/>
      <c r="K164" s="237" t="s">
        <v>5</v>
      </c>
      <c r="L164" s="236"/>
      <c r="M164" s="236"/>
      <c r="N164" s="236"/>
      <c r="O164" s="236"/>
      <c r="P164" s="236"/>
      <c r="Q164" s="236"/>
      <c r="R164" s="240"/>
      <c r="T164" s="241"/>
      <c r="U164" s="236"/>
      <c r="V164" s="236"/>
      <c r="W164" s="236"/>
      <c r="X164" s="236"/>
      <c r="Y164" s="236"/>
      <c r="Z164" s="236"/>
      <c r="AA164" s="242"/>
      <c r="AT164" s="243" t="s">
        <v>176</v>
      </c>
      <c r="AU164" s="243" t="s">
        <v>85</v>
      </c>
      <c r="AV164" s="11" t="s">
        <v>17</v>
      </c>
      <c r="AW164" s="11" t="s">
        <v>35</v>
      </c>
      <c r="AX164" s="11" t="s">
        <v>77</v>
      </c>
      <c r="AY164" s="243" t="s">
        <v>168</v>
      </c>
    </row>
    <row r="165" spans="2:51" s="10" customFormat="1" ht="16.5" customHeight="1">
      <c r="B165" s="223"/>
      <c r="C165" s="224"/>
      <c r="D165" s="224"/>
      <c r="E165" s="225" t="s">
        <v>5</v>
      </c>
      <c r="F165" s="244" t="s">
        <v>221</v>
      </c>
      <c r="G165" s="224"/>
      <c r="H165" s="224"/>
      <c r="I165" s="224"/>
      <c r="J165" s="224"/>
      <c r="K165" s="228">
        <v>1</v>
      </c>
      <c r="L165" s="224"/>
      <c r="M165" s="224"/>
      <c r="N165" s="224"/>
      <c r="O165" s="224"/>
      <c r="P165" s="224"/>
      <c r="Q165" s="224"/>
      <c r="R165" s="229"/>
      <c r="T165" s="230"/>
      <c r="U165" s="224"/>
      <c r="V165" s="224"/>
      <c r="W165" s="224"/>
      <c r="X165" s="224"/>
      <c r="Y165" s="224"/>
      <c r="Z165" s="224"/>
      <c r="AA165" s="231"/>
      <c r="AT165" s="232" t="s">
        <v>176</v>
      </c>
      <c r="AU165" s="232" t="s">
        <v>85</v>
      </c>
      <c r="AV165" s="10" t="s">
        <v>85</v>
      </c>
      <c r="AW165" s="10" t="s">
        <v>35</v>
      </c>
      <c r="AX165" s="10" t="s">
        <v>17</v>
      </c>
      <c r="AY165" s="232" t="s">
        <v>168</v>
      </c>
    </row>
    <row r="166" spans="2:63" s="9" customFormat="1" ht="29.85" customHeight="1">
      <c r="B166" s="200"/>
      <c r="C166" s="201"/>
      <c r="D166" s="210" t="s">
        <v>122</v>
      </c>
      <c r="E166" s="210"/>
      <c r="F166" s="210"/>
      <c r="G166" s="210"/>
      <c r="H166" s="210"/>
      <c r="I166" s="210"/>
      <c r="J166" s="210"/>
      <c r="K166" s="210"/>
      <c r="L166" s="210"/>
      <c r="M166" s="210"/>
      <c r="N166" s="211">
        <f>BK166</f>
        <v>0</v>
      </c>
      <c r="O166" s="212"/>
      <c r="P166" s="212"/>
      <c r="Q166" s="212"/>
      <c r="R166" s="203"/>
      <c r="T166" s="204"/>
      <c r="U166" s="201"/>
      <c r="V166" s="201"/>
      <c r="W166" s="205">
        <f>SUM(W167:W169)</f>
        <v>0</v>
      </c>
      <c r="X166" s="201"/>
      <c r="Y166" s="205">
        <f>SUM(Y167:Y169)</f>
        <v>0.04556</v>
      </c>
      <c r="Z166" s="201"/>
      <c r="AA166" s="206">
        <f>SUM(AA167:AA169)</f>
        <v>0</v>
      </c>
      <c r="AR166" s="207" t="s">
        <v>17</v>
      </c>
      <c r="AT166" s="208" t="s">
        <v>76</v>
      </c>
      <c r="AU166" s="208" t="s">
        <v>17</v>
      </c>
      <c r="AY166" s="207" t="s">
        <v>168</v>
      </c>
      <c r="BK166" s="209">
        <f>SUM(BK167:BK169)</f>
        <v>0</v>
      </c>
    </row>
    <row r="167" spans="2:65" s="1" customFormat="1" ht="25.5" customHeight="1">
      <c r="B167" s="178"/>
      <c r="C167" s="213" t="s">
        <v>222</v>
      </c>
      <c r="D167" s="213" t="s">
        <v>169</v>
      </c>
      <c r="E167" s="214" t="s">
        <v>223</v>
      </c>
      <c r="F167" s="215" t="s">
        <v>224</v>
      </c>
      <c r="G167" s="215"/>
      <c r="H167" s="215"/>
      <c r="I167" s="215"/>
      <c r="J167" s="216" t="s">
        <v>225</v>
      </c>
      <c r="K167" s="217">
        <v>2</v>
      </c>
      <c r="L167" s="218">
        <v>0</v>
      </c>
      <c r="M167" s="218"/>
      <c r="N167" s="219">
        <f>ROUND(L167*K167,2)</f>
        <v>0</v>
      </c>
      <c r="O167" s="219"/>
      <c r="P167" s="219"/>
      <c r="Q167" s="219"/>
      <c r="R167" s="182"/>
      <c r="T167" s="220" t="s">
        <v>5</v>
      </c>
      <c r="U167" s="57" t="s">
        <v>42</v>
      </c>
      <c r="V167" s="48"/>
      <c r="W167" s="221">
        <f>V167*K167</f>
        <v>0</v>
      </c>
      <c r="X167" s="221">
        <v>0.02278</v>
      </c>
      <c r="Y167" s="221">
        <f>X167*K167</f>
        <v>0.04556</v>
      </c>
      <c r="Z167" s="221">
        <v>0</v>
      </c>
      <c r="AA167" s="222">
        <f>Z167*K167</f>
        <v>0</v>
      </c>
      <c r="AR167" s="23" t="s">
        <v>173</v>
      </c>
      <c r="AT167" s="23" t="s">
        <v>169</v>
      </c>
      <c r="AU167" s="23" t="s">
        <v>85</v>
      </c>
      <c r="AY167" s="23" t="s">
        <v>168</v>
      </c>
      <c r="BE167" s="137">
        <f>IF(U167="základní",N167,0)</f>
        <v>0</v>
      </c>
      <c r="BF167" s="137">
        <f>IF(U167="snížená",N167,0)</f>
        <v>0</v>
      </c>
      <c r="BG167" s="137">
        <f>IF(U167="zákl. přenesená",N167,0)</f>
        <v>0</v>
      </c>
      <c r="BH167" s="137">
        <f>IF(U167="sníž. přenesená",N167,0)</f>
        <v>0</v>
      </c>
      <c r="BI167" s="137">
        <f>IF(U167="nulová",N167,0)</f>
        <v>0</v>
      </c>
      <c r="BJ167" s="23" t="s">
        <v>17</v>
      </c>
      <c r="BK167" s="137">
        <f>ROUND(L167*K167,2)</f>
        <v>0</v>
      </c>
      <c r="BL167" s="23" t="s">
        <v>173</v>
      </c>
      <c r="BM167" s="23" t="s">
        <v>226</v>
      </c>
    </row>
    <row r="168" spans="2:65" s="1" customFormat="1" ht="38.25" customHeight="1">
      <c r="B168" s="178"/>
      <c r="C168" s="213" t="s">
        <v>227</v>
      </c>
      <c r="D168" s="213" t="s">
        <v>169</v>
      </c>
      <c r="E168" s="214" t="s">
        <v>228</v>
      </c>
      <c r="F168" s="215" t="s">
        <v>229</v>
      </c>
      <c r="G168" s="215"/>
      <c r="H168" s="215"/>
      <c r="I168" s="215"/>
      <c r="J168" s="216" t="s">
        <v>230</v>
      </c>
      <c r="K168" s="217">
        <v>1</v>
      </c>
      <c r="L168" s="218">
        <v>0</v>
      </c>
      <c r="M168" s="218"/>
      <c r="N168" s="219">
        <f>ROUND(L168*K168,2)</f>
        <v>0</v>
      </c>
      <c r="O168" s="219"/>
      <c r="P168" s="219"/>
      <c r="Q168" s="219"/>
      <c r="R168" s="182"/>
      <c r="T168" s="220" t="s">
        <v>5</v>
      </c>
      <c r="U168" s="57" t="s">
        <v>42</v>
      </c>
      <c r="V168" s="48"/>
      <c r="W168" s="221">
        <f>V168*K168</f>
        <v>0</v>
      </c>
      <c r="X168" s="221">
        <v>0</v>
      </c>
      <c r="Y168" s="221">
        <f>X168*K168</f>
        <v>0</v>
      </c>
      <c r="Z168" s="221">
        <v>0</v>
      </c>
      <c r="AA168" s="222">
        <f>Z168*K168</f>
        <v>0</v>
      </c>
      <c r="AR168" s="23" t="s">
        <v>173</v>
      </c>
      <c r="AT168" s="23" t="s">
        <v>169</v>
      </c>
      <c r="AU168" s="23" t="s">
        <v>85</v>
      </c>
      <c r="AY168" s="23" t="s">
        <v>168</v>
      </c>
      <c r="BE168" s="137">
        <f>IF(U168="základní",N168,0)</f>
        <v>0</v>
      </c>
      <c r="BF168" s="137">
        <f>IF(U168="snížená",N168,0)</f>
        <v>0</v>
      </c>
      <c r="BG168" s="137">
        <f>IF(U168="zákl. přenesená",N168,0)</f>
        <v>0</v>
      </c>
      <c r="BH168" s="137">
        <f>IF(U168="sníž. přenesená",N168,0)</f>
        <v>0</v>
      </c>
      <c r="BI168" s="137">
        <f>IF(U168="nulová",N168,0)</f>
        <v>0</v>
      </c>
      <c r="BJ168" s="23" t="s">
        <v>17</v>
      </c>
      <c r="BK168" s="137">
        <f>ROUND(L168*K168,2)</f>
        <v>0</v>
      </c>
      <c r="BL168" s="23" t="s">
        <v>173</v>
      </c>
      <c r="BM168" s="23" t="s">
        <v>231</v>
      </c>
    </row>
    <row r="169" spans="2:65" s="1" customFormat="1" ht="38.25" customHeight="1">
      <c r="B169" s="178"/>
      <c r="C169" s="213" t="s">
        <v>232</v>
      </c>
      <c r="D169" s="213" t="s">
        <v>169</v>
      </c>
      <c r="E169" s="214" t="s">
        <v>233</v>
      </c>
      <c r="F169" s="215" t="s">
        <v>234</v>
      </c>
      <c r="G169" s="215"/>
      <c r="H169" s="215"/>
      <c r="I169" s="215"/>
      <c r="J169" s="216" t="s">
        <v>230</v>
      </c>
      <c r="K169" s="217">
        <v>1</v>
      </c>
      <c r="L169" s="218">
        <v>0</v>
      </c>
      <c r="M169" s="218"/>
      <c r="N169" s="219">
        <f>ROUND(L169*K169,2)</f>
        <v>0</v>
      </c>
      <c r="O169" s="219"/>
      <c r="P169" s="219"/>
      <c r="Q169" s="219"/>
      <c r="R169" s="182"/>
      <c r="T169" s="220" t="s">
        <v>5</v>
      </c>
      <c r="U169" s="57" t="s">
        <v>42</v>
      </c>
      <c r="V169" s="48"/>
      <c r="W169" s="221">
        <f>V169*K169</f>
        <v>0</v>
      </c>
      <c r="X169" s="221">
        <v>0</v>
      </c>
      <c r="Y169" s="221">
        <f>X169*K169</f>
        <v>0</v>
      </c>
      <c r="Z169" s="221">
        <v>0</v>
      </c>
      <c r="AA169" s="222">
        <f>Z169*K169</f>
        <v>0</v>
      </c>
      <c r="AR169" s="23" t="s">
        <v>173</v>
      </c>
      <c r="AT169" s="23" t="s">
        <v>169</v>
      </c>
      <c r="AU169" s="23" t="s">
        <v>85</v>
      </c>
      <c r="AY169" s="23" t="s">
        <v>168</v>
      </c>
      <c r="BE169" s="137">
        <f>IF(U169="základní",N169,0)</f>
        <v>0</v>
      </c>
      <c r="BF169" s="137">
        <f>IF(U169="snížená",N169,0)</f>
        <v>0</v>
      </c>
      <c r="BG169" s="137">
        <f>IF(U169="zákl. přenesená",N169,0)</f>
        <v>0</v>
      </c>
      <c r="BH169" s="137">
        <f>IF(U169="sníž. přenesená",N169,0)</f>
        <v>0</v>
      </c>
      <c r="BI169" s="137">
        <f>IF(U169="nulová",N169,0)</f>
        <v>0</v>
      </c>
      <c r="BJ169" s="23" t="s">
        <v>17</v>
      </c>
      <c r="BK169" s="137">
        <f>ROUND(L169*K169,2)</f>
        <v>0</v>
      </c>
      <c r="BL169" s="23" t="s">
        <v>173</v>
      </c>
      <c r="BM169" s="23" t="s">
        <v>235</v>
      </c>
    </row>
    <row r="170" spans="2:63" s="9" customFormat="1" ht="29.85" customHeight="1">
      <c r="B170" s="200"/>
      <c r="C170" s="201"/>
      <c r="D170" s="210" t="s">
        <v>123</v>
      </c>
      <c r="E170" s="210"/>
      <c r="F170" s="210"/>
      <c r="G170" s="210"/>
      <c r="H170" s="210"/>
      <c r="I170" s="210"/>
      <c r="J170" s="210"/>
      <c r="K170" s="210"/>
      <c r="L170" s="210"/>
      <c r="M170" s="210"/>
      <c r="N170" s="245">
        <f>BK170</f>
        <v>0</v>
      </c>
      <c r="O170" s="246"/>
      <c r="P170" s="246"/>
      <c r="Q170" s="246"/>
      <c r="R170" s="203"/>
      <c r="T170" s="204"/>
      <c r="U170" s="201"/>
      <c r="V170" s="201"/>
      <c r="W170" s="205">
        <f>W171+W219+W225</f>
        <v>0</v>
      </c>
      <c r="X170" s="201"/>
      <c r="Y170" s="205">
        <f>Y171+Y219+Y225</f>
        <v>4.20515006</v>
      </c>
      <c r="Z170" s="201"/>
      <c r="AA170" s="206">
        <f>AA171+AA219+AA225</f>
        <v>0</v>
      </c>
      <c r="AR170" s="207" t="s">
        <v>17</v>
      </c>
      <c r="AT170" s="208" t="s">
        <v>76</v>
      </c>
      <c r="AU170" s="208" t="s">
        <v>17</v>
      </c>
      <c r="AY170" s="207" t="s">
        <v>168</v>
      </c>
      <c r="BK170" s="209">
        <f>BK171+BK219+BK225</f>
        <v>0</v>
      </c>
    </row>
    <row r="171" spans="2:63" s="9" customFormat="1" ht="14.85" customHeight="1">
      <c r="B171" s="200"/>
      <c r="C171" s="201"/>
      <c r="D171" s="210" t="s">
        <v>124</v>
      </c>
      <c r="E171" s="210"/>
      <c r="F171" s="210"/>
      <c r="G171" s="210"/>
      <c r="H171" s="210"/>
      <c r="I171" s="210"/>
      <c r="J171" s="210"/>
      <c r="K171" s="210"/>
      <c r="L171" s="210"/>
      <c r="M171" s="210"/>
      <c r="N171" s="211">
        <f>BK171</f>
        <v>0</v>
      </c>
      <c r="O171" s="212"/>
      <c r="P171" s="212"/>
      <c r="Q171" s="212"/>
      <c r="R171" s="203"/>
      <c r="T171" s="204"/>
      <c r="U171" s="201"/>
      <c r="V171" s="201"/>
      <c r="W171" s="205">
        <f>SUM(W172:W218)</f>
        <v>0</v>
      </c>
      <c r="X171" s="201"/>
      <c r="Y171" s="205">
        <f>SUM(Y172:Y218)</f>
        <v>3.8836758500000004</v>
      </c>
      <c r="Z171" s="201"/>
      <c r="AA171" s="206">
        <f>SUM(AA172:AA218)</f>
        <v>0</v>
      </c>
      <c r="AR171" s="207" t="s">
        <v>17</v>
      </c>
      <c r="AT171" s="208" t="s">
        <v>76</v>
      </c>
      <c r="AU171" s="208" t="s">
        <v>85</v>
      </c>
      <c r="AY171" s="207" t="s">
        <v>168</v>
      </c>
      <c r="BK171" s="209">
        <f>SUM(BK172:BK218)</f>
        <v>0</v>
      </c>
    </row>
    <row r="172" spans="2:65" s="1" customFormat="1" ht="25.5" customHeight="1">
      <c r="B172" s="178"/>
      <c r="C172" s="213" t="s">
        <v>11</v>
      </c>
      <c r="D172" s="213" t="s">
        <v>169</v>
      </c>
      <c r="E172" s="214" t="s">
        <v>236</v>
      </c>
      <c r="F172" s="215" t="s">
        <v>237</v>
      </c>
      <c r="G172" s="215"/>
      <c r="H172" s="215"/>
      <c r="I172" s="215"/>
      <c r="J172" s="216" t="s">
        <v>225</v>
      </c>
      <c r="K172" s="217">
        <v>1</v>
      </c>
      <c r="L172" s="218">
        <v>0</v>
      </c>
      <c r="M172" s="218"/>
      <c r="N172" s="219">
        <f>ROUND(L172*K172,2)</f>
        <v>0</v>
      </c>
      <c r="O172" s="219"/>
      <c r="P172" s="219"/>
      <c r="Q172" s="219"/>
      <c r="R172" s="182"/>
      <c r="T172" s="220" t="s">
        <v>5</v>
      </c>
      <c r="U172" s="57" t="s">
        <v>42</v>
      </c>
      <c r="V172" s="48"/>
      <c r="W172" s="221">
        <f>V172*K172</f>
        <v>0</v>
      </c>
      <c r="X172" s="221">
        <v>0</v>
      </c>
      <c r="Y172" s="221">
        <f>X172*K172</f>
        <v>0</v>
      </c>
      <c r="Z172" s="221">
        <v>0</v>
      </c>
      <c r="AA172" s="222">
        <f>Z172*K172</f>
        <v>0</v>
      </c>
      <c r="AR172" s="23" t="s">
        <v>173</v>
      </c>
      <c r="AT172" s="23" t="s">
        <v>169</v>
      </c>
      <c r="AU172" s="23" t="s">
        <v>88</v>
      </c>
      <c r="AY172" s="23" t="s">
        <v>168</v>
      </c>
      <c r="BE172" s="137">
        <f>IF(U172="základní",N172,0)</f>
        <v>0</v>
      </c>
      <c r="BF172" s="137">
        <f>IF(U172="snížená",N172,0)</f>
        <v>0</v>
      </c>
      <c r="BG172" s="137">
        <f>IF(U172="zákl. přenesená",N172,0)</f>
        <v>0</v>
      </c>
      <c r="BH172" s="137">
        <f>IF(U172="sníž. přenesená",N172,0)</f>
        <v>0</v>
      </c>
      <c r="BI172" s="137">
        <f>IF(U172="nulová",N172,0)</f>
        <v>0</v>
      </c>
      <c r="BJ172" s="23" t="s">
        <v>17</v>
      </c>
      <c r="BK172" s="137">
        <f>ROUND(L172*K172,2)</f>
        <v>0</v>
      </c>
      <c r="BL172" s="23" t="s">
        <v>173</v>
      </c>
      <c r="BM172" s="23" t="s">
        <v>238</v>
      </c>
    </row>
    <row r="173" spans="2:65" s="1" customFormat="1" ht="25.5" customHeight="1">
      <c r="B173" s="178"/>
      <c r="C173" s="213" t="s">
        <v>239</v>
      </c>
      <c r="D173" s="213" t="s">
        <v>169</v>
      </c>
      <c r="E173" s="214" t="s">
        <v>240</v>
      </c>
      <c r="F173" s="215" t="s">
        <v>241</v>
      </c>
      <c r="G173" s="215"/>
      <c r="H173" s="215"/>
      <c r="I173" s="215"/>
      <c r="J173" s="216" t="s">
        <v>225</v>
      </c>
      <c r="K173" s="217">
        <v>1</v>
      </c>
      <c r="L173" s="218">
        <v>0</v>
      </c>
      <c r="M173" s="218"/>
      <c r="N173" s="219">
        <f>ROUND(L173*K173,2)</f>
        <v>0</v>
      </c>
      <c r="O173" s="219"/>
      <c r="P173" s="219"/>
      <c r="Q173" s="219"/>
      <c r="R173" s="182"/>
      <c r="T173" s="220" t="s">
        <v>5</v>
      </c>
      <c r="U173" s="57" t="s">
        <v>42</v>
      </c>
      <c r="V173" s="48"/>
      <c r="W173" s="221">
        <f>V173*K173</f>
        <v>0</v>
      </c>
      <c r="X173" s="221">
        <v>0</v>
      </c>
      <c r="Y173" s="221">
        <f>X173*K173</f>
        <v>0</v>
      </c>
      <c r="Z173" s="221">
        <v>0</v>
      </c>
      <c r="AA173" s="222">
        <f>Z173*K173</f>
        <v>0</v>
      </c>
      <c r="AR173" s="23" t="s">
        <v>173</v>
      </c>
      <c r="AT173" s="23" t="s">
        <v>169</v>
      </c>
      <c r="AU173" s="23" t="s">
        <v>88</v>
      </c>
      <c r="AY173" s="23" t="s">
        <v>168</v>
      </c>
      <c r="BE173" s="137">
        <f>IF(U173="základní",N173,0)</f>
        <v>0</v>
      </c>
      <c r="BF173" s="137">
        <f>IF(U173="snížená",N173,0)</f>
        <v>0</v>
      </c>
      <c r="BG173" s="137">
        <f>IF(U173="zákl. přenesená",N173,0)</f>
        <v>0</v>
      </c>
      <c r="BH173" s="137">
        <f>IF(U173="sníž. přenesená",N173,0)</f>
        <v>0</v>
      </c>
      <c r="BI173" s="137">
        <f>IF(U173="nulová",N173,0)</f>
        <v>0</v>
      </c>
      <c r="BJ173" s="23" t="s">
        <v>17</v>
      </c>
      <c r="BK173" s="137">
        <f>ROUND(L173*K173,2)</f>
        <v>0</v>
      </c>
      <c r="BL173" s="23" t="s">
        <v>173</v>
      </c>
      <c r="BM173" s="23" t="s">
        <v>242</v>
      </c>
    </row>
    <row r="174" spans="2:65" s="1" customFormat="1" ht="25.5" customHeight="1">
      <c r="B174" s="178"/>
      <c r="C174" s="213" t="s">
        <v>243</v>
      </c>
      <c r="D174" s="213" t="s">
        <v>169</v>
      </c>
      <c r="E174" s="214" t="s">
        <v>244</v>
      </c>
      <c r="F174" s="215" t="s">
        <v>245</v>
      </c>
      <c r="G174" s="215"/>
      <c r="H174" s="215"/>
      <c r="I174" s="215"/>
      <c r="J174" s="216" t="s">
        <v>218</v>
      </c>
      <c r="K174" s="217">
        <v>33.045</v>
      </c>
      <c r="L174" s="218">
        <v>0</v>
      </c>
      <c r="M174" s="218"/>
      <c r="N174" s="219">
        <f>ROUND(L174*K174,2)</f>
        <v>0</v>
      </c>
      <c r="O174" s="219"/>
      <c r="P174" s="219"/>
      <c r="Q174" s="219"/>
      <c r="R174" s="182"/>
      <c r="T174" s="220" t="s">
        <v>5</v>
      </c>
      <c r="U174" s="57" t="s">
        <v>42</v>
      </c>
      <c r="V174" s="48"/>
      <c r="W174" s="221">
        <f>V174*K174</f>
        <v>0</v>
      </c>
      <c r="X174" s="221">
        <v>0.0284</v>
      </c>
      <c r="Y174" s="221">
        <f>X174*K174</f>
        <v>0.9384780000000001</v>
      </c>
      <c r="Z174" s="221">
        <v>0</v>
      </c>
      <c r="AA174" s="222">
        <f>Z174*K174</f>
        <v>0</v>
      </c>
      <c r="AR174" s="23" t="s">
        <v>173</v>
      </c>
      <c r="AT174" s="23" t="s">
        <v>169</v>
      </c>
      <c r="AU174" s="23" t="s">
        <v>88</v>
      </c>
      <c r="AY174" s="23" t="s">
        <v>168</v>
      </c>
      <c r="BE174" s="137">
        <f>IF(U174="základní",N174,0)</f>
        <v>0</v>
      </c>
      <c r="BF174" s="137">
        <f>IF(U174="snížená",N174,0)</f>
        <v>0</v>
      </c>
      <c r="BG174" s="137">
        <f>IF(U174="zákl. přenesená",N174,0)</f>
        <v>0</v>
      </c>
      <c r="BH174" s="137">
        <f>IF(U174="sníž. přenesená",N174,0)</f>
        <v>0</v>
      </c>
      <c r="BI174" s="137">
        <f>IF(U174="nulová",N174,0)</f>
        <v>0</v>
      </c>
      <c r="BJ174" s="23" t="s">
        <v>17</v>
      </c>
      <c r="BK174" s="137">
        <f>ROUND(L174*K174,2)</f>
        <v>0</v>
      </c>
      <c r="BL174" s="23" t="s">
        <v>173</v>
      </c>
      <c r="BM174" s="23" t="s">
        <v>246</v>
      </c>
    </row>
    <row r="175" spans="2:51" s="11" customFormat="1" ht="16.5" customHeight="1">
      <c r="B175" s="235"/>
      <c r="C175" s="236"/>
      <c r="D175" s="236"/>
      <c r="E175" s="237" t="s">
        <v>5</v>
      </c>
      <c r="F175" s="238" t="s">
        <v>247</v>
      </c>
      <c r="G175" s="239"/>
      <c r="H175" s="239"/>
      <c r="I175" s="239"/>
      <c r="J175" s="236"/>
      <c r="K175" s="237" t="s">
        <v>5</v>
      </c>
      <c r="L175" s="236"/>
      <c r="M175" s="236"/>
      <c r="N175" s="236"/>
      <c r="O175" s="236"/>
      <c r="P175" s="236"/>
      <c r="Q175" s="236"/>
      <c r="R175" s="240"/>
      <c r="T175" s="241"/>
      <c r="U175" s="236"/>
      <c r="V175" s="236"/>
      <c r="W175" s="236"/>
      <c r="X175" s="236"/>
      <c r="Y175" s="236"/>
      <c r="Z175" s="236"/>
      <c r="AA175" s="242"/>
      <c r="AT175" s="243" t="s">
        <v>176</v>
      </c>
      <c r="AU175" s="243" t="s">
        <v>88</v>
      </c>
      <c r="AV175" s="11" t="s">
        <v>17</v>
      </c>
      <c r="AW175" s="11" t="s">
        <v>35</v>
      </c>
      <c r="AX175" s="11" t="s">
        <v>77</v>
      </c>
      <c r="AY175" s="243" t="s">
        <v>168</v>
      </c>
    </row>
    <row r="176" spans="2:51" s="10" customFormat="1" ht="16.5" customHeight="1">
      <c r="B176" s="223"/>
      <c r="C176" s="224"/>
      <c r="D176" s="224"/>
      <c r="E176" s="225" t="s">
        <v>5</v>
      </c>
      <c r="F176" s="244" t="s">
        <v>248</v>
      </c>
      <c r="G176" s="224"/>
      <c r="H176" s="224"/>
      <c r="I176" s="224"/>
      <c r="J176" s="224"/>
      <c r="K176" s="228">
        <v>13.365</v>
      </c>
      <c r="L176" s="224"/>
      <c r="M176" s="224"/>
      <c r="N176" s="224"/>
      <c r="O176" s="224"/>
      <c r="P176" s="224"/>
      <c r="Q176" s="224"/>
      <c r="R176" s="229"/>
      <c r="T176" s="230"/>
      <c r="U176" s="224"/>
      <c r="V176" s="224"/>
      <c r="W176" s="224"/>
      <c r="X176" s="224"/>
      <c r="Y176" s="224"/>
      <c r="Z176" s="224"/>
      <c r="AA176" s="231"/>
      <c r="AT176" s="232" t="s">
        <v>176</v>
      </c>
      <c r="AU176" s="232" t="s">
        <v>88</v>
      </c>
      <c r="AV176" s="10" t="s">
        <v>85</v>
      </c>
      <c r="AW176" s="10" t="s">
        <v>35</v>
      </c>
      <c r="AX176" s="10" t="s">
        <v>77</v>
      </c>
      <c r="AY176" s="232" t="s">
        <v>168</v>
      </c>
    </row>
    <row r="177" spans="2:51" s="11" customFormat="1" ht="16.5" customHeight="1">
      <c r="B177" s="235"/>
      <c r="C177" s="236"/>
      <c r="D177" s="236"/>
      <c r="E177" s="237" t="s">
        <v>5</v>
      </c>
      <c r="F177" s="247" t="s">
        <v>249</v>
      </c>
      <c r="G177" s="236"/>
      <c r="H177" s="236"/>
      <c r="I177" s="236"/>
      <c r="J177" s="236"/>
      <c r="K177" s="237" t="s">
        <v>5</v>
      </c>
      <c r="L177" s="236"/>
      <c r="M177" s="236"/>
      <c r="N177" s="236"/>
      <c r="O177" s="236"/>
      <c r="P177" s="236"/>
      <c r="Q177" s="236"/>
      <c r="R177" s="240"/>
      <c r="T177" s="241"/>
      <c r="U177" s="236"/>
      <c r="V177" s="236"/>
      <c r="W177" s="236"/>
      <c r="X177" s="236"/>
      <c r="Y177" s="236"/>
      <c r="Z177" s="236"/>
      <c r="AA177" s="242"/>
      <c r="AT177" s="243" t="s">
        <v>176</v>
      </c>
      <c r="AU177" s="243" t="s">
        <v>88</v>
      </c>
      <c r="AV177" s="11" t="s">
        <v>17</v>
      </c>
      <c r="AW177" s="11" t="s">
        <v>35</v>
      </c>
      <c r="AX177" s="11" t="s">
        <v>77</v>
      </c>
      <c r="AY177" s="243" t="s">
        <v>168</v>
      </c>
    </row>
    <row r="178" spans="2:51" s="10" customFormat="1" ht="16.5" customHeight="1">
      <c r="B178" s="223"/>
      <c r="C178" s="224"/>
      <c r="D178" s="224"/>
      <c r="E178" s="225" t="s">
        <v>5</v>
      </c>
      <c r="F178" s="244" t="s">
        <v>250</v>
      </c>
      <c r="G178" s="224"/>
      <c r="H178" s="224"/>
      <c r="I178" s="224"/>
      <c r="J178" s="224"/>
      <c r="K178" s="228">
        <v>19.68</v>
      </c>
      <c r="L178" s="224"/>
      <c r="M178" s="224"/>
      <c r="N178" s="224"/>
      <c r="O178" s="224"/>
      <c r="P178" s="224"/>
      <c r="Q178" s="224"/>
      <c r="R178" s="229"/>
      <c r="T178" s="230"/>
      <c r="U178" s="224"/>
      <c r="V178" s="224"/>
      <c r="W178" s="224"/>
      <c r="X178" s="224"/>
      <c r="Y178" s="224"/>
      <c r="Z178" s="224"/>
      <c r="AA178" s="231"/>
      <c r="AT178" s="232" t="s">
        <v>176</v>
      </c>
      <c r="AU178" s="232" t="s">
        <v>88</v>
      </c>
      <c r="AV178" s="10" t="s">
        <v>85</v>
      </c>
      <c r="AW178" s="10" t="s">
        <v>35</v>
      </c>
      <c r="AX178" s="10" t="s">
        <v>77</v>
      </c>
      <c r="AY178" s="232" t="s">
        <v>168</v>
      </c>
    </row>
    <row r="179" spans="2:51" s="12" customFormat="1" ht="16.5" customHeight="1">
      <c r="B179" s="248"/>
      <c r="C179" s="249"/>
      <c r="D179" s="249"/>
      <c r="E179" s="250" t="s">
        <v>5</v>
      </c>
      <c r="F179" s="251" t="s">
        <v>251</v>
      </c>
      <c r="G179" s="249"/>
      <c r="H179" s="249"/>
      <c r="I179" s="249"/>
      <c r="J179" s="249"/>
      <c r="K179" s="252">
        <v>33.045</v>
      </c>
      <c r="L179" s="249"/>
      <c r="M179" s="249"/>
      <c r="N179" s="249"/>
      <c r="O179" s="249"/>
      <c r="P179" s="249"/>
      <c r="Q179" s="249"/>
      <c r="R179" s="253"/>
      <c r="T179" s="254"/>
      <c r="U179" s="249"/>
      <c r="V179" s="249"/>
      <c r="W179" s="249"/>
      <c r="X179" s="249"/>
      <c r="Y179" s="249"/>
      <c r="Z179" s="249"/>
      <c r="AA179" s="255"/>
      <c r="AT179" s="256" t="s">
        <v>176</v>
      </c>
      <c r="AU179" s="256" t="s">
        <v>88</v>
      </c>
      <c r="AV179" s="12" t="s">
        <v>173</v>
      </c>
      <c r="AW179" s="12" t="s">
        <v>35</v>
      </c>
      <c r="AX179" s="12" t="s">
        <v>17</v>
      </c>
      <c r="AY179" s="256" t="s">
        <v>168</v>
      </c>
    </row>
    <row r="180" spans="2:65" s="1" customFormat="1" ht="25.5" customHeight="1">
      <c r="B180" s="178"/>
      <c r="C180" s="213" t="s">
        <v>252</v>
      </c>
      <c r="D180" s="213" t="s">
        <v>169</v>
      </c>
      <c r="E180" s="214" t="s">
        <v>253</v>
      </c>
      <c r="F180" s="215" t="s">
        <v>254</v>
      </c>
      <c r="G180" s="215"/>
      <c r="H180" s="215"/>
      <c r="I180" s="215"/>
      <c r="J180" s="216" t="s">
        <v>218</v>
      </c>
      <c r="K180" s="217">
        <v>20.85</v>
      </c>
      <c r="L180" s="218">
        <v>0</v>
      </c>
      <c r="M180" s="218"/>
      <c r="N180" s="219">
        <f>ROUND(L180*K180,2)</f>
        <v>0</v>
      </c>
      <c r="O180" s="219"/>
      <c r="P180" s="219"/>
      <c r="Q180" s="219"/>
      <c r="R180" s="182"/>
      <c r="T180" s="220" t="s">
        <v>5</v>
      </c>
      <c r="U180" s="57" t="s">
        <v>42</v>
      </c>
      <c r="V180" s="48"/>
      <c r="W180" s="221">
        <f>V180*K180</f>
        <v>0</v>
      </c>
      <c r="X180" s="221">
        <v>0.0261</v>
      </c>
      <c r="Y180" s="221">
        <f>X180*K180</f>
        <v>0.544185</v>
      </c>
      <c r="Z180" s="221">
        <v>0</v>
      </c>
      <c r="AA180" s="222">
        <f>Z180*K180</f>
        <v>0</v>
      </c>
      <c r="AR180" s="23" t="s">
        <v>173</v>
      </c>
      <c r="AT180" s="23" t="s">
        <v>169</v>
      </c>
      <c r="AU180" s="23" t="s">
        <v>88</v>
      </c>
      <c r="AY180" s="23" t="s">
        <v>168</v>
      </c>
      <c r="BE180" s="137">
        <f>IF(U180="základní",N180,0)</f>
        <v>0</v>
      </c>
      <c r="BF180" s="137">
        <f>IF(U180="snížená",N180,0)</f>
        <v>0</v>
      </c>
      <c r="BG180" s="137">
        <f>IF(U180="zákl. přenesená",N180,0)</f>
        <v>0</v>
      </c>
      <c r="BH180" s="137">
        <f>IF(U180="sníž. přenesená",N180,0)</f>
        <v>0</v>
      </c>
      <c r="BI180" s="137">
        <f>IF(U180="nulová",N180,0)</f>
        <v>0</v>
      </c>
      <c r="BJ180" s="23" t="s">
        <v>17</v>
      </c>
      <c r="BK180" s="137">
        <f>ROUND(L180*K180,2)</f>
        <v>0</v>
      </c>
      <c r="BL180" s="23" t="s">
        <v>173</v>
      </c>
      <c r="BM180" s="23" t="s">
        <v>255</v>
      </c>
    </row>
    <row r="181" spans="2:51" s="11" customFormat="1" ht="16.5" customHeight="1">
      <c r="B181" s="235"/>
      <c r="C181" s="236"/>
      <c r="D181" s="236"/>
      <c r="E181" s="237" t="s">
        <v>5</v>
      </c>
      <c r="F181" s="238" t="s">
        <v>256</v>
      </c>
      <c r="G181" s="239"/>
      <c r="H181" s="239"/>
      <c r="I181" s="239"/>
      <c r="J181" s="236"/>
      <c r="K181" s="237" t="s">
        <v>5</v>
      </c>
      <c r="L181" s="236"/>
      <c r="M181" s="236"/>
      <c r="N181" s="236"/>
      <c r="O181" s="236"/>
      <c r="P181" s="236"/>
      <c r="Q181" s="236"/>
      <c r="R181" s="240"/>
      <c r="T181" s="241"/>
      <c r="U181" s="236"/>
      <c r="V181" s="236"/>
      <c r="W181" s="236"/>
      <c r="X181" s="236"/>
      <c r="Y181" s="236"/>
      <c r="Z181" s="236"/>
      <c r="AA181" s="242"/>
      <c r="AT181" s="243" t="s">
        <v>176</v>
      </c>
      <c r="AU181" s="243" t="s">
        <v>88</v>
      </c>
      <c r="AV181" s="11" t="s">
        <v>17</v>
      </c>
      <c r="AW181" s="11" t="s">
        <v>35</v>
      </c>
      <c r="AX181" s="11" t="s">
        <v>77</v>
      </c>
      <c r="AY181" s="243" t="s">
        <v>168</v>
      </c>
    </row>
    <row r="182" spans="2:51" s="10" customFormat="1" ht="16.5" customHeight="1">
      <c r="B182" s="223"/>
      <c r="C182" s="224"/>
      <c r="D182" s="224"/>
      <c r="E182" s="225" t="s">
        <v>5</v>
      </c>
      <c r="F182" s="244" t="s">
        <v>257</v>
      </c>
      <c r="G182" s="224"/>
      <c r="H182" s="224"/>
      <c r="I182" s="224"/>
      <c r="J182" s="224"/>
      <c r="K182" s="228">
        <v>20.85</v>
      </c>
      <c r="L182" s="224"/>
      <c r="M182" s="224"/>
      <c r="N182" s="224"/>
      <c r="O182" s="224"/>
      <c r="P182" s="224"/>
      <c r="Q182" s="224"/>
      <c r="R182" s="229"/>
      <c r="T182" s="230"/>
      <c r="U182" s="224"/>
      <c r="V182" s="224"/>
      <c r="W182" s="224"/>
      <c r="X182" s="224"/>
      <c r="Y182" s="224"/>
      <c r="Z182" s="224"/>
      <c r="AA182" s="231"/>
      <c r="AT182" s="232" t="s">
        <v>176</v>
      </c>
      <c r="AU182" s="232" t="s">
        <v>88</v>
      </c>
      <c r="AV182" s="10" t="s">
        <v>85</v>
      </c>
      <c r="AW182" s="10" t="s">
        <v>35</v>
      </c>
      <c r="AX182" s="10" t="s">
        <v>17</v>
      </c>
      <c r="AY182" s="232" t="s">
        <v>168</v>
      </c>
    </row>
    <row r="183" spans="2:65" s="1" customFormat="1" ht="25.5" customHeight="1">
      <c r="B183" s="178"/>
      <c r="C183" s="213" t="s">
        <v>258</v>
      </c>
      <c r="D183" s="213" t="s">
        <v>169</v>
      </c>
      <c r="E183" s="214" t="s">
        <v>259</v>
      </c>
      <c r="F183" s="215" t="s">
        <v>260</v>
      </c>
      <c r="G183" s="215"/>
      <c r="H183" s="215"/>
      <c r="I183" s="215"/>
      <c r="J183" s="216" t="s">
        <v>218</v>
      </c>
      <c r="K183" s="217">
        <v>84.085</v>
      </c>
      <c r="L183" s="218">
        <v>0</v>
      </c>
      <c r="M183" s="218"/>
      <c r="N183" s="219">
        <f>ROUND(L183*K183,2)</f>
        <v>0</v>
      </c>
      <c r="O183" s="219"/>
      <c r="P183" s="219"/>
      <c r="Q183" s="219"/>
      <c r="R183" s="182"/>
      <c r="T183" s="220" t="s">
        <v>5</v>
      </c>
      <c r="U183" s="57" t="s">
        <v>42</v>
      </c>
      <c r="V183" s="48"/>
      <c r="W183" s="221">
        <f>V183*K183</f>
        <v>0</v>
      </c>
      <c r="X183" s="221">
        <v>0.0284</v>
      </c>
      <c r="Y183" s="221">
        <f>X183*K183</f>
        <v>2.388014</v>
      </c>
      <c r="Z183" s="221">
        <v>0</v>
      </c>
      <c r="AA183" s="222">
        <f>Z183*K183</f>
        <v>0</v>
      </c>
      <c r="AR183" s="23" t="s">
        <v>173</v>
      </c>
      <c r="AT183" s="23" t="s">
        <v>169</v>
      </c>
      <c r="AU183" s="23" t="s">
        <v>88</v>
      </c>
      <c r="AY183" s="23" t="s">
        <v>168</v>
      </c>
      <c r="BE183" s="137">
        <f>IF(U183="základní",N183,0)</f>
        <v>0</v>
      </c>
      <c r="BF183" s="137">
        <f>IF(U183="snížená",N183,0)</f>
        <v>0</v>
      </c>
      <c r="BG183" s="137">
        <f>IF(U183="zákl. přenesená",N183,0)</f>
        <v>0</v>
      </c>
      <c r="BH183" s="137">
        <f>IF(U183="sníž. přenesená",N183,0)</f>
        <v>0</v>
      </c>
      <c r="BI183" s="137">
        <f>IF(U183="nulová",N183,0)</f>
        <v>0</v>
      </c>
      <c r="BJ183" s="23" t="s">
        <v>17</v>
      </c>
      <c r="BK183" s="137">
        <f>ROUND(L183*K183,2)</f>
        <v>0</v>
      </c>
      <c r="BL183" s="23" t="s">
        <v>173</v>
      </c>
      <c r="BM183" s="23" t="s">
        <v>261</v>
      </c>
    </row>
    <row r="184" spans="2:51" s="11" customFormat="1" ht="16.5" customHeight="1">
      <c r="B184" s="235"/>
      <c r="C184" s="236"/>
      <c r="D184" s="236"/>
      <c r="E184" s="237" t="s">
        <v>5</v>
      </c>
      <c r="F184" s="238" t="s">
        <v>247</v>
      </c>
      <c r="G184" s="239"/>
      <c r="H184" s="239"/>
      <c r="I184" s="239"/>
      <c r="J184" s="236"/>
      <c r="K184" s="237" t="s">
        <v>5</v>
      </c>
      <c r="L184" s="236"/>
      <c r="M184" s="236"/>
      <c r="N184" s="236"/>
      <c r="O184" s="236"/>
      <c r="P184" s="236"/>
      <c r="Q184" s="236"/>
      <c r="R184" s="240"/>
      <c r="T184" s="241"/>
      <c r="U184" s="236"/>
      <c r="V184" s="236"/>
      <c r="W184" s="236"/>
      <c r="X184" s="236"/>
      <c r="Y184" s="236"/>
      <c r="Z184" s="236"/>
      <c r="AA184" s="242"/>
      <c r="AT184" s="243" t="s">
        <v>176</v>
      </c>
      <c r="AU184" s="243" t="s">
        <v>88</v>
      </c>
      <c r="AV184" s="11" t="s">
        <v>17</v>
      </c>
      <c r="AW184" s="11" t="s">
        <v>35</v>
      </c>
      <c r="AX184" s="11" t="s">
        <v>77</v>
      </c>
      <c r="AY184" s="243" t="s">
        <v>168</v>
      </c>
    </row>
    <row r="185" spans="2:51" s="11" customFormat="1" ht="16.5" customHeight="1">
      <c r="B185" s="235"/>
      <c r="C185" s="236"/>
      <c r="D185" s="236"/>
      <c r="E185" s="237" t="s">
        <v>5</v>
      </c>
      <c r="F185" s="247" t="s">
        <v>262</v>
      </c>
      <c r="G185" s="236"/>
      <c r="H185" s="236"/>
      <c r="I185" s="236"/>
      <c r="J185" s="236"/>
      <c r="K185" s="237" t="s">
        <v>5</v>
      </c>
      <c r="L185" s="236"/>
      <c r="M185" s="236"/>
      <c r="N185" s="236"/>
      <c r="O185" s="236"/>
      <c r="P185" s="236"/>
      <c r="Q185" s="236"/>
      <c r="R185" s="240"/>
      <c r="T185" s="241"/>
      <c r="U185" s="236"/>
      <c r="V185" s="236"/>
      <c r="W185" s="236"/>
      <c r="X185" s="236"/>
      <c r="Y185" s="236"/>
      <c r="Z185" s="236"/>
      <c r="AA185" s="242"/>
      <c r="AT185" s="243" t="s">
        <v>176</v>
      </c>
      <c r="AU185" s="243" t="s">
        <v>88</v>
      </c>
      <c r="AV185" s="11" t="s">
        <v>17</v>
      </c>
      <c r="AW185" s="11" t="s">
        <v>35</v>
      </c>
      <c r="AX185" s="11" t="s">
        <v>77</v>
      </c>
      <c r="AY185" s="243" t="s">
        <v>168</v>
      </c>
    </row>
    <row r="186" spans="2:51" s="10" customFormat="1" ht="16.5" customHeight="1">
      <c r="B186" s="223"/>
      <c r="C186" s="224"/>
      <c r="D186" s="224"/>
      <c r="E186" s="225" t="s">
        <v>5</v>
      </c>
      <c r="F186" s="244" t="s">
        <v>263</v>
      </c>
      <c r="G186" s="224"/>
      <c r="H186" s="224"/>
      <c r="I186" s="224"/>
      <c r="J186" s="224"/>
      <c r="K186" s="228">
        <v>28.46</v>
      </c>
      <c r="L186" s="224"/>
      <c r="M186" s="224"/>
      <c r="N186" s="224"/>
      <c r="O186" s="224"/>
      <c r="P186" s="224"/>
      <c r="Q186" s="224"/>
      <c r="R186" s="229"/>
      <c r="T186" s="230"/>
      <c r="U186" s="224"/>
      <c r="V186" s="224"/>
      <c r="W186" s="224"/>
      <c r="X186" s="224"/>
      <c r="Y186" s="224"/>
      <c r="Z186" s="224"/>
      <c r="AA186" s="231"/>
      <c r="AT186" s="232" t="s">
        <v>176</v>
      </c>
      <c r="AU186" s="232" t="s">
        <v>88</v>
      </c>
      <c r="AV186" s="10" t="s">
        <v>85</v>
      </c>
      <c r="AW186" s="10" t="s">
        <v>35</v>
      </c>
      <c r="AX186" s="10" t="s">
        <v>77</v>
      </c>
      <c r="AY186" s="232" t="s">
        <v>168</v>
      </c>
    </row>
    <row r="187" spans="2:51" s="10" customFormat="1" ht="16.5" customHeight="1">
      <c r="B187" s="223"/>
      <c r="C187" s="224"/>
      <c r="D187" s="224"/>
      <c r="E187" s="225" t="s">
        <v>5</v>
      </c>
      <c r="F187" s="244" t="s">
        <v>264</v>
      </c>
      <c r="G187" s="224"/>
      <c r="H187" s="224"/>
      <c r="I187" s="224"/>
      <c r="J187" s="224"/>
      <c r="K187" s="228">
        <v>-0.4</v>
      </c>
      <c r="L187" s="224"/>
      <c r="M187" s="224"/>
      <c r="N187" s="224"/>
      <c r="O187" s="224"/>
      <c r="P187" s="224"/>
      <c r="Q187" s="224"/>
      <c r="R187" s="229"/>
      <c r="T187" s="230"/>
      <c r="U187" s="224"/>
      <c r="V187" s="224"/>
      <c r="W187" s="224"/>
      <c r="X187" s="224"/>
      <c r="Y187" s="224"/>
      <c r="Z187" s="224"/>
      <c r="AA187" s="231"/>
      <c r="AT187" s="232" t="s">
        <v>176</v>
      </c>
      <c r="AU187" s="232" t="s">
        <v>88</v>
      </c>
      <c r="AV187" s="10" t="s">
        <v>85</v>
      </c>
      <c r="AW187" s="10" t="s">
        <v>35</v>
      </c>
      <c r="AX187" s="10" t="s">
        <v>77</v>
      </c>
      <c r="AY187" s="232" t="s">
        <v>168</v>
      </c>
    </row>
    <row r="188" spans="2:51" s="11" customFormat="1" ht="16.5" customHeight="1">
      <c r="B188" s="235"/>
      <c r="C188" s="236"/>
      <c r="D188" s="236"/>
      <c r="E188" s="237" t="s">
        <v>5</v>
      </c>
      <c r="F188" s="247" t="s">
        <v>249</v>
      </c>
      <c r="G188" s="236"/>
      <c r="H188" s="236"/>
      <c r="I188" s="236"/>
      <c r="J188" s="236"/>
      <c r="K188" s="237" t="s">
        <v>5</v>
      </c>
      <c r="L188" s="236"/>
      <c r="M188" s="236"/>
      <c r="N188" s="236"/>
      <c r="O188" s="236"/>
      <c r="P188" s="236"/>
      <c r="Q188" s="236"/>
      <c r="R188" s="240"/>
      <c r="T188" s="241"/>
      <c r="U188" s="236"/>
      <c r="V188" s="236"/>
      <c r="W188" s="236"/>
      <c r="X188" s="236"/>
      <c r="Y188" s="236"/>
      <c r="Z188" s="236"/>
      <c r="AA188" s="242"/>
      <c r="AT188" s="243" t="s">
        <v>176</v>
      </c>
      <c r="AU188" s="243" t="s">
        <v>88</v>
      </c>
      <c r="AV188" s="11" t="s">
        <v>17</v>
      </c>
      <c r="AW188" s="11" t="s">
        <v>35</v>
      </c>
      <c r="AX188" s="11" t="s">
        <v>77</v>
      </c>
      <c r="AY188" s="243" t="s">
        <v>168</v>
      </c>
    </row>
    <row r="189" spans="2:51" s="10" customFormat="1" ht="16.5" customHeight="1">
      <c r="B189" s="223"/>
      <c r="C189" s="224"/>
      <c r="D189" s="224"/>
      <c r="E189" s="225" t="s">
        <v>5</v>
      </c>
      <c r="F189" s="244" t="s">
        <v>265</v>
      </c>
      <c r="G189" s="224"/>
      <c r="H189" s="224"/>
      <c r="I189" s="224"/>
      <c r="J189" s="224"/>
      <c r="K189" s="228">
        <v>58.74</v>
      </c>
      <c r="L189" s="224"/>
      <c r="M189" s="224"/>
      <c r="N189" s="224"/>
      <c r="O189" s="224"/>
      <c r="P189" s="224"/>
      <c r="Q189" s="224"/>
      <c r="R189" s="229"/>
      <c r="T189" s="230"/>
      <c r="U189" s="224"/>
      <c r="V189" s="224"/>
      <c r="W189" s="224"/>
      <c r="X189" s="224"/>
      <c r="Y189" s="224"/>
      <c r="Z189" s="224"/>
      <c r="AA189" s="231"/>
      <c r="AT189" s="232" t="s">
        <v>176</v>
      </c>
      <c r="AU189" s="232" t="s">
        <v>88</v>
      </c>
      <c r="AV189" s="10" t="s">
        <v>85</v>
      </c>
      <c r="AW189" s="10" t="s">
        <v>35</v>
      </c>
      <c r="AX189" s="10" t="s">
        <v>77</v>
      </c>
      <c r="AY189" s="232" t="s">
        <v>168</v>
      </c>
    </row>
    <row r="190" spans="2:51" s="10" customFormat="1" ht="16.5" customHeight="1">
      <c r="B190" s="223"/>
      <c r="C190" s="224"/>
      <c r="D190" s="224"/>
      <c r="E190" s="225" t="s">
        <v>5</v>
      </c>
      <c r="F190" s="244" t="s">
        <v>266</v>
      </c>
      <c r="G190" s="224"/>
      <c r="H190" s="224"/>
      <c r="I190" s="224"/>
      <c r="J190" s="224"/>
      <c r="K190" s="228">
        <v>-3.36</v>
      </c>
      <c r="L190" s="224"/>
      <c r="M190" s="224"/>
      <c r="N190" s="224"/>
      <c r="O190" s="224"/>
      <c r="P190" s="224"/>
      <c r="Q190" s="224"/>
      <c r="R190" s="229"/>
      <c r="T190" s="230"/>
      <c r="U190" s="224"/>
      <c r="V190" s="224"/>
      <c r="W190" s="224"/>
      <c r="X190" s="224"/>
      <c r="Y190" s="224"/>
      <c r="Z190" s="224"/>
      <c r="AA190" s="231"/>
      <c r="AT190" s="232" t="s">
        <v>176</v>
      </c>
      <c r="AU190" s="232" t="s">
        <v>88</v>
      </c>
      <c r="AV190" s="10" t="s">
        <v>85</v>
      </c>
      <c r="AW190" s="10" t="s">
        <v>35</v>
      </c>
      <c r="AX190" s="10" t="s">
        <v>77</v>
      </c>
      <c r="AY190" s="232" t="s">
        <v>168</v>
      </c>
    </row>
    <row r="191" spans="2:51" s="10" customFormat="1" ht="16.5" customHeight="1">
      <c r="B191" s="223"/>
      <c r="C191" s="224"/>
      <c r="D191" s="224"/>
      <c r="E191" s="225" t="s">
        <v>5</v>
      </c>
      <c r="F191" s="244" t="s">
        <v>267</v>
      </c>
      <c r="G191" s="224"/>
      <c r="H191" s="224"/>
      <c r="I191" s="224"/>
      <c r="J191" s="224"/>
      <c r="K191" s="228">
        <v>0.645</v>
      </c>
      <c r="L191" s="224"/>
      <c r="M191" s="224"/>
      <c r="N191" s="224"/>
      <c r="O191" s="224"/>
      <c r="P191" s="224"/>
      <c r="Q191" s="224"/>
      <c r="R191" s="229"/>
      <c r="T191" s="230"/>
      <c r="U191" s="224"/>
      <c r="V191" s="224"/>
      <c r="W191" s="224"/>
      <c r="X191" s="224"/>
      <c r="Y191" s="224"/>
      <c r="Z191" s="224"/>
      <c r="AA191" s="231"/>
      <c r="AT191" s="232" t="s">
        <v>176</v>
      </c>
      <c r="AU191" s="232" t="s">
        <v>88</v>
      </c>
      <c r="AV191" s="10" t="s">
        <v>85</v>
      </c>
      <c r="AW191" s="10" t="s">
        <v>35</v>
      </c>
      <c r="AX191" s="10" t="s">
        <v>77</v>
      </c>
      <c r="AY191" s="232" t="s">
        <v>168</v>
      </c>
    </row>
    <row r="192" spans="2:51" s="12" customFormat="1" ht="16.5" customHeight="1">
      <c r="B192" s="248"/>
      <c r="C192" s="249"/>
      <c r="D192" s="249"/>
      <c r="E192" s="250" t="s">
        <v>5</v>
      </c>
      <c r="F192" s="251" t="s">
        <v>251</v>
      </c>
      <c r="G192" s="249"/>
      <c r="H192" s="249"/>
      <c r="I192" s="249"/>
      <c r="J192" s="249"/>
      <c r="K192" s="252">
        <v>84.085</v>
      </c>
      <c r="L192" s="249"/>
      <c r="M192" s="249"/>
      <c r="N192" s="249"/>
      <c r="O192" s="249"/>
      <c r="P192" s="249"/>
      <c r="Q192" s="249"/>
      <c r="R192" s="253"/>
      <c r="T192" s="254"/>
      <c r="U192" s="249"/>
      <c r="V192" s="249"/>
      <c r="W192" s="249"/>
      <c r="X192" s="249"/>
      <c r="Y192" s="249"/>
      <c r="Z192" s="249"/>
      <c r="AA192" s="255"/>
      <c r="AT192" s="256" t="s">
        <v>176</v>
      </c>
      <c r="AU192" s="256" t="s">
        <v>88</v>
      </c>
      <c r="AV192" s="12" t="s">
        <v>173</v>
      </c>
      <c r="AW192" s="12" t="s">
        <v>35</v>
      </c>
      <c r="AX192" s="12" t="s">
        <v>17</v>
      </c>
      <c r="AY192" s="256" t="s">
        <v>168</v>
      </c>
    </row>
    <row r="193" spans="2:65" s="1" customFormat="1" ht="16.5" customHeight="1">
      <c r="B193" s="178"/>
      <c r="C193" s="213" t="s">
        <v>268</v>
      </c>
      <c r="D193" s="213" t="s">
        <v>169</v>
      </c>
      <c r="E193" s="214" t="s">
        <v>269</v>
      </c>
      <c r="F193" s="215" t="s">
        <v>270</v>
      </c>
      <c r="G193" s="215"/>
      <c r="H193" s="215"/>
      <c r="I193" s="215"/>
      <c r="J193" s="216" t="s">
        <v>218</v>
      </c>
      <c r="K193" s="217">
        <v>33.045</v>
      </c>
      <c r="L193" s="218">
        <v>0</v>
      </c>
      <c r="M193" s="218"/>
      <c r="N193" s="219">
        <f>ROUND(L193*K193,2)</f>
        <v>0</v>
      </c>
      <c r="O193" s="219"/>
      <c r="P193" s="219"/>
      <c r="Q193" s="219"/>
      <c r="R193" s="182"/>
      <c r="T193" s="220" t="s">
        <v>5</v>
      </c>
      <c r="U193" s="57" t="s">
        <v>42</v>
      </c>
      <c r="V193" s="48"/>
      <c r="W193" s="221">
        <f>V193*K193</f>
        <v>0</v>
      </c>
      <c r="X193" s="221">
        <v>0</v>
      </c>
      <c r="Y193" s="221">
        <f>X193*K193</f>
        <v>0</v>
      </c>
      <c r="Z193" s="221">
        <v>0</v>
      </c>
      <c r="AA193" s="222">
        <f>Z193*K193</f>
        <v>0</v>
      </c>
      <c r="AR193" s="23" t="s">
        <v>173</v>
      </c>
      <c r="AT193" s="23" t="s">
        <v>169</v>
      </c>
      <c r="AU193" s="23" t="s">
        <v>88</v>
      </c>
      <c r="AY193" s="23" t="s">
        <v>168</v>
      </c>
      <c r="BE193" s="137">
        <f>IF(U193="základní",N193,0)</f>
        <v>0</v>
      </c>
      <c r="BF193" s="137">
        <f>IF(U193="snížená",N193,0)</f>
        <v>0</v>
      </c>
      <c r="BG193" s="137">
        <f>IF(U193="zákl. přenesená",N193,0)</f>
        <v>0</v>
      </c>
      <c r="BH193" s="137">
        <f>IF(U193="sníž. přenesená",N193,0)</f>
        <v>0</v>
      </c>
      <c r="BI193" s="137">
        <f>IF(U193="nulová",N193,0)</f>
        <v>0</v>
      </c>
      <c r="BJ193" s="23" t="s">
        <v>17</v>
      </c>
      <c r="BK193" s="137">
        <f>ROUND(L193*K193,2)</f>
        <v>0</v>
      </c>
      <c r="BL193" s="23" t="s">
        <v>173</v>
      </c>
      <c r="BM193" s="23" t="s">
        <v>271</v>
      </c>
    </row>
    <row r="194" spans="2:51" s="11" customFormat="1" ht="16.5" customHeight="1">
      <c r="B194" s="235"/>
      <c r="C194" s="236"/>
      <c r="D194" s="236"/>
      <c r="E194" s="237" t="s">
        <v>5</v>
      </c>
      <c r="F194" s="238" t="s">
        <v>247</v>
      </c>
      <c r="G194" s="239"/>
      <c r="H194" s="239"/>
      <c r="I194" s="239"/>
      <c r="J194" s="236"/>
      <c r="K194" s="237" t="s">
        <v>5</v>
      </c>
      <c r="L194" s="236"/>
      <c r="M194" s="236"/>
      <c r="N194" s="236"/>
      <c r="O194" s="236"/>
      <c r="P194" s="236"/>
      <c r="Q194" s="236"/>
      <c r="R194" s="240"/>
      <c r="T194" s="241"/>
      <c r="U194" s="236"/>
      <c r="V194" s="236"/>
      <c r="W194" s="236"/>
      <c r="X194" s="236"/>
      <c r="Y194" s="236"/>
      <c r="Z194" s="236"/>
      <c r="AA194" s="242"/>
      <c r="AT194" s="243" t="s">
        <v>176</v>
      </c>
      <c r="AU194" s="243" t="s">
        <v>88</v>
      </c>
      <c r="AV194" s="11" t="s">
        <v>17</v>
      </c>
      <c r="AW194" s="11" t="s">
        <v>35</v>
      </c>
      <c r="AX194" s="11" t="s">
        <v>77</v>
      </c>
      <c r="AY194" s="243" t="s">
        <v>168</v>
      </c>
    </row>
    <row r="195" spans="2:51" s="10" customFormat="1" ht="16.5" customHeight="1">
      <c r="B195" s="223"/>
      <c r="C195" s="224"/>
      <c r="D195" s="224"/>
      <c r="E195" s="225" t="s">
        <v>5</v>
      </c>
      <c r="F195" s="244" t="s">
        <v>248</v>
      </c>
      <c r="G195" s="224"/>
      <c r="H195" s="224"/>
      <c r="I195" s="224"/>
      <c r="J195" s="224"/>
      <c r="K195" s="228">
        <v>13.365</v>
      </c>
      <c r="L195" s="224"/>
      <c r="M195" s="224"/>
      <c r="N195" s="224"/>
      <c r="O195" s="224"/>
      <c r="P195" s="224"/>
      <c r="Q195" s="224"/>
      <c r="R195" s="229"/>
      <c r="T195" s="230"/>
      <c r="U195" s="224"/>
      <c r="V195" s="224"/>
      <c r="W195" s="224"/>
      <c r="X195" s="224"/>
      <c r="Y195" s="224"/>
      <c r="Z195" s="224"/>
      <c r="AA195" s="231"/>
      <c r="AT195" s="232" t="s">
        <v>176</v>
      </c>
      <c r="AU195" s="232" t="s">
        <v>88</v>
      </c>
      <c r="AV195" s="10" t="s">
        <v>85</v>
      </c>
      <c r="AW195" s="10" t="s">
        <v>35</v>
      </c>
      <c r="AX195" s="10" t="s">
        <v>77</v>
      </c>
      <c r="AY195" s="232" t="s">
        <v>168</v>
      </c>
    </row>
    <row r="196" spans="2:51" s="11" customFormat="1" ht="16.5" customHeight="1">
      <c r="B196" s="235"/>
      <c r="C196" s="236"/>
      <c r="D196" s="236"/>
      <c r="E196" s="237" t="s">
        <v>5</v>
      </c>
      <c r="F196" s="247" t="s">
        <v>249</v>
      </c>
      <c r="G196" s="236"/>
      <c r="H196" s="236"/>
      <c r="I196" s="236"/>
      <c r="J196" s="236"/>
      <c r="K196" s="237" t="s">
        <v>5</v>
      </c>
      <c r="L196" s="236"/>
      <c r="M196" s="236"/>
      <c r="N196" s="236"/>
      <c r="O196" s="236"/>
      <c r="P196" s="236"/>
      <c r="Q196" s="236"/>
      <c r="R196" s="240"/>
      <c r="T196" s="241"/>
      <c r="U196" s="236"/>
      <c r="V196" s="236"/>
      <c r="W196" s="236"/>
      <c r="X196" s="236"/>
      <c r="Y196" s="236"/>
      <c r="Z196" s="236"/>
      <c r="AA196" s="242"/>
      <c r="AT196" s="243" t="s">
        <v>176</v>
      </c>
      <c r="AU196" s="243" t="s">
        <v>88</v>
      </c>
      <c r="AV196" s="11" t="s">
        <v>17</v>
      </c>
      <c r="AW196" s="11" t="s">
        <v>35</v>
      </c>
      <c r="AX196" s="11" t="s">
        <v>77</v>
      </c>
      <c r="AY196" s="243" t="s">
        <v>168</v>
      </c>
    </row>
    <row r="197" spans="2:51" s="10" customFormat="1" ht="16.5" customHeight="1">
      <c r="B197" s="223"/>
      <c r="C197" s="224"/>
      <c r="D197" s="224"/>
      <c r="E197" s="225" t="s">
        <v>5</v>
      </c>
      <c r="F197" s="244" t="s">
        <v>250</v>
      </c>
      <c r="G197" s="224"/>
      <c r="H197" s="224"/>
      <c r="I197" s="224"/>
      <c r="J197" s="224"/>
      <c r="K197" s="228">
        <v>19.68</v>
      </c>
      <c r="L197" s="224"/>
      <c r="M197" s="224"/>
      <c r="N197" s="224"/>
      <c r="O197" s="224"/>
      <c r="P197" s="224"/>
      <c r="Q197" s="224"/>
      <c r="R197" s="229"/>
      <c r="T197" s="230"/>
      <c r="U197" s="224"/>
      <c r="V197" s="224"/>
      <c r="W197" s="224"/>
      <c r="X197" s="224"/>
      <c r="Y197" s="224"/>
      <c r="Z197" s="224"/>
      <c r="AA197" s="231"/>
      <c r="AT197" s="232" t="s">
        <v>176</v>
      </c>
      <c r="AU197" s="232" t="s">
        <v>88</v>
      </c>
      <c r="AV197" s="10" t="s">
        <v>85</v>
      </c>
      <c r="AW197" s="10" t="s">
        <v>35</v>
      </c>
      <c r="AX197" s="10" t="s">
        <v>77</v>
      </c>
      <c r="AY197" s="232" t="s">
        <v>168</v>
      </c>
    </row>
    <row r="198" spans="2:51" s="12" customFormat="1" ht="16.5" customHeight="1">
      <c r="B198" s="248"/>
      <c r="C198" s="249"/>
      <c r="D198" s="249"/>
      <c r="E198" s="250" t="s">
        <v>5</v>
      </c>
      <c r="F198" s="251" t="s">
        <v>251</v>
      </c>
      <c r="G198" s="249"/>
      <c r="H198" s="249"/>
      <c r="I198" s="249"/>
      <c r="J198" s="249"/>
      <c r="K198" s="252">
        <v>33.045</v>
      </c>
      <c r="L198" s="249"/>
      <c r="M198" s="249"/>
      <c r="N198" s="249"/>
      <c r="O198" s="249"/>
      <c r="P198" s="249"/>
      <c r="Q198" s="249"/>
      <c r="R198" s="253"/>
      <c r="T198" s="254"/>
      <c r="U198" s="249"/>
      <c r="V198" s="249"/>
      <c r="W198" s="249"/>
      <c r="X198" s="249"/>
      <c r="Y198" s="249"/>
      <c r="Z198" s="249"/>
      <c r="AA198" s="255"/>
      <c r="AT198" s="256" t="s">
        <v>176</v>
      </c>
      <c r="AU198" s="256" t="s">
        <v>88</v>
      </c>
      <c r="AV198" s="12" t="s">
        <v>173</v>
      </c>
      <c r="AW198" s="12" t="s">
        <v>35</v>
      </c>
      <c r="AX198" s="12" t="s">
        <v>17</v>
      </c>
      <c r="AY198" s="256" t="s">
        <v>168</v>
      </c>
    </row>
    <row r="199" spans="2:65" s="1" customFormat="1" ht="25.5" customHeight="1">
      <c r="B199" s="178"/>
      <c r="C199" s="213" t="s">
        <v>10</v>
      </c>
      <c r="D199" s="213" t="s">
        <v>169</v>
      </c>
      <c r="E199" s="214" t="s">
        <v>272</v>
      </c>
      <c r="F199" s="215" t="s">
        <v>273</v>
      </c>
      <c r="G199" s="215"/>
      <c r="H199" s="215"/>
      <c r="I199" s="215"/>
      <c r="J199" s="216" t="s">
        <v>274</v>
      </c>
      <c r="K199" s="217">
        <v>9.1</v>
      </c>
      <c r="L199" s="218">
        <v>0</v>
      </c>
      <c r="M199" s="218"/>
      <c r="N199" s="219">
        <f>ROUND(L199*K199,2)</f>
        <v>0</v>
      </c>
      <c r="O199" s="219"/>
      <c r="P199" s="219"/>
      <c r="Q199" s="219"/>
      <c r="R199" s="182"/>
      <c r="T199" s="220" t="s">
        <v>5</v>
      </c>
      <c r="U199" s="57" t="s">
        <v>42</v>
      </c>
      <c r="V199" s="48"/>
      <c r="W199" s="221">
        <f>V199*K199</f>
        <v>0</v>
      </c>
      <c r="X199" s="221">
        <v>0</v>
      </c>
      <c r="Y199" s="221">
        <f>X199*K199</f>
        <v>0</v>
      </c>
      <c r="Z199" s="221">
        <v>0</v>
      </c>
      <c r="AA199" s="222">
        <f>Z199*K199</f>
        <v>0</v>
      </c>
      <c r="AR199" s="23" t="s">
        <v>173</v>
      </c>
      <c r="AT199" s="23" t="s">
        <v>169</v>
      </c>
      <c r="AU199" s="23" t="s">
        <v>88</v>
      </c>
      <c r="AY199" s="23" t="s">
        <v>168</v>
      </c>
      <c r="BE199" s="137">
        <f>IF(U199="základní",N199,0)</f>
        <v>0</v>
      </c>
      <c r="BF199" s="137">
        <f>IF(U199="snížená",N199,0)</f>
        <v>0</v>
      </c>
      <c r="BG199" s="137">
        <f>IF(U199="zákl. přenesená",N199,0)</f>
        <v>0</v>
      </c>
      <c r="BH199" s="137">
        <f>IF(U199="sníž. přenesená",N199,0)</f>
        <v>0</v>
      </c>
      <c r="BI199" s="137">
        <f>IF(U199="nulová",N199,0)</f>
        <v>0</v>
      </c>
      <c r="BJ199" s="23" t="s">
        <v>17</v>
      </c>
      <c r="BK199" s="137">
        <f>ROUND(L199*K199,2)</f>
        <v>0</v>
      </c>
      <c r="BL199" s="23" t="s">
        <v>173</v>
      </c>
      <c r="BM199" s="23" t="s">
        <v>275</v>
      </c>
    </row>
    <row r="200" spans="2:65" s="1" customFormat="1" ht="16.5" customHeight="1">
      <c r="B200" s="178"/>
      <c r="C200" s="257" t="s">
        <v>276</v>
      </c>
      <c r="D200" s="257" t="s">
        <v>277</v>
      </c>
      <c r="E200" s="258" t="s">
        <v>278</v>
      </c>
      <c r="F200" s="259" t="s">
        <v>279</v>
      </c>
      <c r="G200" s="259"/>
      <c r="H200" s="259"/>
      <c r="I200" s="259"/>
      <c r="J200" s="260" t="s">
        <v>274</v>
      </c>
      <c r="K200" s="261">
        <v>9.555</v>
      </c>
      <c r="L200" s="262">
        <v>0</v>
      </c>
      <c r="M200" s="262"/>
      <c r="N200" s="263">
        <f>ROUND(L200*K200,2)</f>
        <v>0</v>
      </c>
      <c r="O200" s="219"/>
      <c r="P200" s="219"/>
      <c r="Q200" s="219"/>
      <c r="R200" s="182"/>
      <c r="T200" s="220" t="s">
        <v>5</v>
      </c>
      <c r="U200" s="57" t="s">
        <v>42</v>
      </c>
      <c r="V200" s="48"/>
      <c r="W200" s="221">
        <f>V200*K200</f>
        <v>0</v>
      </c>
      <c r="X200" s="221">
        <v>3E-05</v>
      </c>
      <c r="Y200" s="221">
        <f>X200*K200</f>
        <v>0.00028665</v>
      </c>
      <c r="Z200" s="221">
        <v>0</v>
      </c>
      <c r="AA200" s="222">
        <f>Z200*K200</f>
        <v>0</v>
      </c>
      <c r="AR200" s="23" t="s">
        <v>199</v>
      </c>
      <c r="AT200" s="23" t="s">
        <v>277</v>
      </c>
      <c r="AU200" s="23" t="s">
        <v>88</v>
      </c>
      <c r="AY200" s="23" t="s">
        <v>168</v>
      </c>
      <c r="BE200" s="137">
        <f>IF(U200="základní",N200,0)</f>
        <v>0</v>
      </c>
      <c r="BF200" s="137">
        <f>IF(U200="snížená",N200,0)</f>
        <v>0</v>
      </c>
      <c r="BG200" s="137">
        <f>IF(U200="zákl. přenesená",N200,0)</f>
        <v>0</v>
      </c>
      <c r="BH200" s="137">
        <f>IF(U200="sníž. přenesená",N200,0)</f>
        <v>0</v>
      </c>
      <c r="BI200" s="137">
        <f>IF(U200="nulová",N200,0)</f>
        <v>0</v>
      </c>
      <c r="BJ200" s="23" t="s">
        <v>17</v>
      </c>
      <c r="BK200" s="137">
        <f>ROUND(L200*K200,2)</f>
        <v>0</v>
      </c>
      <c r="BL200" s="23" t="s">
        <v>173</v>
      </c>
      <c r="BM200" s="23" t="s">
        <v>280</v>
      </c>
    </row>
    <row r="201" spans="2:65" s="1" customFormat="1" ht="38.25" customHeight="1">
      <c r="B201" s="178"/>
      <c r="C201" s="213" t="s">
        <v>281</v>
      </c>
      <c r="D201" s="213" t="s">
        <v>169</v>
      </c>
      <c r="E201" s="214" t="s">
        <v>282</v>
      </c>
      <c r="F201" s="215" t="s">
        <v>283</v>
      </c>
      <c r="G201" s="215"/>
      <c r="H201" s="215"/>
      <c r="I201" s="215"/>
      <c r="J201" s="216" t="s">
        <v>274</v>
      </c>
      <c r="K201" s="217">
        <v>9.1</v>
      </c>
      <c r="L201" s="218">
        <v>0</v>
      </c>
      <c r="M201" s="218"/>
      <c r="N201" s="219">
        <f>ROUND(L201*K201,2)</f>
        <v>0</v>
      </c>
      <c r="O201" s="219"/>
      <c r="P201" s="219"/>
      <c r="Q201" s="219"/>
      <c r="R201" s="182"/>
      <c r="T201" s="220" t="s">
        <v>5</v>
      </c>
      <c r="U201" s="57" t="s">
        <v>42</v>
      </c>
      <c r="V201" s="48"/>
      <c r="W201" s="221">
        <f>V201*K201</f>
        <v>0</v>
      </c>
      <c r="X201" s="221">
        <v>0</v>
      </c>
      <c r="Y201" s="221">
        <f>X201*K201</f>
        <v>0</v>
      </c>
      <c r="Z201" s="221">
        <v>0</v>
      </c>
      <c r="AA201" s="222">
        <f>Z201*K201</f>
        <v>0</v>
      </c>
      <c r="AR201" s="23" t="s">
        <v>173</v>
      </c>
      <c r="AT201" s="23" t="s">
        <v>169</v>
      </c>
      <c r="AU201" s="23" t="s">
        <v>88</v>
      </c>
      <c r="AY201" s="23" t="s">
        <v>168</v>
      </c>
      <c r="BE201" s="137">
        <f>IF(U201="základní",N201,0)</f>
        <v>0</v>
      </c>
      <c r="BF201" s="137">
        <f>IF(U201="snížená",N201,0)</f>
        <v>0</v>
      </c>
      <c r="BG201" s="137">
        <f>IF(U201="zákl. přenesená",N201,0)</f>
        <v>0</v>
      </c>
      <c r="BH201" s="137">
        <f>IF(U201="sníž. přenesená",N201,0)</f>
        <v>0</v>
      </c>
      <c r="BI201" s="137">
        <f>IF(U201="nulová",N201,0)</f>
        <v>0</v>
      </c>
      <c r="BJ201" s="23" t="s">
        <v>17</v>
      </c>
      <c r="BK201" s="137">
        <f>ROUND(L201*K201,2)</f>
        <v>0</v>
      </c>
      <c r="BL201" s="23" t="s">
        <v>173</v>
      </c>
      <c r="BM201" s="23" t="s">
        <v>284</v>
      </c>
    </row>
    <row r="202" spans="2:51" s="10" customFormat="1" ht="16.5" customHeight="1">
      <c r="B202" s="223"/>
      <c r="C202" s="224"/>
      <c r="D202" s="224"/>
      <c r="E202" s="225" t="s">
        <v>5</v>
      </c>
      <c r="F202" s="226" t="s">
        <v>285</v>
      </c>
      <c r="G202" s="227"/>
      <c r="H202" s="227"/>
      <c r="I202" s="227"/>
      <c r="J202" s="224"/>
      <c r="K202" s="228">
        <v>4.8</v>
      </c>
      <c r="L202" s="224"/>
      <c r="M202" s="224"/>
      <c r="N202" s="224"/>
      <c r="O202" s="224"/>
      <c r="P202" s="224"/>
      <c r="Q202" s="224"/>
      <c r="R202" s="229"/>
      <c r="T202" s="230"/>
      <c r="U202" s="224"/>
      <c r="V202" s="224"/>
      <c r="W202" s="224"/>
      <c r="X202" s="224"/>
      <c r="Y202" s="224"/>
      <c r="Z202" s="224"/>
      <c r="AA202" s="231"/>
      <c r="AT202" s="232" t="s">
        <v>176</v>
      </c>
      <c r="AU202" s="232" t="s">
        <v>88</v>
      </c>
      <c r="AV202" s="10" t="s">
        <v>85</v>
      </c>
      <c r="AW202" s="10" t="s">
        <v>35</v>
      </c>
      <c r="AX202" s="10" t="s">
        <v>77</v>
      </c>
      <c r="AY202" s="232" t="s">
        <v>168</v>
      </c>
    </row>
    <row r="203" spans="2:51" s="10" customFormat="1" ht="16.5" customHeight="1">
      <c r="B203" s="223"/>
      <c r="C203" s="224"/>
      <c r="D203" s="224"/>
      <c r="E203" s="225" t="s">
        <v>5</v>
      </c>
      <c r="F203" s="244" t="s">
        <v>286</v>
      </c>
      <c r="G203" s="224"/>
      <c r="H203" s="224"/>
      <c r="I203" s="224"/>
      <c r="J203" s="224"/>
      <c r="K203" s="228">
        <v>4.3</v>
      </c>
      <c r="L203" s="224"/>
      <c r="M203" s="224"/>
      <c r="N203" s="224"/>
      <c r="O203" s="224"/>
      <c r="P203" s="224"/>
      <c r="Q203" s="224"/>
      <c r="R203" s="229"/>
      <c r="T203" s="230"/>
      <c r="U203" s="224"/>
      <c r="V203" s="224"/>
      <c r="W203" s="224"/>
      <c r="X203" s="224"/>
      <c r="Y203" s="224"/>
      <c r="Z203" s="224"/>
      <c r="AA203" s="231"/>
      <c r="AT203" s="232" t="s">
        <v>176</v>
      </c>
      <c r="AU203" s="232" t="s">
        <v>88</v>
      </c>
      <c r="AV203" s="10" t="s">
        <v>85</v>
      </c>
      <c r="AW203" s="10" t="s">
        <v>35</v>
      </c>
      <c r="AX203" s="10" t="s">
        <v>77</v>
      </c>
      <c r="AY203" s="232" t="s">
        <v>168</v>
      </c>
    </row>
    <row r="204" spans="2:51" s="12" customFormat="1" ht="16.5" customHeight="1">
      <c r="B204" s="248"/>
      <c r="C204" s="249"/>
      <c r="D204" s="249"/>
      <c r="E204" s="250" t="s">
        <v>5</v>
      </c>
      <c r="F204" s="251" t="s">
        <v>251</v>
      </c>
      <c r="G204" s="249"/>
      <c r="H204" s="249"/>
      <c r="I204" s="249"/>
      <c r="J204" s="249"/>
      <c r="K204" s="252">
        <v>9.1</v>
      </c>
      <c r="L204" s="249"/>
      <c r="M204" s="249"/>
      <c r="N204" s="249"/>
      <c r="O204" s="249"/>
      <c r="P204" s="249"/>
      <c r="Q204" s="249"/>
      <c r="R204" s="253"/>
      <c r="T204" s="254"/>
      <c r="U204" s="249"/>
      <c r="V204" s="249"/>
      <c r="W204" s="249"/>
      <c r="X204" s="249"/>
      <c r="Y204" s="249"/>
      <c r="Z204" s="249"/>
      <c r="AA204" s="255"/>
      <c r="AT204" s="256" t="s">
        <v>176</v>
      </c>
      <c r="AU204" s="256" t="s">
        <v>88</v>
      </c>
      <c r="AV204" s="12" t="s">
        <v>173</v>
      </c>
      <c r="AW204" s="12" t="s">
        <v>35</v>
      </c>
      <c r="AX204" s="12" t="s">
        <v>17</v>
      </c>
      <c r="AY204" s="256" t="s">
        <v>168</v>
      </c>
    </row>
    <row r="205" spans="2:65" s="1" customFormat="1" ht="25.5" customHeight="1">
      <c r="B205" s="178"/>
      <c r="C205" s="257" t="s">
        <v>287</v>
      </c>
      <c r="D205" s="257" t="s">
        <v>277</v>
      </c>
      <c r="E205" s="258" t="s">
        <v>288</v>
      </c>
      <c r="F205" s="259" t="s">
        <v>289</v>
      </c>
      <c r="G205" s="259"/>
      <c r="H205" s="259"/>
      <c r="I205" s="259"/>
      <c r="J205" s="260" t="s">
        <v>274</v>
      </c>
      <c r="K205" s="261">
        <v>9.555</v>
      </c>
      <c r="L205" s="262">
        <v>0</v>
      </c>
      <c r="M205" s="262"/>
      <c r="N205" s="263">
        <f>ROUND(L205*K205,2)</f>
        <v>0</v>
      </c>
      <c r="O205" s="219"/>
      <c r="P205" s="219"/>
      <c r="Q205" s="219"/>
      <c r="R205" s="182"/>
      <c r="T205" s="220" t="s">
        <v>5</v>
      </c>
      <c r="U205" s="57" t="s">
        <v>42</v>
      </c>
      <c r="V205" s="48"/>
      <c r="W205" s="221">
        <f>V205*K205</f>
        <v>0</v>
      </c>
      <c r="X205" s="221">
        <v>4E-05</v>
      </c>
      <c r="Y205" s="221">
        <f>X205*K205</f>
        <v>0.0003822</v>
      </c>
      <c r="Z205" s="221">
        <v>0</v>
      </c>
      <c r="AA205" s="222">
        <f>Z205*K205</f>
        <v>0</v>
      </c>
      <c r="AR205" s="23" t="s">
        <v>199</v>
      </c>
      <c r="AT205" s="23" t="s">
        <v>277</v>
      </c>
      <c r="AU205" s="23" t="s">
        <v>88</v>
      </c>
      <c r="AY205" s="23" t="s">
        <v>168</v>
      </c>
      <c r="BE205" s="137">
        <f>IF(U205="základní",N205,0)</f>
        <v>0</v>
      </c>
      <c r="BF205" s="137">
        <f>IF(U205="snížená",N205,0)</f>
        <v>0</v>
      </c>
      <c r="BG205" s="137">
        <f>IF(U205="zákl. přenesená",N205,0)</f>
        <v>0</v>
      </c>
      <c r="BH205" s="137">
        <f>IF(U205="sníž. přenesená",N205,0)</f>
        <v>0</v>
      </c>
      <c r="BI205" s="137">
        <f>IF(U205="nulová",N205,0)</f>
        <v>0</v>
      </c>
      <c r="BJ205" s="23" t="s">
        <v>17</v>
      </c>
      <c r="BK205" s="137">
        <f>ROUND(L205*K205,2)</f>
        <v>0</v>
      </c>
      <c r="BL205" s="23" t="s">
        <v>173</v>
      </c>
      <c r="BM205" s="23" t="s">
        <v>290</v>
      </c>
    </row>
    <row r="206" spans="2:65" s="1" customFormat="1" ht="25.5" customHeight="1">
      <c r="B206" s="178"/>
      <c r="C206" s="213" t="s">
        <v>291</v>
      </c>
      <c r="D206" s="213" t="s">
        <v>169</v>
      </c>
      <c r="E206" s="214" t="s">
        <v>292</v>
      </c>
      <c r="F206" s="215" t="s">
        <v>293</v>
      </c>
      <c r="G206" s="215"/>
      <c r="H206" s="215"/>
      <c r="I206" s="215"/>
      <c r="J206" s="216" t="s">
        <v>218</v>
      </c>
      <c r="K206" s="217">
        <v>3.92</v>
      </c>
      <c r="L206" s="218">
        <v>0</v>
      </c>
      <c r="M206" s="218"/>
      <c r="N206" s="219">
        <f>ROUND(L206*K206,2)</f>
        <v>0</v>
      </c>
      <c r="O206" s="219"/>
      <c r="P206" s="219"/>
      <c r="Q206" s="219"/>
      <c r="R206" s="182"/>
      <c r="T206" s="220" t="s">
        <v>5</v>
      </c>
      <c r="U206" s="57" t="s">
        <v>42</v>
      </c>
      <c r="V206" s="48"/>
      <c r="W206" s="221">
        <f>V206*K206</f>
        <v>0</v>
      </c>
      <c r="X206" s="221">
        <v>0</v>
      </c>
      <c r="Y206" s="221">
        <f>X206*K206</f>
        <v>0</v>
      </c>
      <c r="Z206" s="221">
        <v>0</v>
      </c>
      <c r="AA206" s="222">
        <f>Z206*K206</f>
        <v>0</v>
      </c>
      <c r="AR206" s="23" t="s">
        <v>173</v>
      </c>
      <c r="AT206" s="23" t="s">
        <v>169</v>
      </c>
      <c r="AU206" s="23" t="s">
        <v>88</v>
      </c>
      <c r="AY206" s="23" t="s">
        <v>168</v>
      </c>
      <c r="BE206" s="137">
        <f>IF(U206="základní",N206,0)</f>
        <v>0</v>
      </c>
      <c r="BF206" s="137">
        <f>IF(U206="snížená",N206,0)</f>
        <v>0</v>
      </c>
      <c r="BG206" s="137">
        <f>IF(U206="zákl. přenesená",N206,0)</f>
        <v>0</v>
      </c>
      <c r="BH206" s="137">
        <f>IF(U206="sníž. přenesená",N206,0)</f>
        <v>0</v>
      </c>
      <c r="BI206" s="137">
        <f>IF(U206="nulová",N206,0)</f>
        <v>0</v>
      </c>
      <c r="BJ206" s="23" t="s">
        <v>17</v>
      </c>
      <c r="BK206" s="137">
        <f>ROUND(L206*K206,2)</f>
        <v>0</v>
      </c>
      <c r="BL206" s="23" t="s">
        <v>173</v>
      </c>
      <c r="BM206" s="23" t="s">
        <v>294</v>
      </c>
    </row>
    <row r="207" spans="2:51" s="10" customFormat="1" ht="16.5" customHeight="1">
      <c r="B207" s="223"/>
      <c r="C207" s="224"/>
      <c r="D207" s="224"/>
      <c r="E207" s="225" t="s">
        <v>5</v>
      </c>
      <c r="F207" s="226" t="s">
        <v>295</v>
      </c>
      <c r="G207" s="227"/>
      <c r="H207" s="227"/>
      <c r="I207" s="227"/>
      <c r="J207" s="224"/>
      <c r="K207" s="228">
        <v>2.16</v>
      </c>
      <c r="L207" s="224"/>
      <c r="M207" s="224"/>
      <c r="N207" s="224"/>
      <c r="O207" s="224"/>
      <c r="P207" s="224"/>
      <c r="Q207" s="224"/>
      <c r="R207" s="229"/>
      <c r="T207" s="230"/>
      <c r="U207" s="224"/>
      <c r="V207" s="224"/>
      <c r="W207" s="224"/>
      <c r="X207" s="224"/>
      <c r="Y207" s="224"/>
      <c r="Z207" s="224"/>
      <c r="AA207" s="231"/>
      <c r="AT207" s="232" t="s">
        <v>176</v>
      </c>
      <c r="AU207" s="232" t="s">
        <v>88</v>
      </c>
      <c r="AV207" s="10" t="s">
        <v>85</v>
      </c>
      <c r="AW207" s="10" t="s">
        <v>35</v>
      </c>
      <c r="AX207" s="10" t="s">
        <v>77</v>
      </c>
      <c r="AY207" s="232" t="s">
        <v>168</v>
      </c>
    </row>
    <row r="208" spans="2:51" s="10" customFormat="1" ht="16.5" customHeight="1">
      <c r="B208" s="223"/>
      <c r="C208" s="224"/>
      <c r="D208" s="224"/>
      <c r="E208" s="225" t="s">
        <v>5</v>
      </c>
      <c r="F208" s="244" t="s">
        <v>296</v>
      </c>
      <c r="G208" s="224"/>
      <c r="H208" s="224"/>
      <c r="I208" s="224"/>
      <c r="J208" s="224"/>
      <c r="K208" s="228">
        <v>1.76</v>
      </c>
      <c r="L208" s="224"/>
      <c r="M208" s="224"/>
      <c r="N208" s="224"/>
      <c r="O208" s="224"/>
      <c r="P208" s="224"/>
      <c r="Q208" s="224"/>
      <c r="R208" s="229"/>
      <c r="T208" s="230"/>
      <c r="U208" s="224"/>
      <c r="V208" s="224"/>
      <c r="W208" s="224"/>
      <c r="X208" s="224"/>
      <c r="Y208" s="224"/>
      <c r="Z208" s="224"/>
      <c r="AA208" s="231"/>
      <c r="AT208" s="232" t="s">
        <v>176</v>
      </c>
      <c r="AU208" s="232" t="s">
        <v>88</v>
      </c>
      <c r="AV208" s="10" t="s">
        <v>85</v>
      </c>
      <c r="AW208" s="10" t="s">
        <v>35</v>
      </c>
      <c r="AX208" s="10" t="s">
        <v>77</v>
      </c>
      <c r="AY208" s="232" t="s">
        <v>168</v>
      </c>
    </row>
    <row r="209" spans="2:51" s="12" customFormat="1" ht="16.5" customHeight="1">
      <c r="B209" s="248"/>
      <c r="C209" s="249"/>
      <c r="D209" s="249"/>
      <c r="E209" s="250" t="s">
        <v>5</v>
      </c>
      <c r="F209" s="251" t="s">
        <v>251</v>
      </c>
      <c r="G209" s="249"/>
      <c r="H209" s="249"/>
      <c r="I209" s="249"/>
      <c r="J209" s="249"/>
      <c r="K209" s="252">
        <v>3.92</v>
      </c>
      <c r="L209" s="249"/>
      <c r="M209" s="249"/>
      <c r="N209" s="249"/>
      <c r="O209" s="249"/>
      <c r="P209" s="249"/>
      <c r="Q209" s="249"/>
      <c r="R209" s="253"/>
      <c r="T209" s="254"/>
      <c r="U209" s="249"/>
      <c r="V209" s="249"/>
      <c r="W209" s="249"/>
      <c r="X209" s="249"/>
      <c r="Y209" s="249"/>
      <c r="Z209" s="249"/>
      <c r="AA209" s="255"/>
      <c r="AT209" s="256" t="s">
        <v>176</v>
      </c>
      <c r="AU209" s="256" t="s">
        <v>88</v>
      </c>
      <c r="AV209" s="12" t="s">
        <v>173</v>
      </c>
      <c r="AW209" s="12" t="s">
        <v>35</v>
      </c>
      <c r="AX209" s="12" t="s">
        <v>17</v>
      </c>
      <c r="AY209" s="256" t="s">
        <v>168</v>
      </c>
    </row>
    <row r="210" spans="2:65" s="1" customFormat="1" ht="25.5" customHeight="1">
      <c r="B210" s="178"/>
      <c r="C210" s="213" t="s">
        <v>297</v>
      </c>
      <c r="D210" s="213" t="s">
        <v>169</v>
      </c>
      <c r="E210" s="214" t="s">
        <v>298</v>
      </c>
      <c r="F210" s="215" t="s">
        <v>299</v>
      </c>
      <c r="G210" s="215"/>
      <c r="H210" s="215"/>
      <c r="I210" s="215"/>
      <c r="J210" s="216" t="s">
        <v>218</v>
      </c>
      <c r="K210" s="217">
        <v>1</v>
      </c>
      <c r="L210" s="218">
        <v>0</v>
      </c>
      <c r="M210" s="218"/>
      <c r="N210" s="219">
        <f>ROUND(L210*K210,2)</f>
        <v>0</v>
      </c>
      <c r="O210" s="219"/>
      <c r="P210" s="219"/>
      <c r="Q210" s="219"/>
      <c r="R210" s="182"/>
      <c r="T210" s="220" t="s">
        <v>5</v>
      </c>
      <c r="U210" s="57" t="s">
        <v>42</v>
      </c>
      <c r="V210" s="48"/>
      <c r="W210" s="221">
        <f>V210*K210</f>
        <v>0</v>
      </c>
      <c r="X210" s="221">
        <v>0.00438</v>
      </c>
      <c r="Y210" s="221">
        <f>X210*K210</f>
        <v>0.00438</v>
      </c>
      <c r="Z210" s="221">
        <v>0</v>
      </c>
      <c r="AA210" s="222">
        <f>Z210*K210</f>
        <v>0</v>
      </c>
      <c r="AR210" s="23" t="s">
        <v>173</v>
      </c>
      <c r="AT210" s="23" t="s">
        <v>169</v>
      </c>
      <c r="AU210" s="23" t="s">
        <v>88</v>
      </c>
      <c r="AY210" s="23" t="s">
        <v>168</v>
      </c>
      <c r="BE210" s="137">
        <f>IF(U210="základní",N210,0)</f>
        <v>0</v>
      </c>
      <c r="BF210" s="137">
        <f>IF(U210="snížená",N210,0)</f>
        <v>0</v>
      </c>
      <c r="BG210" s="137">
        <f>IF(U210="zákl. přenesená",N210,0)</f>
        <v>0</v>
      </c>
      <c r="BH210" s="137">
        <f>IF(U210="sníž. přenesená",N210,0)</f>
        <v>0</v>
      </c>
      <c r="BI210" s="137">
        <f>IF(U210="nulová",N210,0)</f>
        <v>0</v>
      </c>
      <c r="BJ210" s="23" t="s">
        <v>17</v>
      </c>
      <c r="BK210" s="137">
        <f>ROUND(L210*K210,2)</f>
        <v>0</v>
      </c>
      <c r="BL210" s="23" t="s">
        <v>173</v>
      </c>
      <c r="BM210" s="23" t="s">
        <v>300</v>
      </c>
    </row>
    <row r="211" spans="2:51" s="11" customFormat="1" ht="16.5" customHeight="1">
      <c r="B211" s="235"/>
      <c r="C211" s="236"/>
      <c r="D211" s="236"/>
      <c r="E211" s="237" t="s">
        <v>5</v>
      </c>
      <c r="F211" s="238" t="s">
        <v>301</v>
      </c>
      <c r="G211" s="239"/>
      <c r="H211" s="239"/>
      <c r="I211" s="239"/>
      <c r="J211" s="236"/>
      <c r="K211" s="237" t="s">
        <v>5</v>
      </c>
      <c r="L211" s="236"/>
      <c r="M211" s="236"/>
      <c r="N211" s="236"/>
      <c r="O211" s="236"/>
      <c r="P211" s="236"/>
      <c r="Q211" s="236"/>
      <c r="R211" s="240"/>
      <c r="T211" s="241"/>
      <c r="U211" s="236"/>
      <c r="V211" s="236"/>
      <c r="W211" s="236"/>
      <c r="X211" s="236"/>
      <c r="Y211" s="236"/>
      <c r="Z211" s="236"/>
      <c r="AA211" s="242"/>
      <c r="AT211" s="243" t="s">
        <v>176</v>
      </c>
      <c r="AU211" s="243" t="s">
        <v>88</v>
      </c>
      <c r="AV211" s="11" t="s">
        <v>17</v>
      </c>
      <c r="AW211" s="11" t="s">
        <v>35</v>
      </c>
      <c r="AX211" s="11" t="s">
        <v>77</v>
      </c>
      <c r="AY211" s="243" t="s">
        <v>168</v>
      </c>
    </row>
    <row r="212" spans="2:51" s="10" customFormat="1" ht="16.5" customHeight="1">
      <c r="B212" s="223"/>
      <c r="C212" s="224"/>
      <c r="D212" s="224"/>
      <c r="E212" s="225" t="s">
        <v>5</v>
      </c>
      <c r="F212" s="244" t="s">
        <v>221</v>
      </c>
      <c r="G212" s="224"/>
      <c r="H212" s="224"/>
      <c r="I212" s="224"/>
      <c r="J212" s="224"/>
      <c r="K212" s="228">
        <v>1</v>
      </c>
      <c r="L212" s="224"/>
      <c r="M212" s="224"/>
      <c r="N212" s="224"/>
      <c r="O212" s="224"/>
      <c r="P212" s="224"/>
      <c r="Q212" s="224"/>
      <c r="R212" s="229"/>
      <c r="T212" s="230"/>
      <c r="U212" s="224"/>
      <c r="V212" s="224"/>
      <c r="W212" s="224"/>
      <c r="X212" s="224"/>
      <c r="Y212" s="224"/>
      <c r="Z212" s="224"/>
      <c r="AA212" s="231"/>
      <c r="AT212" s="232" t="s">
        <v>176</v>
      </c>
      <c r="AU212" s="232" t="s">
        <v>88</v>
      </c>
      <c r="AV212" s="10" t="s">
        <v>85</v>
      </c>
      <c r="AW212" s="10" t="s">
        <v>35</v>
      </c>
      <c r="AX212" s="10" t="s">
        <v>17</v>
      </c>
      <c r="AY212" s="232" t="s">
        <v>168</v>
      </c>
    </row>
    <row r="213" spans="2:65" s="1" customFormat="1" ht="25.5" customHeight="1">
      <c r="B213" s="178"/>
      <c r="C213" s="213" t="s">
        <v>302</v>
      </c>
      <c r="D213" s="213" t="s">
        <v>169</v>
      </c>
      <c r="E213" s="214" t="s">
        <v>303</v>
      </c>
      <c r="F213" s="215" t="s">
        <v>304</v>
      </c>
      <c r="G213" s="215"/>
      <c r="H213" s="215"/>
      <c r="I213" s="215"/>
      <c r="J213" s="216" t="s">
        <v>218</v>
      </c>
      <c r="K213" s="217">
        <v>1</v>
      </c>
      <c r="L213" s="218">
        <v>0</v>
      </c>
      <c r="M213" s="218"/>
      <c r="N213" s="219">
        <f>ROUND(L213*K213,2)</f>
        <v>0</v>
      </c>
      <c r="O213" s="219"/>
      <c r="P213" s="219"/>
      <c r="Q213" s="219"/>
      <c r="R213" s="182"/>
      <c r="T213" s="220" t="s">
        <v>5</v>
      </c>
      <c r="U213" s="57" t="s">
        <v>42</v>
      </c>
      <c r="V213" s="48"/>
      <c r="W213" s="221">
        <f>V213*K213</f>
        <v>0</v>
      </c>
      <c r="X213" s="221">
        <v>0.003</v>
      </c>
      <c r="Y213" s="221">
        <f>X213*K213</f>
        <v>0.003</v>
      </c>
      <c r="Z213" s="221">
        <v>0</v>
      </c>
      <c r="AA213" s="222">
        <f>Z213*K213</f>
        <v>0</v>
      </c>
      <c r="AR213" s="23" t="s">
        <v>173</v>
      </c>
      <c r="AT213" s="23" t="s">
        <v>169</v>
      </c>
      <c r="AU213" s="23" t="s">
        <v>88</v>
      </c>
      <c r="AY213" s="23" t="s">
        <v>168</v>
      </c>
      <c r="BE213" s="137">
        <f>IF(U213="základní",N213,0)</f>
        <v>0</v>
      </c>
      <c r="BF213" s="137">
        <f>IF(U213="snížená",N213,0)</f>
        <v>0</v>
      </c>
      <c r="BG213" s="137">
        <f>IF(U213="zákl. přenesená",N213,0)</f>
        <v>0</v>
      </c>
      <c r="BH213" s="137">
        <f>IF(U213="sníž. přenesená",N213,0)</f>
        <v>0</v>
      </c>
      <c r="BI213" s="137">
        <f>IF(U213="nulová",N213,0)</f>
        <v>0</v>
      </c>
      <c r="BJ213" s="23" t="s">
        <v>17</v>
      </c>
      <c r="BK213" s="137">
        <f>ROUND(L213*K213,2)</f>
        <v>0</v>
      </c>
      <c r="BL213" s="23" t="s">
        <v>173</v>
      </c>
      <c r="BM213" s="23" t="s">
        <v>305</v>
      </c>
    </row>
    <row r="214" spans="2:51" s="11" customFormat="1" ht="16.5" customHeight="1">
      <c r="B214" s="235"/>
      <c r="C214" s="236"/>
      <c r="D214" s="236"/>
      <c r="E214" s="237" t="s">
        <v>5</v>
      </c>
      <c r="F214" s="238" t="s">
        <v>301</v>
      </c>
      <c r="G214" s="239"/>
      <c r="H214" s="239"/>
      <c r="I214" s="239"/>
      <c r="J214" s="236"/>
      <c r="K214" s="237" t="s">
        <v>5</v>
      </c>
      <c r="L214" s="236"/>
      <c r="M214" s="236"/>
      <c r="N214" s="236"/>
      <c r="O214" s="236"/>
      <c r="P214" s="236"/>
      <c r="Q214" s="236"/>
      <c r="R214" s="240"/>
      <c r="T214" s="241"/>
      <c r="U214" s="236"/>
      <c r="V214" s="236"/>
      <c r="W214" s="236"/>
      <c r="X214" s="236"/>
      <c r="Y214" s="236"/>
      <c r="Z214" s="236"/>
      <c r="AA214" s="242"/>
      <c r="AT214" s="243" t="s">
        <v>176</v>
      </c>
      <c r="AU214" s="243" t="s">
        <v>88</v>
      </c>
      <c r="AV214" s="11" t="s">
        <v>17</v>
      </c>
      <c r="AW214" s="11" t="s">
        <v>35</v>
      </c>
      <c r="AX214" s="11" t="s">
        <v>77</v>
      </c>
      <c r="AY214" s="243" t="s">
        <v>168</v>
      </c>
    </row>
    <row r="215" spans="2:51" s="10" customFormat="1" ht="16.5" customHeight="1">
      <c r="B215" s="223"/>
      <c r="C215" s="224"/>
      <c r="D215" s="224"/>
      <c r="E215" s="225" t="s">
        <v>5</v>
      </c>
      <c r="F215" s="244" t="s">
        <v>221</v>
      </c>
      <c r="G215" s="224"/>
      <c r="H215" s="224"/>
      <c r="I215" s="224"/>
      <c r="J215" s="224"/>
      <c r="K215" s="228">
        <v>1</v>
      </c>
      <c r="L215" s="224"/>
      <c r="M215" s="224"/>
      <c r="N215" s="224"/>
      <c r="O215" s="224"/>
      <c r="P215" s="224"/>
      <c r="Q215" s="224"/>
      <c r="R215" s="229"/>
      <c r="T215" s="230"/>
      <c r="U215" s="224"/>
      <c r="V215" s="224"/>
      <c r="W215" s="224"/>
      <c r="X215" s="224"/>
      <c r="Y215" s="224"/>
      <c r="Z215" s="224"/>
      <c r="AA215" s="231"/>
      <c r="AT215" s="232" t="s">
        <v>176</v>
      </c>
      <c r="AU215" s="232" t="s">
        <v>88</v>
      </c>
      <c r="AV215" s="10" t="s">
        <v>85</v>
      </c>
      <c r="AW215" s="10" t="s">
        <v>35</v>
      </c>
      <c r="AX215" s="10" t="s">
        <v>17</v>
      </c>
      <c r="AY215" s="232" t="s">
        <v>168</v>
      </c>
    </row>
    <row r="216" spans="2:65" s="1" customFormat="1" ht="25.5" customHeight="1">
      <c r="B216" s="178"/>
      <c r="C216" s="213" t="s">
        <v>306</v>
      </c>
      <c r="D216" s="213" t="s">
        <v>169</v>
      </c>
      <c r="E216" s="214" t="s">
        <v>307</v>
      </c>
      <c r="F216" s="215" t="s">
        <v>308</v>
      </c>
      <c r="G216" s="215"/>
      <c r="H216" s="215"/>
      <c r="I216" s="215"/>
      <c r="J216" s="216" t="s">
        <v>274</v>
      </c>
      <c r="K216" s="217">
        <v>3.3</v>
      </c>
      <c r="L216" s="218">
        <v>0</v>
      </c>
      <c r="M216" s="218"/>
      <c r="N216" s="219">
        <f>ROUND(L216*K216,2)</f>
        <v>0</v>
      </c>
      <c r="O216" s="219"/>
      <c r="P216" s="219"/>
      <c r="Q216" s="219"/>
      <c r="R216" s="182"/>
      <c r="T216" s="220" t="s">
        <v>5</v>
      </c>
      <c r="U216" s="57" t="s">
        <v>42</v>
      </c>
      <c r="V216" s="48"/>
      <c r="W216" s="221">
        <f>V216*K216</f>
        <v>0</v>
      </c>
      <c r="X216" s="221">
        <v>0.0015</v>
      </c>
      <c r="Y216" s="221">
        <f>X216*K216</f>
        <v>0.0049499999999999995</v>
      </c>
      <c r="Z216" s="221">
        <v>0</v>
      </c>
      <c r="AA216" s="222">
        <f>Z216*K216</f>
        <v>0</v>
      </c>
      <c r="AR216" s="23" t="s">
        <v>173</v>
      </c>
      <c r="AT216" s="23" t="s">
        <v>169</v>
      </c>
      <c r="AU216" s="23" t="s">
        <v>88</v>
      </c>
      <c r="AY216" s="23" t="s">
        <v>168</v>
      </c>
      <c r="BE216" s="137">
        <f>IF(U216="základní",N216,0)</f>
        <v>0</v>
      </c>
      <c r="BF216" s="137">
        <f>IF(U216="snížená",N216,0)</f>
        <v>0</v>
      </c>
      <c r="BG216" s="137">
        <f>IF(U216="zákl. přenesená",N216,0)</f>
        <v>0</v>
      </c>
      <c r="BH216" s="137">
        <f>IF(U216="sníž. přenesená",N216,0)</f>
        <v>0</v>
      </c>
      <c r="BI216" s="137">
        <f>IF(U216="nulová",N216,0)</f>
        <v>0</v>
      </c>
      <c r="BJ216" s="23" t="s">
        <v>17</v>
      </c>
      <c r="BK216" s="137">
        <f>ROUND(L216*K216,2)</f>
        <v>0</v>
      </c>
      <c r="BL216" s="23" t="s">
        <v>173</v>
      </c>
      <c r="BM216" s="23" t="s">
        <v>309</v>
      </c>
    </row>
    <row r="217" spans="2:51" s="11" customFormat="1" ht="16.5" customHeight="1">
      <c r="B217" s="235"/>
      <c r="C217" s="236"/>
      <c r="D217" s="236"/>
      <c r="E217" s="237" t="s">
        <v>5</v>
      </c>
      <c r="F217" s="238" t="s">
        <v>310</v>
      </c>
      <c r="G217" s="239"/>
      <c r="H217" s="239"/>
      <c r="I217" s="239"/>
      <c r="J217" s="236"/>
      <c r="K217" s="237" t="s">
        <v>5</v>
      </c>
      <c r="L217" s="236"/>
      <c r="M217" s="236"/>
      <c r="N217" s="236"/>
      <c r="O217" s="236"/>
      <c r="P217" s="236"/>
      <c r="Q217" s="236"/>
      <c r="R217" s="240"/>
      <c r="T217" s="241"/>
      <c r="U217" s="236"/>
      <c r="V217" s="236"/>
      <c r="W217" s="236"/>
      <c r="X217" s="236"/>
      <c r="Y217" s="236"/>
      <c r="Z217" s="236"/>
      <c r="AA217" s="242"/>
      <c r="AT217" s="243" t="s">
        <v>176</v>
      </c>
      <c r="AU217" s="243" t="s">
        <v>88</v>
      </c>
      <c r="AV217" s="11" t="s">
        <v>17</v>
      </c>
      <c r="AW217" s="11" t="s">
        <v>35</v>
      </c>
      <c r="AX217" s="11" t="s">
        <v>77</v>
      </c>
      <c r="AY217" s="243" t="s">
        <v>168</v>
      </c>
    </row>
    <row r="218" spans="2:51" s="10" customFormat="1" ht="16.5" customHeight="1">
      <c r="B218" s="223"/>
      <c r="C218" s="224"/>
      <c r="D218" s="224"/>
      <c r="E218" s="225" t="s">
        <v>5</v>
      </c>
      <c r="F218" s="244" t="s">
        <v>311</v>
      </c>
      <c r="G218" s="224"/>
      <c r="H218" s="224"/>
      <c r="I218" s="224"/>
      <c r="J218" s="224"/>
      <c r="K218" s="228">
        <v>3.3</v>
      </c>
      <c r="L218" s="224"/>
      <c r="M218" s="224"/>
      <c r="N218" s="224"/>
      <c r="O218" s="224"/>
      <c r="P218" s="224"/>
      <c r="Q218" s="224"/>
      <c r="R218" s="229"/>
      <c r="T218" s="230"/>
      <c r="U218" s="224"/>
      <c r="V218" s="224"/>
      <c r="W218" s="224"/>
      <c r="X218" s="224"/>
      <c r="Y218" s="224"/>
      <c r="Z218" s="224"/>
      <c r="AA218" s="231"/>
      <c r="AT218" s="232" t="s">
        <v>176</v>
      </c>
      <c r="AU218" s="232" t="s">
        <v>88</v>
      </c>
      <c r="AV218" s="10" t="s">
        <v>85</v>
      </c>
      <c r="AW218" s="10" t="s">
        <v>35</v>
      </c>
      <c r="AX218" s="10" t="s">
        <v>17</v>
      </c>
      <c r="AY218" s="232" t="s">
        <v>168</v>
      </c>
    </row>
    <row r="219" spans="2:63" s="9" customFormat="1" ht="22.3" customHeight="1">
      <c r="B219" s="200"/>
      <c r="C219" s="201"/>
      <c r="D219" s="210" t="s">
        <v>125</v>
      </c>
      <c r="E219" s="210"/>
      <c r="F219" s="210"/>
      <c r="G219" s="210"/>
      <c r="H219" s="210"/>
      <c r="I219" s="210"/>
      <c r="J219" s="210"/>
      <c r="K219" s="210"/>
      <c r="L219" s="210"/>
      <c r="M219" s="210"/>
      <c r="N219" s="211">
        <f>BK219</f>
        <v>0</v>
      </c>
      <c r="O219" s="212"/>
      <c r="P219" s="212"/>
      <c r="Q219" s="212"/>
      <c r="R219" s="203"/>
      <c r="T219" s="204"/>
      <c r="U219" s="201"/>
      <c r="V219" s="201"/>
      <c r="W219" s="205">
        <f>SUM(W220:W224)</f>
        <v>0</v>
      </c>
      <c r="X219" s="201"/>
      <c r="Y219" s="205">
        <f>SUM(Y220:Y224)</f>
        <v>0.30779421</v>
      </c>
      <c r="Z219" s="201"/>
      <c r="AA219" s="206">
        <f>SUM(AA220:AA224)</f>
        <v>0</v>
      </c>
      <c r="AR219" s="207" t="s">
        <v>17</v>
      </c>
      <c r="AT219" s="208" t="s">
        <v>76</v>
      </c>
      <c r="AU219" s="208" t="s">
        <v>85</v>
      </c>
      <c r="AY219" s="207" t="s">
        <v>168</v>
      </c>
      <c r="BK219" s="209">
        <f>SUM(BK220:BK224)</f>
        <v>0</v>
      </c>
    </row>
    <row r="220" spans="2:65" s="1" customFormat="1" ht="38.25" customHeight="1">
      <c r="B220" s="178"/>
      <c r="C220" s="213" t="s">
        <v>312</v>
      </c>
      <c r="D220" s="213" t="s">
        <v>169</v>
      </c>
      <c r="E220" s="214" t="s">
        <v>313</v>
      </c>
      <c r="F220" s="215" t="s">
        <v>314</v>
      </c>
      <c r="G220" s="215"/>
      <c r="H220" s="215"/>
      <c r="I220" s="215"/>
      <c r="J220" s="216" t="s">
        <v>172</v>
      </c>
      <c r="K220" s="217">
        <v>0.135</v>
      </c>
      <c r="L220" s="218">
        <v>0</v>
      </c>
      <c r="M220" s="218"/>
      <c r="N220" s="219">
        <f>ROUND(L220*K220,2)</f>
        <v>0</v>
      </c>
      <c r="O220" s="219"/>
      <c r="P220" s="219"/>
      <c r="Q220" s="219"/>
      <c r="R220" s="182"/>
      <c r="T220" s="220" t="s">
        <v>5</v>
      </c>
      <c r="U220" s="57" t="s">
        <v>42</v>
      </c>
      <c r="V220" s="48"/>
      <c r="W220" s="221">
        <f>V220*K220</f>
        <v>0</v>
      </c>
      <c r="X220" s="221">
        <v>2.25634</v>
      </c>
      <c r="Y220" s="221">
        <f>X220*K220</f>
        <v>0.3046059</v>
      </c>
      <c r="Z220" s="221">
        <v>0</v>
      </c>
      <c r="AA220" s="222">
        <f>Z220*K220</f>
        <v>0</v>
      </c>
      <c r="AR220" s="23" t="s">
        <v>173</v>
      </c>
      <c r="AT220" s="23" t="s">
        <v>169</v>
      </c>
      <c r="AU220" s="23" t="s">
        <v>88</v>
      </c>
      <c r="AY220" s="23" t="s">
        <v>168</v>
      </c>
      <c r="BE220" s="137">
        <f>IF(U220="základní",N220,0)</f>
        <v>0</v>
      </c>
      <c r="BF220" s="137">
        <f>IF(U220="snížená",N220,0)</f>
        <v>0</v>
      </c>
      <c r="BG220" s="137">
        <f>IF(U220="zákl. přenesená",N220,0)</f>
        <v>0</v>
      </c>
      <c r="BH220" s="137">
        <f>IF(U220="sníž. přenesená",N220,0)</f>
        <v>0</v>
      </c>
      <c r="BI220" s="137">
        <f>IF(U220="nulová",N220,0)</f>
        <v>0</v>
      </c>
      <c r="BJ220" s="23" t="s">
        <v>17</v>
      </c>
      <c r="BK220" s="137">
        <f>ROUND(L220*K220,2)</f>
        <v>0</v>
      </c>
      <c r="BL220" s="23" t="s">
        <v>173</v>
      </c>
      <c r="BM220" s="23" t="s">
        <v>315</v>
      </c>
    </row>
    <row r="221" spans="2:51" s="11" customFormat="1" ht="16.5" customHeight="1">
      <c r="B221" s="235"/>
      <c r="C221" s="236"/>
      <c r="D221" s="236"/>
      <c r="E221" s="237" t="s">
        <v>5</v>
      </c>
      <c r="F221" s="238" t="s">
        <v>316</v>
      </c>
      <c r="G221" s="239"/>
      <c r="H221" s="239"/>
      <c r="I221" s="239"/>
      <c r="J221" s="236"/>
      <c r="K221" s="237" t="s">
        <v>5</v>
      </c>
      <c r="L221" s="236"/>
      <c r="M221" s="236"/>
      <c r="N221" s="236"/>
      <c r="O221" s="236"/>
      <c r="P221" s="236"/>
      <c r="Q221" s="236"/>
      <c r="R221" s="240"/>
      <c r="T221" s="241"/>
      <c r="U221" s="236"/>
      <c r="V221" s="236"/>
      <c r="W221" s="236"/>
      <c r="X221" s="236"/>
      <c r="Y221" s="236"/>
      <c r="Z221" s="236"/>
      <c r="AA221" s="242"/>
      <c r="AT221" s="243" t="s">
        <v>176</v>
      </c>
      <c r="AU221" s="243" t="s">
        <v>88</v>
      </c>
      <c r="AV221" s="11" t="s">
        <v>17</v>
      </c>
      <c r="AW221" s="11" t="s">
        <v>35</v>
      </c>
      <c r="AX221" s="11" t="s">
        <v>77</v>
      </c>
      <c r="AY221" s="243" t="s">
        <v>168</v>
      </c>
    </row>
    <row r="222" spans="2:51" s="10" customFormat="1" ht="16.5" customHeight="1">
      <c r="B222" s="223"/>
      <c r="C222" s="224"/>
      <c r="D222" s="224"/>
      <c r="E222" s="225" t="s">
        <v>5</v>
      </c>
      <c r="F222" s="244" t="s">
        <v>317</v>
      </c>
      <c r="G222" s="224"/>
      <c r="H222" s="224"/>
      <c r="I222" s="224"/>
      <c r="J222" s="224"/>
      <c r="K222" s="228">
        <v>0.135</v>
      </c>
      <c r="L222" s="224"/>
      <c r="M222" s="224"/>
      <c r="N222" s="224"/>
      <c r="O222" s="224"/>
      <c r="P222" s="224"/>
      <c r="Q222" s="224"/>
      <c r="R222" s="229"/>
      <c r="T222" s="230"/>
      <c r="U222" s="224"/>
      <c r="V222" s="224"/>
      <c r="W222" s="224"/>
      <c r="X222" s="224"/>
      <c r="Y222" s="224"/>
      <c r="Z222" s="224"/>
      <c r="AA222" s="231"/>
      <c r="AT222" s="232" t="s">
        <v>176</v>
      </c>
      <c r="AU222" s="232" t="s">
        <v>88</v>
      </c>
      <c r="AV222" s="10" t="s">
        <v>85</v>
      </c>
      <c r="AW222" s="10" t="s">
        <v>35</v>
      </c>
      <c r="AX222" s="10" t="s">
        <v>17</v>
      </c>
      <c r="AY222" s="232" t="s">
        <v>168</v>
      </c>
    </row>
    <row r="223" spans="2:65" s="1" customFormat="1" ht="16.5" customHeight="1">
      <c r="B223" s="178"/>
      <c r="C223" s="213" t="s">
        <v>318</v>
      </c>
      <c r="D223" s="213" t="s">
        <v>169</v>
      </c>
      <c r="E223" s="214" t="s">
        <v>319</v>
      </c>
      <c r="F223" s="215" t="s">
        <v>320</v>
      </c>
      <c r="G223" s="215"/>
      <c r="H223" s="215"/>
      <c r="I223" s="215"/>
      <c r="J223" s="216" t="s">
        <v>197</v>
      </c>
      <c r="K223" s="217">
        <v>0.003</v>
      </c>
      <c r="L223" s="218">
        <v>0</v>
      </c>
      <c r="M223" s="218"/>
      <c r="N223" s="219">
        <f>ROUND(L223*K223,2)</f>
        <v>0</v>
      </c>
      <c r="O223" s="219"/>
      <c r="P223" s="219"/>
      <c r="Q223" s="219"/>
      <c r="R223" s="182"/>
      <c r="T223" s="220" t="s">
        <v>5</v>
      </c>
      <c r="U223" s="57" t="s">
        <v>42</v>
      </c>
      <c r="V223" s="48"/>
      <c r="W223" s="221">
        <f>V223*K223</f>
        <v>0</v>
      </c>
      <c r="X223" s="221">
        <v>1.06277</v>
      </c>
      <c r="Y223" s="221">
        <f>X223*K223</f>
        <v>0.00318831</v>
      </c>
      <c r="Z223" s="221">
        <v>0</v>
      </c>
      <c r="AA223" s="222">
        <f>Z223*K223</f>
        <v>0</v>
      </c>
      <c r="AR223" s="23" t="s">
        <v>173</v>
      </c>
      <c r="AT223" s="23" t="s">
        <v>169</v>
      </c>
      <c r="AU223" s="23" t="s">
        <v>88</v>
      </c>
      <c r="AY223" s="23" t="s">
        <v>168</v>
      </c>
      <c r="BE223" s="137">
        <f>IF(U223="základní",N223,0)</f>
        <v>0</v>
      </c>
      <c r="BF223" s="137">
        <f>IF(U223="snížená",N223,0)</f>
        <v>0</v>
      </c>
      <c r="BG223" s="137">
        <f>IF(U223="zákl. přenesená",N223,0)</f>
        <v>0</v>
      </c>
      <c r="BH223" s="137">
        <f>IF(U223="sníž. přenesená",N223,0)</f>
        <v>0</v>
      </c>
      <c r="BI223" s="137">
        <f>IF(U223="nulová",N223,0)</f>
        <v>0</v>
      </c>
      <c r="BJ223" s="23" t="s">
        <v>17</v>
      </c>
      <c r="BK223" s="137">
        <f>ROUND(L223*K223,2)</f>
        <v>0</v>
      </c>
      <c r="BL223" s="23" t="s">
        <v>173</v>
      </c>
      <c r="BM223" s="23" t="s">
        <v>321</v>
      </c>
    </row>
    <row r="224" spans="2:51" s="10" customFormat="1" ht="16.5" customHeight="1">
      <c r="B224" s="223"/>
      <c r="C224" s="224"/>
      <c r="D224" s="224"/>
      <c r="E224" s="225" t="s">
        <v>5</v>
      </c>
      <c r="F224" s="226" t="s">
        <v>322</v>
      </c>
      <c r="G224" s="227"/>
      <c r="H224" s="227"/>
      <c r="I224" s="227"/>
      <c r="J224" s="224"/>
      <c r="K224" s="228">
        <v>0.003</v>
      </c>
      <c r="L224" s="224"/>
      <c r="M224" s="224"/>
      <c r="N224" s="224"/>
      <c r="O224" s="224"/>
      <c r="P224" s="224"/>
      <c r="Q224" s="224"/>
      <c r="R224" s="229"/>
      <c r="T224" s="230"/>
      <c r="U224" s="224"/>
      <c r="V224" s="224"/>
      <c r="W224" s="224"/>
      <c r="X224" s="224"/>
      <c r="Y224" s="224"/>
      <c r="Z224" s="224"/>
      <c r="AA224" s="231"/>
      <c r="AT224" s="232" t="s">
        <v>176</v>
      </c>
      <c r="AU224" s="232" t="s">
        <v>88</v>
      </c>
      <c r="AV224" s="10" t="s">
        <v>85</v>
      </c>
      <c r="AW224" s="10" t="s">
        <v>35</v>
      </c>
      <c r="AX224" s="10" t="s">
        <v>17</v>
      </c>
      <c r="AY224" s="232" t="s">
        <v>168</v>
      </c>
    </row>
    <row r="225" spans="2:63" s="9" customFormat="1" ht="22.3" customHeight="1">
      <c r="B225" s="200"/>
      <c r="C225" s="201"/>
      <c r="D225" s="210" t="s">
        <v>126</v>
      </c>
      <c r="E225" s="210"/>
      <c r="F225" s="210"/>
      <c r="G225" s="210"/>
      <c r="H225" s="210"/>
      <c r="I225" s="210"/>
      <c r="J225" s="210"/>
      <c r="K225" s="210"/>
      <c r="L225" s="210"/>
      <c r="M225" s="210"/>
      <c r="N225" s="211">
        <f>BK225</f>
        <v>0</v>
      </c>
      <c r="O225" s="212"/>
      <c r="P225" s="212"/>
      <c r="Q225" s="212"/>
      <c r="R225" s="203"/>
      <c r="T225" s="204"/>
      <c r="U225" s="201"/>
      <c r="V225" s="201"/>
      <c r="W225" s="205">
        <f>SUM(W226:W227)</f>
        <v>0</v>
      </c>
      <c r="X225" s="201"/>
      <c r="Y225" s="205">
        <f>SUM(Y226:Y227)</f>
        <v>0.01368</v>
      </c>
      <c r="Z225" s="201"/>
      <c r="AA225" s="206">
        <f>SUM(AA226:AA227)</f>
        <v>0</v>
      </c>
      <c r="AR225" s="207" t="s">
        <v>17</v>
      </c>
      <c r="AT225" s="208" t="s">
        <v>76</v>
      </c>
      <c r="AU225" s="208" t="s">
        <v>85</v>
      </c>
      <c r="AY225" s="207" t="s">
        <v>168</v>
      </c>
      <c r="BK225" s="209">
        <f>SUM(BK226:BK227)</f>
        <v>0</v>
      </c>
    </row>
    <row r="226" spans="2:65" s="1" customFormat="1" ht="25.5" customHeight="1">
      <c r="B226" s="178"/>
      <c r="C226" s="213" t="s">
        <v>323</v>
      </c>
      <c r="D226" s="213" t="s">
        <v>169</v>
      </c>
      <c r="E226" s="214" t="s">
        <v>324</v>
      </c>
      <c r="F226" s="215" t="s">
        <v>325</v>
      </c>
      <c r="G226" s="215"/>
      <c r="H226" s="215"/>
      <c r="I226" s="215"/>
      <c r="J226" s="216" t="s">
        <v>225</v>
      </c>
      <c r="K226" s="217">
        <v>1</v>
      </c>
      <c r="L226" s="218">
        <v>0</v>
      </c>
      <c r="M226" s="218"/>
      <c r="N226" s="219">
        <f>ROUND(L226*K226,2)</f>
        <v>0</v>
      </c>
      <c r="O226" s="219"/>
      <c r="P226" s="219"/>
      <c r="Q226" s="219"/>
      <c r="R226" s="182"/>
      <c r="T226" s="220" t="s">
        <v>5</v>
      </c>
      <c r="U226" s="57" t="s">
        <v>42</v>
      </c>
      <c r="V226" s="48"/>
      <c r="W226" s="221">
        <f>V226*K226</f>
        <v>0</v>
      </c>
      <c r="X226" s="221">
        <v>0.00048</v>
      </c>
      <c r="Y226" s="221">
        <f>X226*K226</f>
        <v>0.00048</v>
      </c>
      <c r="Z226" s="221">
        <v>0</v>
      </c>
      <c r="AA226" s="222">
        <f>Z226*K226</f>
        <v>0</v>
      </c>
      <c r="AR226" s="23" t="s">
        <v>173</v>
      </c>
      <c r="AT226" s="23" t="s">
        <v>169</v>
      </c>
      <c r="AU226" s="23" t="s">
        <v>88</v>
      </c>
      <c r="AY226" s="23" t="s">
        <v>168</v>
      </c>
      <c r="BE226" s="137">
        <f>IF(U226="základní",N226,0)</f>
        <v>0</v>
      </c>
      <c r="BF226" s="137">
        <f>IF(U226="snížená",N226,0)</f>
        <v>0</v>
      </c>
      <c r="BG226" s="137">
        <f>IF(U226="zákl. přenesená",N226,0)</f>
        <v>0</v>
      </c>
      <c r="BH226" s="137">
        <f>IF(U226="sníž. přenesená",N226,0)</f>
        <v>0</v>
      </c>
      <c r="BI226" s="137">
        <f>IF(U226="nulová",N226,0)</f>
        <v>0</v>
      </c>
      <c r="BJ226" s="23" t="s">
        <v>17</v>
      </c>
      <c r="BK226" s="137">
        <f>ROUND(L226*K226,2)</f>
        <v>0</v>
      </c>
      <c r="BL226" s="23" t="s">
        <v>173</v>
      </c>
      <c r="BM226" s="23" t="s">
        <v>326</v>
      </c>
    </row>
    <row r="227" spans="2:65" s="1" customFormat="1" ht="25.5" customHeight="1">
      <c r="B227" s="178"/>
      <c r="C227" s="257" t="s">
        <v>327</v>
      </c>
      <c r="D227" s="257" t="s">
        <v>277</v>
      </c>
      <c r="E227" s="258" t="s">
        <v>328</v>
      </c>
      <c r="F227" s="259" t="s">
        <v>329</v>
      </c>
      <c r="G227" s="259"/>
      <c r="H227" s="259"/>
      <c r="I227" s="259"/>
      <c r="J227" s="260" t="s">
        <v>225</v>
      </c>
      <c r="K227" s="261">
        <v>1</v>
      </c>
      <c r="L227" s="262">
        <v>0</v>
      </c>
      <c r="M227" s="262"/>
      <c r="N227" s="263">
        <f>ROUND(L227*K227,2)</f>
        <v>0</v>
      </c>
      <c r="O227" s="219"/>
      <c r="P227" s="219"/>
      <c r="Q227" s="219"/>
      <c r="R227" s="182"/>
      <c r="T227" s="220" t="s">
        <v>5</v>
      </c>
      <c r="U227" s="57" t="s">
        <v>42</v>
      </c>
      <c r="V227" s="48"/>
      <c r="W227" s="221">
        <f>V227*K227</f>
        <v>0</v>
      </c>
      <c r="X227" s="221">
        <v>0.0132</v>
      </c>
      <c r="Y227" s="221">
        <f>X227*K227</f>
        <v>0.0132</v>
      </c>
      <c r="Z227" s="221">
        <v>0</v>
      </c>
      <c r="AA227" s="222">
        <f>Z227*K227</f>
        <v>0</v>
      </c>
      <c r="AR227" s="23" t="s">
        <v>199</v>
      </c>
      <c r="AT227" s="23" t="s">
        <v>277</v>
      </c>
      <c r="AU227" s="23" t="s">
        <v>88</v>
      </c>
      <c r="AY227" s="23" t="s">
        <v>168</v>
      </c>
      <c r="BE227" s="137">
        <f>IF(U227="základní",N227,0)</f>
        <v>0</v>
      </c>
      <c r="BF227" s="137">
        <f>IF(U227="snížená",N227,0)</f>
        <v>0</v>
      </c>
      <c r="BG227" s="137">
        <f>IF(U227="zákl. přenesená",N227,0)</f>
        <v>0</v>
      </c>
      <c r="BH227" s="137">
        <f>IF(U227="sníž. přenesená",N227,0)</f>
        <v>0</v>
      </c>
      <c r="BI227" s="137">
        <f>IF(U227="nulová",N227,0)</f>
        <v>0</v>
      </c>
      <c r="BJ227" s="23" t="s">
        <v>17</v>
      </c>
      <c r="BK227" s="137">
        <f>ROUND(L227*K227,2)</f>
        <v>0</v>
      </c>
      <c r="BL227" s="23" t="s">
        <v>173</v>
      </c>
      <c r="BM227" s="23" t="s">
        <v>330</v>
      </c>
    </row>
    <row r="228" spans="2:63" s="9" customFormat="1" ht="29.85" customHeight="1">
      <c r="B228" s="200"/>
      <c r="C228" s="201"/>
      <c r="D228" s="210" t="s">
        <v>127</v>
      </c>
      <c r="E228" s="210"/>
      <c r="F228" s="210"/>
      <c r="G228" s="210"/>
      <c r="H228" s="210"/>
      <c r="I228" s="210"/>
      <c r="J228" s="210"/>
      <c r="K228" s="210"/>
      <c r="L228" s="210"/>
      <c r="M228" s="210"/>
      <c r="N228" s="245">
        <f>BK228</f>
        <v>0</v>
      </c>
      <c r="O228" s="246"/>
      <c r="P228" s="246"/>
      <c r="Q228" s="246"/>
      <c r="R228" s="203"/>
      <c r="T228" s="204"/>
      <c r="U228" s="201"/>
      <c r="V228" s="201"/>
      <c r="W228" s="205">
        <f>W229+W237+W240</f>
        <v>0</v>
      </c>
      <c r="X228" s="201"/>
      <c r="Y228" s="205">
        <f>Y229+Y237+Y240</f>
        <v>0.0149933</v>
      </c>
      <c r="Z228" s="201"/>
      <c r="AA228" s="206">
        <f>AA229+AA237+AA240</f>
        <v>5.078</v>
      </c>
      <c r="AR228" s="207" t="s">
        <v>17</v>
      </c>
      <c r="AT228" s="208" t="s">
        <v>76</v>
      </c>
      <c r="AU228" s="208" t="s">
        <v>17</v>
      </c>
      <c r="AY228" s="207" t="s">
        <v>168</v>
      </c>
      <c r="BK228" s="209">
        <f>BK229+BK237+BK240</f>
        <v>0</v>
      </c>
    </row>
    <row r="229" spans="2:63" s="9" customFormat="1" ht="14.85" customHeight="1">
      <c r="B229" s="200"/>
      <c r="C229" s="201"/>
      <c r="D229" s="210" t="s">
        <v>128</v>
      </c>
      <c r="E229" s="210"/>
      <c r="F229" s="210"/>
      <c r="G229" s="210"/>
      <c r="H229" s="210"/>
      <c r="I229" s="210"/>
      <c r="J229" s="210"/>
      <c r="K229" s="210"/>
      <c r="L229" s="210"/>
      <c r="M229" s="210"/>
      <c r="N229" s="211">
        <f>BK229</f>
        <v>0</v>
      </c>
      <c r="O229" s="212"/>
      <c r="P229" s="212"/>
      <c r="Q229" s="212"/>
      <c r="R229" s="203"/>
      <c r="T229" s="204"/>
      <c r="U229" s="201"/>
      <c r="V229" s="201"/>
      <c r="W229" s="205">
        <f>SUM(W230:W236)</f>
        <v>0</v>
      </c>
      <c r="X229" s="201"/>
      <c r="Y229" s="205">
        <f>SUM(Y230:Y236)</f>
        <v>0.009933299999999999</v>
      </c>
      <c r="Z229" s="201"/>
      <c r="AA229" s="206">
        <f>SUM(AA230:AA236)</f>
        <v>0</v>
      </c>
      <c r="AR229" s="207" t="s">
        <v>17</v>
      </c>
      <c r="AT229" s="208" t="s">
        <v>76</v>
      </c>
      <c r="AU229" s="208" t="s">
        <v>85</v>
      </c>
      <c r="AY229" s="207" t="s">
        <v>168</v>
      </c>
      <c r="BK229" s="209">
        <f>SUM(BK230:BK236)</f>
        <v>0</v>
      </c>
    </row>
    <row r="230" spans="2:65" s="1" customFormat="1" ht="38.25" customHeight="1">
      <c r="B230" s="178"/>
      <c r="C230" s="213" t="s">
        <v>331</v>
      </c>
      <c r="D230" s="213" t="s">
        <v>169</v>
      </c>
      <c r="E230" s="214" t="s">
        <v>332</v>
      </c>
      <c r="F230" s="215" t="s">
        <v>333</v>
      </c>
      <c r="G230" s="215"/>
      <c r="H230" s="215"/>
      <c r="I230" s="215"/>
      <c r="J230" s="216" t="s">
        <v>218</v>
      </c>
      <c r="K230" s="217">
        <v>76.41</v>
      </c>
      <c r="L230" s="218">
        <v>0</v>
      </c>
      <c r="M230" s="218"/>
      <c r="N230" s="219">
        <f>ROUND(L230*K230,2)</f>
        <v>0</v>
      </c>
      <c r="O230" s="219"/>
      <c r="P230" s="219"/>
      <c r="Q230" s="219"/>
      <c r="R230" s="182"/>
      <c r="T230" s="220" t="s">
        <v>5</v>
      </c>
      <c r="U230" s="57" t="s">
        <v>42</v>
      </c>
      <c r="V230" s="48"/>
      <c r="W230" s="221">
        <f>V230*K230</f>
        <v>0</v>
      </c>
      <c r="X230" s="221">
        <v>0.00013</v>
      </c>
      <c r="Y230" s="221">
        <f>X230*K230</f>
        <v>0.009933299999999999</v>
      </c>
      <c r="Z230" s="221">
        <v>0</v>
      </c>
      <c r="AA230" s="222">
        <f>Z230*K230</f>
        <v>0</v>
      </c>
      <c r="AR230" s="23" t="s">
        <v>173</v>
      </c>
      <c r="AT230" s="23" t="s">
        <v>169</v>
      </c>
      <c r="AU230" s="23" t="s">
        <v>88</v>
      </c>
      <c r="AY230" s="23" t="s">
        <v>168</v>
      </c>
      <c r="BE230" s="137">
        <f>IF(U230="základní",N230,0)</f>
        <v>0</v>
      </c>
      <c r="BF230" s="137">
        <f>IF(U230="snížená",N230,0)</f>
        <v>0</v>
      </c>
      <c r="BG230" s="137">
        <f>IF(U230="zákl. přenesená",N230,0)</f>
        <v>0</v>
      </c>
      <c r="BH230" s="137">
        <f>IF(U230="sníž. přenesená",N230,0)</f>
        <v>0</v>
      </c>
      <c r="BI230" s="137">
        <f>IF(U230="nulová",N230,0)</f>
        <v>0</v>
      </c>
      <c r="BJ230" s="23" t="s">
        <v>17</v>
      </c>
      <c r="BK230" s="137">
        <f>ROUND(L230*K230,2)</f>
        <v>0</v>
      </c>
      <c r="BL230" s="23" t="s">
        <v>173</v>
      </c>
      <c r="BM230" s="23" t="s">
        <v>334</v>
      </c>
    </row>
    <row r="231" spans="2:51" s="11" customFormat="1" ht="16.5" customHeight="1">
      <c r="B231" s="235"/>
      <c r="C231" s="236"/>
      <c r="D231" s="236"/>
      <c r="E231" s="237" t="s">
        <v>5</v>
      </c>
      <c r="F231" s="238" t="s">
        <v>247</v>
      </c>
      <c r="G231" s="239"/>
      <c r="H231" s="239"/>
      <c r="I231" s="239"/>
      <c r="J231" s="236"/>
      <c r="K231" s="237" t="s">
        <v>5</v>
      </c>
      <c r="L231" s="236"/>
      <c r="M231" s="236"/>
      <c r="N231" s="236"/>
      <c r="O231" s="236"/>
      <c r="P231" s="236"/>
      <c r="Q231" s="236"/>
      <c r="R231" s="240"/>
      <c r="T231" s="241"/>
      <c r="U231" s="236"/>
      <c r="V231" s="236"/>
      <c r="W231" s="236"/>
      <c r="X231" s="236"/>
      <c r="Y231" s="236"/>
      <c r="Z231" s="236"/>
      <c r="AA231" s="242"/>
      <c r="AT231" s="243" t="s">
        <v>176</v>
      </c>
      <c r="AU231" s="243" t="s">
        <v>88</v>
      </c>
      <c r="AV231" s="11" t="s">
        <v>17</v>
      </c>
      <c r="AW231" s="11" t="s">
        <v>35</v>
      </c>
      <c r="AX231" s="11" t="s">
        <v>77</v>
      </c>
      <c r="AY231" s="243" t="s">
        <v>168</v>
      </c>
    </row>
    <row r="232" spans="2:51" s="10" customFormat="1" ht="16.5" customHeight="1">
      <c r="B232" s="223"/>
      <c r="C232" s="224"/>
      <c r="D232" s="224"/>
      <c r="E232" s="225" t="s">
        <v>5</v>
      </c>
      <c r="F232" s="244" t="s">
        <v>335</v>
      </c>
      <c r="G232" s="224"/>
      <c r="H232" s="224"/>
      <c r="I232" s="224"/>
      <c r="J232" s="224"/>
      <c r="K232" s="228">
        <v>26.73</v>
      </c>
      <c r="L232" s="224"/>
      <c r="M232" s="224"/>
      <c r="N232" s="224"/>
      <c r="O232" s="224"/>
      <c r="P232" s="224"/>
      <c r="Q232" s="224"/>
      <c r="R232" s="229"/>
      <c r="T232" s="230"/>
      <c r="U232" s="224"/>
      <c r="V232" s="224"/>
      <c r="W232" s="224"/>
      <c r="X232" s="224"/>
      <c r="Y232" s="224"/>
      <c r="Z232" s="224"/>
      <c r="AA232" s="231"/>
      <c r="AT232" s="232" t="s">
        <v>176</v>
      </c>
      <c r="AU232" s="232" t="s">
        <v>88</v>
      </c>
      <c r="AV232" s="10" t="s">
        <v>85</v>
      </c>
      <c r="AW232" s="10" t="s">
        <v>35</v>
      </c>
      <c r="AX232" s="10" t="s">
        <v>77</v>
      </c>
      <c r="AY232" s="232" t="s">
        <v>168</v>
      </c>
    </row>
    <row r="233" spans="2:51" s="10" customFormat="1" ht="16.5" customHeight="1">
      <c r="B233" s="223"/>
      <c r="C233" s="224"/>
      <c r="D233" s="224"/>
      <c r="E233" s="225" t="s">
        <v>5</v>
      </c>
      <c r="F233" s="244" t="s">
        <v>336</v>
      </c>
      <c r="G233" s="224"/>
      <c r="H233" s="224"/>
      <c r="I233" s="224"/>
      <c r="J233" s="224"/>
      <c r="K233" s="228">
        <v>30</v>
      </c>
      <c r="L233" s="224"/>
      <c r="M233" s="224"/>
      <c r="N233" s="224"/>
      <c r="O233" s="224"/>
      <c r="P233" s="224"/>
      <c r="Q233" s="224"/>
      <c r="R233" s="229"/>
      <c r="T233" s="230"/>
      <c r="U233" s="224"/>
      <c r="V233" s="224"/>
      <c r="W233" s="224"/>
      <c r="X233" s="224"/>
      <c r="Y233" s="224"/>
      <c r="Z233" s="224"/>
      <c r="AA233" s="231"/>
      <c r="AT233" s="232" t="s">
        <v>176</v>
      </c>
      <c r="AU233" s="232" t="s">
        <v>88</v>
      </c>
      <c r="AV233" s="10" t="s">
        <v>85</v>
      </c>
      <c r="AW233" s="10" t="s">
        <v>35</v>
      </c>
      <c r="AX233" s="10" t="s">
        <v>77</v>
      </c>
      <c r="AY233" s="232" t="s">
        <v>168</v>
      </c>
    </row>
    <row r="234" spans="2:51" s="11" customFormat="1" ht="16.5" customHeight="1">
      <c r="B234" s="235"/>
      <c r="C234" s="236"/>
      <c r="D234" s="236"/>
      <c r="E234" s="237" t="s">
        <v>5</v>
      </c>
      <c r="F234" s="247" t="s">
        <v>249</v>
      </c>
      <c r="G234" s="236"/>
      <c r="H234" s="236"/>
      <c r="I234" s="236"/>
      <c r="J234" s="236"/>
      <c r="K234" s="237" t="s">
        <v>5</v>
      </c>
      <c r="L234" s="236"/>
      <c r="M234" s="236"/>
      <c r="N234" s="236"/>
      <c r="O234" s="236"/>
      <c r="P234" s="236"/>
      <c r="Q234" s="236"/>
      <c r="R234" s="240"/>
      <c r="T234" s="241"/>
      <c r="U234" s="236"/>
      <c r="V234" s="236"/>
      <c r="W234" s="236"/>
      <c r="X234" s="236"/>
      <c r="Y234" s="236"/>
      <c r="Z234" s="236"/>
      <c r="AA234" s="242"/>
      <c r="AT234" s="243" t="s">
        <v>176</v>
      </c>
      <c r="AU234" s="243" t="s">
        <v>88</v>
      </c>
      <c r="AV234" s="11" t="s">
        <v>17</v>
      </c>
      <c r="AW234" s="11" t="s">
        <v>35</v>
      </c>
      <c r="AX234" s="11" t="s">
        <v>77</v>
      </c>
      <c r="AY234" s="243" t="s">
        <v>168</v>
      </c>
    </row>
    <row r="235" spans="2:51" s="10" customFormat="1" ht="16.5" customHeight="1">
      <c r="B235" s="223"/>
      <c r="C235" s="224"/>
      <c r="D235" s="224"/>
      <c r="E235" s="225" t="s">
        <v>5</v>
      </c>
      <c r="F235" s="244" t="s">
        <v>250</v>
      </c>
      <c r="G235" s="224"/>
      <c r="H235" s="224"/>
      <c r="I235" s="224"/>
      <c r="J235" s="224"/>
      <c r="K235" s="228">
        <v>19.68</v>
      </c>
      <c r="L235" s="224"/>
      <c r="M235" s="224"/>
      <c r="N235" s="224"/>
      <c r="O235" s="224"/>
      <c r="P235" s="224"/>
      <c r="Q235" s="224"/>
      <c r="R235" s="229"/>
      <c r="T235" s="230"/>
      <c r="U235" s="224"/>
      <c r="V235" s="224"/>
      <c r="W235" s="224"/>
      <c r="X235" s="224"/>
      <c r="Y235" s="224"/>
      <c r="Z235" s="224"/>
      <c r="AA235" s="231"/>
      <c r="AT235" s="232" t="s">
        <v>176</v>
      </c>
      <c r="AU235" s="232" t="s">
        <v>88</v>
      </c>
      <c r="AV235" s="10" t="s">
        <v>85</v>
      </c>
      <c r="AW235" s="10" t="s">
        <v>35</v>
      </c>
      <c r="AX235" s="10" t="s">
        <v>77</v>
      </c>
      <c r="AY235" s="232" t="s">
        <v>168</v>
      </c>
    </row>
    <row r="236" spans="2:51" s="12" customFormat="1" ht="16.5" customHeight="1">
      <c r="B236" s="248"/>
      <c r="C236" s="249"/>
      <c r="D236" s="249"/>
      <c r="E236" s="250" t="s">
        <v>5</v>
      </c>
      <c r="F236" s="251" t="s">
        <v>251</v>
      </c>
      <c r="G236" s="249"/>
      <c r="H236" s="249"/>
      <c r="I236" s="249"/>
      <c r="J236" s="249"/>
      <c r="K236" s="252">
        <v>76.41</v>
      </c>
      <c r="L236" s="249"/>
      <c r="M236" s="249"/>
      <c r="N236" s="249"/>
      <c r="O236" s="249"/>
      <c r="P236" s="249"/>
      <c r="Q236" s="249"/>
      <c r="R236" s="253"/>
      <c r="T236" s="254"/>
      <c r="U236" s="249"/>
      <c r="V236" s="249"/>
      <c r="W236" s="249"/>
      <c r="X236" s="249"/>
      <c r="Y236" s="249"/>
      <c r="Z236" s="249"/>
      <c r="AA236" s="255"/>
      <c r="AT236" s="256" t="s">
        <v>176</v>
      </c>
      <c r="AU236" s="256" t="s">
        <v>88</v>
      </c>
      <c r="AV236" s="12" t="s">
        <v>173</v>
      </c>
      <c r="AW236" s="12" t="s">
        <v>35</v>
      </c>
      <c r="AX236" s="12" t="s">
        <v>17</v>
      </c>
      <c r="AY236" s="256" t="s">
        <v>168</v>
      </c>
    </row>
    <row r="237" spans="2:63" s="9" customFormat="1" ht="22.3" customHeight="1">
      <c r="B237" s="200"/>
      <c r="C237" s="201"/>
      <c r="D237" s="210" t="s">
        <v>129</v>
      </c>
      <c r="E237" s="210"/>
      <c r="F237" s="210"/>
      <c r="G237" s="210"/>
      <c r="H237" s="210"/>
      <c r="I237" s="210"/>
      <c r="J237" s="210"/>
      <c r="K237" s="210"/>
      <c r="L237" s="210"/>
      <c r="M237" s="210"/>
      <c r="N237" s="211">
        <f>BK237</f>
        <v>0</v>
      </c>
      <c r="O237" s="212"/>
      <c r="P237" s="212"/>
      <c r="Q237" s="212"/>
      <c r="R237" s="203"/>
      <c r="T237" s="204"/>
      <c r="U237" s="201"/>
      <c r="V237" s="201"/>
      <c r="W237" s="205">
        <f>SUM(W238:W239)</f>
        <v>0</v>
      </c>
      <c r="X237" s="201"/>
      <c r="Y237" s="205">
        <f>SUM(Y238:Y239)</f>
        <v>0.004</v>
      </c>
      <c r="Z237" s="201"/>
      <c r="AA237" s="206">
        <f>SUM(AA238:AA239)</f>
        <v>0</v>
      </c>
      <c r="AR237" s="207" t="s">
        <v>17</v>
      </c>
      <c r="AT237" s="208" t="s">
        <v>76</v>
      </c>
      <c r="AU237" s="208" t="s">
        <v>85</v>
      </c>
      <c r="AY237" s="207" t="s">
        <v>168</v>
      </c>
      <c r="BK237" s="209">
        <f>SUM(BK238:BK239)</f>
        <v>0</v>
      </c>
    </row>
    <row r="238" spans="2:65" s="1" customFormat="1" ht="25.5" customHeight="1">
      <c r="B238" s="178"/>
      <c r="C238" s="213" t="s">
        <v>337</v>
      </c>
      <c r="D238" s="213" t="s">
        <v>169</v>
      </c>
      <c r="E238" s="214" t="s">
        <v>338</v>
      </c>
      <c r="F238" s="215" t="s">
        <v>339</v>
      </c>
      <c r="G238" s="215"/>
      <c r="H238" s="215"/>
      <c r="I238" s="215"/>
      <c r="J238" s="216" t="s">
        <v>218</v>
      </c>
      <c r="K238" s="217">
        <v>100</v>
      </c>
      <c r="L238" s="218">
        <v>0</v>
      </c>
      <c r="M238" s="218"/>
      <c r="N238" s="219">
        <f>ROUND(L238*K238,2)</f>
        <v>0</v>
      </c>
      <c r="O238" s="219"/>
      <c r="P238" s="219"/>
      <c r="Q238" s="219"/>
      <c r="R238" s="182"/>
      <c r="T238" s="220" t="s">
        <v>5</v>
      </c>
      <c r="U238" s="57" t="s">
        <v>42</v>
      </c>
      <c r="V238" s="48"/>
      <c r="W238" s="221">
        <f>V238*K238</f>
        <v>0</v>
      </c>
      <c r="X238" s="221">
        <v>4E-05</v>
      </c>
      <c r="Y238" s="221">
        <f>X238*K238</f>
        <v>0.004</v>
      </c>
      <c r="Z238" s="221">
        <v>0</v>
      </c>
      <c r="AA238" s="222">
        <f>Z238*K238</f>
        <v>0</v>
      </c>
      <c r="AR238" s="23" t="s">
        <v>173</v>
      </c>
      <c r="AT238" s="23" t="s">
        <v>169</v>
      </c>
      <c r="AU238" s="23" t="s">
        <v>88</v>
      </c>
      <c r="AY238" s="23" t="s">
        <v>168</v>
      </c>
      <c r="BE238" s="137">
        <f>IF(U238="základní",N238,0)</f>
        <v>0</v>
      </c>
      <c r="BF238" s="137">
        <f>IF(U238="snížená",N238,0)</f>
        <v>0</v>
      </c>
      <c r="BG238" s="137">
        <f>IF(U238="zákl. přenesená",N238,0)</f>
        <v>0</v>
      </c>
      <c r="BH238" s="137">
        <f>IF(U238="sníž. přenesená",N238,0)</f>
        <v>0</v>
      </c>
      <c r="BI238" s="137">
        <f>IF(U238="nulová",N238,0)</f>
        <v>0</v>
      </c>
      <c r="BJ238" s="23" t="s">
        <v>17</v>
      </c>
      <c r="BK238" s="137">
        <f>ROUND(L238*K238,2)</f>
        <v>0</v>
      </c>
      <c r="BL238" s="23" t="s">
        <v>173</v>
      </c>
      <c r="BM238" s="23" t="s">
        <v>340</v>
      </c>
    </row>
    <row r="239" spans="2:65" s="1" customFormat="1" ht="25.5" customHeight="1">
      <c r="B239" s="178"/>
      <c r="C239" s="213" t="s">
        <v>341</v>
      </c>
      <c r="D239" s="213" t="s">
        <v>169</v>
      </c>
      <c r="E239" s="214" t="s">
        <v>342</v>
      </c>
      <c r="F239" s="215" t="s">
        <v>343</v>
      </c>
      <c r="G239" s="215"/>
      <c r="H239" s="215"/>
      <c r="I239" s="215"/>
      <c r="J239" s="216" t="s">
        <v>344</v>
      </c>
      <c r="K239" s="217">
        <v>100</v>
      </c>
      <c r="L239" s="218">
        <v>0</v>
      </c>
      <c r="M239" s="218"/>
      <c r="N239" s="219">
        <f>ROUND(L239*K239,2)</f>
        <v>0</v>
      </c>
      <c r="O239" s="219"/>
      <c r="P239" s="219"/>
      <c r="Q239" s="219"/>
      <c r="R239" s="182"/>
      <c r="T239" s="220" t="s">
        <v>5</v>
      </c>
      <c r="U239" s="57" t="s">
        <v>42</v>
      </c>
      <c r="V239" s="48"/>
      <c r="W239" s="221">
        <f>V239*K239</f>
        <v>0</v>
      </c>
      <c r="X239" s="221">
        <v>0</v>
      </c>
      <c r="Y239" s="221">
        <f>X239*K239</f>
        <v>0</v>
      </c>
      <c r="Z239" s="221">
        <v>0</v>
      </c>
      <c r="AA239" s="222">
        <f>Z239*K239</f>
        <v>0</v>
      </c>
      <c r="AR239" s="23" t="s">
        <v>173</v>
      </c>
      <c r="AT239" s="23" t="s">
        <v>169</v>
      </c>
      <c r="AU239" s="23" t="s">
        <v>88</v>
      </c>
      <c r="AY239" s="23" t="s">
        <v>168</v>
      </c>
      <c r="BE239" s="137">
        <f>IF(U239="základní",N239,0)</f>
        <v>0</v>
      </c>
      <c r="BF239" s="137">
        <f>IF(U239="snížená",N239,0)</f>
        <v>0</v>
      </c>
      <c r="BG239" s="137">
        <f>IF(U239="zákl. přenesená",N239,0)</f>
        <v>0</v>
      </c>
      <c r="BH239" s="137">
        <f>IF(U239="sníž. přenesená",N239,0)</f>
        <v>0</v>
      </c>
      <c r="BI239" s="137">
        <f>IF(U239="nulová",N239,0)</f>
        <v>0</v>
      </c>
      <c r="BJ239" s="23" t="s">
        <v>17</v>
      </c>
      <c r="BK239" s="137">
        <f>ROUND(L239*K239,2)</f>
        <v>0</v>
      </c>
      <c r="BL239" s="23" t="s">
        <v>173</v>
      </c>
      <c r="BM239" s="23" t="s">
        <v>345</v>
      </c>
    </row>
    <row r="240" spans="2:63" s="9" customFormat="1" ht="22.3" customHeight="1">
      <c r="B240" s="200"/>
      <c r="C240" s="201"/>
      <c r="D240" s="210" t="s">
        <v>130</v>
      </c>
      <c r="E240" s="210"/>
      <c r="F240" s="210"/>
      <c r="G240" s="210"/>
      <c r="H240" s="210"/>
      <c r="I240" s="210"/>
      <c r="J240" s="210"/>
      <c r="K240" s="210"/>
      <c r="L240" s="210"/>
      <c r="M240" s="210"/>
      <c r="N240" s="233">
        <f>BK240</f>
        <v>0</v>
      </c>
      <c r="O240" s="234"/>
      <c r="P240" s="234"/>
      <c r="Q240" s="234"/>
      <c r="R240" s="203"/>
      <c r="T240" s="204"/>
      <c r="U240" s="201"/>
      <c r="V240" s="201"/>
      <c r="W240" s="205">
        <f>SUM(W241:W283)</f>
        <v>0</v>
      </c>
      <c r="X240" s="201"/>
      <c r="Y240" s="205">
        <f>SUM(Y241:Y283)</f>
        <v>0.00106</v>
      </c>
      <c r="Z240" s="201"/>
      <c r="AA240" s="206">
        <f>SUM(AA241:AA283)</f>
        <v>5.078</v>
      </c>
      <c r="AR240" s="207" t="s">
        <v>17</v>
      </c>
      <c r="AT240" s="208" t="s">
        <v>76</v>
      </c>
      <c r="AU240" s="208" t="s">
        <v>85</v>
      </c>
      <c r="AY240" s="207" t="s">
        <v>168</v>
      </c>
      <c r="BK240" s="209">
        <f>SUM(BK241:BK283)</f>
        <v>0</v>
      </c>
    </row>
    <row r="241" spans="2:65" s="1" customFormat="1" ht="38.25" customHeight="1">
      <c r="B241" s="178"/>
      <c r="C241" s="213" t="s">
        <v>346</v>
      </c>
      <c r="D241" s="213" t="s">
        <v>169</v>
      </c>
      <c r="E241" s="214" t="s">
        <v>347</v>
      </c>
      <c r="F241" s="215" t="s">
        <v>348</v>
      </c>
      <c r="G241" s="215"/>
      <c r="H241" s="215"/>
      <c r="I241" s="215"/>
      <c r="J241" s="216" t="s">
        <v>172</v>
      </c>
      <c r="K241" s="217">
        <v>0.135</v>
      </c>
      <c r="L241" s="218">
        <v>0</v>
      </c>
      <c r="M241" s="218"/>
      <c r="N241" s="219">
        <f>ROUND(L241*K241,2)</f>
        <v>0</v>
      </c>
      <c r="O241" s="219"/>
      <c r="P241" s="219"/>
      <c r="Q241" s="219"/>
      <c r="R241" s="182"/>
      <c r="T241" s="220" t="s">
        <v>5</v>
      </c>
      <c r="U241" s="57" t="s">
        <v>42</v>
      </c>
      <c r="V241" s="48"/>
      <c r="W241" s="221">
        <f>V241*K241</f>
        <v>0</v>
      </c>
      <c r="X241" s="221">
        <v>0</v>
      </c>
      <c r="Y241" s="221">
        <f>X241*K241</f>
        <v>0</v>
      </c>
      <c r="Z241" s="221">
        <v>2.2</v>
      </c>
      <c r="AA241" s="222">
        <f>Z241*K241</f>
        <v>0.29700000000000004</v>
      </c>
      <c r="AR241" s="23" t="s">
        <v>173</v>
      </c>
      <c r="AT241" s="23" t="s">
        <v>169</v>
      </c>
      <c r="AU241" s="23" t="s">
        <v>88</v>
      </c>
      <c r="AY241" s="23" t="s">
        <v>168</v>
      </c>
      <c r="BE241" s="137">
        <f>IF(U241="základní",N241,0)</f>
        <v>0</v>
      </c>
      <c r="BF241" s="137">
        <f>IF(U241="snížená",N241,0)</f>
        <v>0</v>
      </c>
      <c r="BG241" s="137">
        <f>IF(U241="zákl. přenesená",N241,0)</f>
        <v>0</v>
      </c>
      <c r="BH241" s="137">
        <f>IF(U241="sníž. přenesená",N241,0)</f>
        <v>0</v>
      </c>
      <c r="BI241" s="137">
        <f>IF(U241="nulová",N241,0)</f>
        <v>0</v>
      </c>
      <c r="BJ241" s="23" t="s">
        <v>17</v>
      </c>
      <c r="BK241" s="137">
        <f>ROUND(L241*K241,2)</f>
        <v>0</v>
      </c>
      <c r="BL241" s="23" t="s">
        <v>173</v>
      </c>
      <c r="BM241" s="23" t="s">
        <v>349</v>
      </c>
    </row>
    <row r="242" spans="2:51" s="11" customFormat="1" ht="16.5" customHeight="1">
      <c r="B242" s="235"/>
      <c r="C242" s="236"/>
      <c r="D242" s="236"/>
      <c r="E242" s="237" t="s">
        <v>5</v>
      </c>
      <c r="F242" s="238" t="s">
        <v>350</v>
      </c>
      <c r="G242" s="239"/>
      <c r="H242" s="239"/>
      <c r="I242" s="239"/>
      <c r="J242" s="236"/>
      <c r="K242" s="237" t="s">
        <v>5</v>
      </c>
      <c r="L242" s="236"/>
      <c r="M242" s="236"/>
      <c r="N242" s="236"/>
      <c r="O242" s="236"/>
      <c r="P242" s="236"/>
      <c r="Q242" s="236"/>
      <c r="R242" s="240"/>
      <c r="T242" s="241"/>
      <c r="U242" s="236"/>
      <c r="V242" s="236"/>
      <c r="W242" s="236"/>
      <c r="X242" s="236"/>
      <c r="Y242" s="236"/>
      <c r="Z242" s="236"/>
      <c r="AA242" s="242"/>
      <c r="AT242" s="243" t="s">
        <v>176</v>
      </c>
      <c r="AU242" s="243" t="s">
        <v>88</v>
      </c>
      <c r="AV242" s="11" t="s">
        <v>17</v>
      </c>
      <c r="AW242" s="11" t="s">
        <v>35</v>
      </c>
      <c r="AX242" s="11" t="s">
        <v>77</v>
      </c>
      <c r="AY242" s="243" t="s">
        <v>168</v>
      </c>
    </row>
    <row r="243" spans="2:51" s="10" customFormat="1" ht="16.5" customHeight="1">
      <c r="B243" s="223"/>
      <c r="C243" s="224"/>
      <c r="D243" s="224"/>
      <c r="E243" s="225" t="s">
        <v>5</v>
      </c>
      <c r="F243" s="244" t="s">
        <v>317</v>
      </c>
      <c r="G243" s="224"/>
      <c r="H243" s="224"/>
      <c r="I243" s="224"/>
      <c r="J243" s="224"/>
      <c r="K243" s="228">
        <v>0.135</v>
      </c>
      <c r="L243" s="224"/>
      <c r="M243" s="224"/>
      <c r="N243" s="224"/>
      <c r="O243" s="224"/>
      <c r="P243" s="224"/>
      <c r="Q243" s="224"/>
      <c r="R243" s="229"/>
      <c r="T243" s="230"/>
      <c r="U243" s="224"/>
      <c r="V243" s="224"/>
      <c r="W243" s="224"/>
      <c r="X243" s="224"/>
      <c r="Y243" s="224"/>
      <c r="Z243" s="224"/>
      <c r="AA243" s="231"/>
      <c r="AT243" s="232" t="s">
        <v>176</v>
      </c>
      <c r="AU243" s="232" t="s">
        <v>88</v>
      </c>
      <c r="AV243" s="10" t="s">
        <v>85</v>
      </c>
      <c r="AW243" s="10" t="s">
        <v>35</v>
      </c>
      <c r="AX243" s="10" t="s">
        <v>17</v>
      </c>
      <c r="AY243" s="232" t="s">
        <v>168</v>
      </c>
    </row>
    <row r="244" spans="2:65" s="1" customFormat="1" ht="25.5" customHeight="1">
      <c r="B244" s="178"/>
      <c r="C244" s="213" t="s">
        <v>351</v>
      </c>
      <c r="D244" s="213" t="s">
        <v>169</v>
      </c>
      <c r="E244" s="214" t="s">
        <v>352</v>
      </c>
      <c r="F244" s="215" t="s">
        <v>353</v>
      </c>
      <c r="G244" s="215"/>
      <c r="H244" s="215"/>
      <c r="I244" s="215"/>
      <c r="J244" s="216" t="s">
        <v>218</v>
      </c>
      <c r="K244" s="217">
        <v>1.6</v>
      </c>
      <c r="L244" s="218">
        <v>0</v>
      </c>
      <c r="M244" s="218"/>
      <c r="N244" s="219">
        <f>ROUND(L244*K244,2)</f>
        <v>0</v>
      </c>
      <c r="O244" s="219"/>
      <c r="P244" s="219"/>
      <c r="Q244" s="219"/>
      <c r="R244" s="182"/>
      <c r="T244" s="220" t="s">
        <v>5</v>
      </c>
      <c r="U244" s="57" t="s">
        <v>42</v>
      </c>
      <c r="V244" s="48"/>
      <c r="W244" s="221">
        <f>V244*K244</f>
        <v>0</v>
      </c>
      <c r="X244" s="221">
        <v>0</v>
      </c>
      <c r="Y244" s="221">
        <f>X244*K244</f>
        <v>0</v>
      </c>
      <c r="Z244" s="221">
        <v>0.27</v>
      </c>
      <c r="AA244" s="222">
        <f>Z244*K244</f>
        <v>0.43200000000000005</v>
      </c>
      <c r="AR244" s="23" t="s">
        <v>173</v>
      </c>
      <c r="AT244" s="23" t="s">
        <v>169</v>
      </c>
      <c r="AU244" s="23" t="s">
        <v>88</v>
      </c>
      <c r="AY244" s="23" t="s">
        <v>168</v>
      </c>
      <c r="BE244" s="137">
        <f>IF(U244="základní",N244,0)</f>
        <v>0</v>
      </c>
      <c r="BF244" s="137">
        <f>IF(U244="snížená",N244,0)</f>
        <v>0</v>
      </c>
      <c r="BG244" s="137">
        <f>IF(U244="zákl. přenesená",N244,0)</f>
        <v>0</v>
      </c>
      <c r="BH244" s="137">
        <f>IF(U244="sníž. přenesená",N244,0)</f>
        <v>0</v>
      </c>
      <c r="BI244" s="137">
        <f>IF(U244="nulová",N244,0)</f>
        <v>0</v>
      </c>
      <c r="BJ244" s="23" t="s">
        <v>17</v>
      </c>
      <c r="BK244" s="137">
        <f>ROUND(L244*K244,2)</f>
        <v>0</v>
      </c>
      <c r="BL244" s="23" t="s">
        <v>173</v>
      </c>
      <c r="BM244" s="23" t="s">
        <v>354</v>
      </c>
    </row>
    <row r="245" spans="2:51" s="11" customFormat="1" ht="16.5" customHeight="1">
      <c r="B245" s="235"/>
      <c r="C245" s="236"/>
      <c r="D245" s="236"/>
      <c r="E245" s="237" t="s">
        <v>5</v>
      </c>
      <c r="F245" s="238" t="s">
        <v>355</v>
      </c>
      <c r="G245" s="239"/>
      <c r="H245" s="239"/>
      <c r="I245" s="239"/>
      <c r="J245" s="236"/>
      <c r="K245" s="237" t="s">
        <v>5</v>
      </c>
      <c r="L245" s="236"/>
      <c r="M245" s="236"/>
      <c r="N245" s="236"/>
      <c r="O245" s="236"/>
      <c r="P245" s="236"/>
      <c r="Q245" s="236"/>
      <c r="R245" s="240"/>
      <c r="T245" s="241"/>
      <c r="U245" s="236"/>
      <c r="V245" s="236"/>
      <c r="W245" s="236"/>
      <c r="X245" s="236"/>
      <c r="Y245" s="236"/>
      <c r="Z245" s="236"/>
      <c r="AA245" s="242"/>
      <c r="AT245" s="243" t="s">
        <v>176</v>
      </c>
      <c r="AU245" s="243" t="s">
        <v>88</v>
      </c>
      <c r="AV245" s="11" t="s">
        <v>17</v>
      </c>
      <c r="AW245" s="11" t="s">
        <v>35</v>
      </c>
      <c r="AX245" s="11" t="s">
        <v>77</v>
      </c>
      <c r="AY245" s="243" t="s">
        <v>168</v>
      </c>
    </row>
    <row r="246" spans="2:51" s="10" customFormat="1" ht="16.5" customHeight="1">
      <c r="B246" s="223"/>
      <c r="C246" s="224"/>
      <c r="D246" s="224"/>
      <c r="E246" s="225" t="s">
        <v>5</v>
      </c>
      <c r="F246" s="244" t="s">
        <v>356</v>
      </c>
      <c r="G246" s="224"/>
      <c r="H246" s="224"/>
      <c r="I246" s="224"/>
      <c r="J246" s="224"/>
      <c r="K246" s="228">
        <v>1.6</v>
      </c>
      <c r="L246" s="224"/>
      <c r="M246" s="224"/>
      <c r="N246" s="224"/>
      <c r="O246" s="224"/>
      <c r="P246" s="224"/>
      <c r="Q246" s="224"/>
      <c r="R246" s="229"/>
      <c r="T246" s="230"/>
      <c r="U246" s="224"/>
      <c r="V246" s="224"/>
      <c r="W246" s="224"/>
      <c r="X246" s="224"/>
      <c r="Y246" s="224"/>
      <c r="Z246" s="224"/>
      <c r="AA246" s="231"/>
      <c r="AT246" s="232" t="s">
        <v>176</v>
      </c>
      <c r="AU246" s="232" t="s">
        <v>88</v>
      </c>
      <c r="AV246" s="10" t="s">
        <v>85</v>
      </c>
      <c r="AW246" s="10" t="s">
        <v>35</v>
      </c>
      <c r="AX246" s="10" t="s">
        <v>17</v>
      </c>
      <c r="AY246" s="232" t="s">
        <v>168</v>
      </c>
    </row>
    <row r="247" spans="2:65" s="1" customFormat="1" ht="25.5" customHeight="1">
      <c r="B247" s="178"/>
      <c r="C247" s="213" t="s">
        <v>357</v>
      </c>
      <c r="D247" s="213" t="s">
        <v>169</v>
      </c>
      <c r="E247" s="214" t="s">
        <v>358</v>
      </c>
      <c r="F247" s="215" t="s">
        <v>359</v>
      </c>
      <c r="G247" s="215"/>
      <c r="H247" s="215"/>
      <c r="I247" s="215"/>
      <c r="J247" s="216" t="s">
        <v>225</v>
      </c>
      <c r="K247" s="217">
        <v>2</v>
      </c>
      <c r="L247" s="218">
        <v>0</v>
      </c>
      <c r="M247" s="218"/>
      <c r="N247" s="219">
        <f>ROUND(L247*K247,2)</f>
        <v>0</v>
      </c>
      <c r="O247" s="219"/>
      <c r="P247" s="219"/>
      <c r="Q247" s="219"/>
      <c r="R247" s="182"/>
      <c r="T247" s="220" t="s">
        <v>5</v>
      </c>
      <c r="U247" s="57" t="s">
        <v>42</v>
      </c>
      <c r="V247" s="48"/>
      <c r="W247" s="221">
        <f>V247*K247</f>
        <v>0</v>
      </c>
      <c r="X247" s="221">
        <v>0</v>
      </c>
      <c r="Y247" s="221">
        <f>X247*K247</f>
        <v>0</v>
      </c>
      <c r="Z247" s="221">
        <v>0.015</v>
      </c>
      <c r="AA247" s="222">
        <f>Z247*K247</f>
        <v>0.03</v>
      </c>
      <c r="AR247" s="23" t="s">
        <v>173</v>
      </c>
      <c r="AT247" s="23" t="s">
        <v>169</v>
      </c>
      <c r="AU247" s="23" t="s">
        <v>88</v>
      </c>
      <c r="AY247" s="23" t="s">
        <v>168</v>
      </c>
      <c r="BE247" s="137">
        <f>IF(U247="základní",N247,0)</f>
        <v>0</v>
      </c>
      <c r="BF247" s="137">
        <f>IF(U247="snížená",N247,0)</f>
        <v>0</v>
      </c>
      <c r="BG247" s="137">
        <f>IF(U247="zákl. přenesená",N247,0)</f>
        <v>0</v>
      </c>
      <c r="BH247" s="137">
        <f>IF(U247="sníž. přenesená",N247,0)</f>
        <v>0</v>
      </c>
      <c r="BI247" s="137">
        <f>IF(U247="nulová",N247,0)</f>
        <v>0</v>
      </c>
      <c r="BJ247" s="23" t="s">
        <v>17</v>
      </c>
      <c r="BK247" s="137">
        <f>ROUND(L247*K247,2)</f>
        <v>0</v>
      </c>
      <c r="BL247" s="23" t="s">
        <v>173</v>
      </c>
      <c r="BM247" s="23" t="s">
        <v>360</v>
      </c>
    </row>
    <row r="248" spans="2:51" s="11" customFormat="1" ht="16.5" customHeight="1">
      <c r="B248" s="235"/>
      <c r="C248" s="236"/>
      <c r="D248" s="236"/>
      <c r="E248" s="237" t="s">
        <v>5</v>
      </c>
      <c r="F248" s="238" t="s">
        <v>361</v>
      </c>
      <c r="G248" s="239"/>
      <c r="H248" s="239"/>
      <c r="I248" s="239"/>
      <c r="J248" s="236"/>
      <c r="K248" s="237" t="s">
        <v>5</v>
      </c>
      <c r="L248" s="236"/>
      <c r="M248" s="236"/>
      <c r="N248" s="236"/>
      <c r="O248" s="236"/>
      <c r="P248" s="236"/>
      <c r="Q248" s="236"/>
      <c r="R248" s="240"/>
      <c r="T248" s="241"/>
      <c r="U248" s="236"/>
      <c r="V248" s="236"/>
      <c r="W248" s="236"/>
      <c r="X248" s="236"/>
      <c r="Y248" s="236"/>
      <c r="Z248" s="236"/>
      <c r="AA248" s="242"/>
      <c r="AT248" s="243" t="s">
        <v>176</v>
      </c>
      <c r="AU248" s="243" t="s">
        <v>88</v>
      </c>
      <c r="AV248" s="11" t="s">
        <v>17</v>
      </c>
      <c r="AW248" s="11" t="s">
        <v>35</v>
      </c>
      <c r="AX248" s="11" t="s">
        <v>77</v>
      </c>
      <c r="AY248" s="243" t="s">
        <v>168</v>
      </c>
    </row>
    <row r="249" spans="2:51" s="10" customFormat="1" ht="16.5" customHeight="1">
      <c r="B249" s="223"/>
      <c r="C249" s="224"/>
      <c r="D249" s="224"/>
      <c r="E249" s="225" t="s">
        <v>5</v>
      </c>
      <c r="F249" s="244" t="s">
        <v>85</v>
      </c>
      <c r="G249" s="224"/>
      <c r="H249" s="224"/>
      <c r="I249" s="224"/>
      <c r="J249" s="224"/>
      <c r="K249" s="228">
        <v>2</v>
      </c>
      <c r="L249" s="224"/>
      <c r="M249" s="224"/>
      <c r="N249" s="224"/>
      <c r="O249" s="224"/>
      <c r="P249" s="224"/>
      <c r="Q249" s="224"/>
      <c r="R249" s="229"/>
      <c r="T249" s="230"/>
      <c r="U249" s="224"/>
      <c r="V249" s="224"/>
      <c r="W249" s="224"/>
      <c r="X249" s="224"/>
      <c r="Y249" s="224"/>
      <c r="Z249" s="224"/>
      <c r="AA249" s="231"/>
      <c r="AT249" s="232" t="s">
        <v>176</v>
      </c>
      <c r="AU249" s="232" t="s">
        <v>88</v>
      </c>
      <c r="AV249" s="10" t="s">
        <v>85</v>
      </c>
      <c r="AW249" s="10" t="s">
        <v>35</v>
      </c>
      <c r="AX249" s="10" t="s">
        <v>17</v>
      </c>
      <c r="AY249" s="232" t="s">
        <v>168</v>
      </c>
    </row>
    <row r="250" spans="2:65" s="1" customFormat="1" ht="38.25" customHeight="1">
      <c r="B250" s="178"/>
      <c r="C250" s="213" t="s">
        <v>362</v>
      </c>
      <c r="D250" s="213" t="s">
        <v>169</v>
      </c>
      <c r="E250" s="214" t="s">
        <v>363</v>
      </c>
      <c r="F250" s="215" t="s">
        <v>364</v>
      </c>
      <c r="G250" s="215"/>
      <c r="H250" s="215"/>
      <c r="I250" s="215"/>
      <c r="J250" s="216" t="s">
        <v>274</v>
      </c>
      <c r="K250" s="217">
        <v>2.5</v>
      </c>
      <c r="L250" s="218">
        <v>0</v>
      </c>
      <c r="M250" s="218"/>
      <c r="N250" s="219">
        <f>ROUND(L250*K250,2)</f>
        <v>0</v>
      </c>
      <c r="O250" s="219"/>
      <c r="P250" s="219"/>
      <c r="Q250" s="219"/>
      <c r="R250" s="182"/>
      <c r="T250" s="220" t="s">
        <v>5</v>
      </c>
      <c r="U250" s="57" t="s">
        <v>42</v>
      </c>
      <c r="V250" s="48"/>
      <c r="W250" s="221">
        <f>V250*K250</f>
        <v>0</v>
      </c>
      <c r="X250" s="221">
        <v>0</v>
      </c>
      <c r="Y250" s="221">
        <f>X250*K250</f>
        <v>0</v>
      </c>
      <c r="Z250" s="221">
        <v>0.042</v>
      </c>
      <c r="AA250" s="222">
        <f>Z250*K250</f>
        <v>0.10500000000000001</v>
      </c>
      <c r="AR250" s="23" t="s">
        <v>173</v>
      </c>
      <c r="AT250" s="23" t="s">
        <v>169</v>
      </c>
      <c r="AU250" s="23" t="s">
        <v>88</v>
      </c>
      <c r="AY250" s="23" t="s">
        <v>168</v>
      </c>
      <c r="BE250" s="137">
        <f>IF(U250="základní",N250,0)</f>
        <v>0</v>
      </c>
      <c r="BF250" s="137">
        <f>IF(U250="snížená",N250,0)</f>
        <v>0</v>
      </c>
      <c r="BG250" s="137">
        <f>IF(U250="zákl. přenesená",N250,0)</f>
        <v>0</v>
      </c>
      <c r="BH250" s="137">
        <f>IF(U250="sníž. přenesená",N250,0)</f>
        <v>0</v>
      </c>
      <c r="BI250" s="137">
        <f>IF(U250="nulová",N250,0)</f>
        <v>0</v>
      </c>
      <c r="BJ250" s="23" t="s">
        <v>17</v>
      </c>
      <c r="BK250" s="137">
        <f>ROUND(L250*K250,2)</f>
        <v>0</v>
      </c>
      <c r="BL250" s="23" t="s">
        <v>173</v>
      </c>
      <c r="BM250" s="23" t="s">
        <v>365</v>
      </c>
    </row>
    <row r="251" spans="2:51" s="11" customFormat="1" ht="16.5" customHeight="1">
      <c r="B251" s="235"/>
      <c r="C251" s="236"/>
      <c r="D251" s="236"/>
      <c r="E251" s="237" t="s">
        <v>5</v>
      </c>
      <c r="F251" s="238" t="s">
        <v>213</v>
      </c>
      <c r="G251" s="239"/>
      <c r="H251" s="239"/>
      <c r="I251" s="239"/>
      <c r="J251" s="236"/>
      <c r="K251" s="237" t="s">
        <v>5</v>
      </c>
      <c r="L251" s="236"/>
      <c r="M251" s="236"/>
      <c r="N251" s="236"/>
      <c r="O251" s="236"/>
      <c r="P251" s="236"/>
      <c r="Q251" s="236"/>
      <c r="R251" s="240"/>
      <c r="T251" s="241"/>
      <c r="U251" s="236"/>
      <c r="V251" s="236"/>
      <c r="W251" s="236"/>
      <c r="X251" s="236"/>
      <c r="Y251" s="236"/>
      <c r="Z251" s="236"/>
      <c r="AA251" s="242"/>
      <c r="AT251" s="243" t="s">
        <v>176</v>
      </c>
      <c r="AU251" s="243" t="s">
        <v>88</v>
      </c>
      <c r="AV251" s="11" t="s">
        <v>17</v>
      </c>
      <c r="AW251" s="11" t="s">
        <v>35</v>
      </c>
      <c r="AX251" s="11" t="s">
        <v>77</v>
      </c>
      <c r="AY251" s="243" t="s">
        <v>168</v>
      </c>
    </row>
    <row r="252" spans="2:51" s="10" customFormat="1" ht="16.5" customHeight="1">
      <c r="B252" s="223"/>
      <c r="C252" s="224"/>
      <c r="D252" s="224"/>
      <c r="E252" s="225" t="s">
        <v>5</v>
      </c>
      <c r="F252" s="244" t="s">
        <v>366</v>
      </c>
      <c r="G252" s="224"/>
      <c r="H252" s="224"/>
      <c r="I252" s="224"/>
      <c r="J252" s="224"/>
      <c r="K252" s="228">
        <v>2.5</v>
      </c>
      <c r="L252" s="224"/>
      <c r="M252" s="224"/>
      <c r="N252" s="224"/>
      <c r="O252" s="224"/>
      <c r="P252" s="224"/>
      <c r="Q252" s="224"/>
      <c r="R252" s="229"/>
      <c r="T252" s="230"/>
      <c r="U252" s="224"/>
      <c r="V252" s="224"/>
      <c r="W252" s="224"/>
      <c r="X252" s="224"/>
      <c r="Y252" s="224"/>
      <c r="Z252" s="224"/>
      <c r="AA252" s="231"/>
      <c r="AT252" s="232" t="s">
        <v>176</v>
      </c>
      <c r="AU252" s="232" t="s">
        <v>88</v>
      </c>
      <c r="AV252" s="10" t="s">
        <v>85</v>
      </c>
      <c r="AW252" s="10" t="s">
        <v>35</v>
      </c>
      <c r="AX252" s="10" t="s">
        <v>17</v>
      </c>
      <c r="AY252" s="232" t="s">
        <v>168</v>
      </c>
    </row>
    <row r="253" spans="2:65" s="1" customFormat="1" ht="25.5" customHeight="1">
      <c r="B253" s="178"/>
      <c r="C253" s="213" t="s">
        <v>367</v>
      </c>
      <c r="D253" s="213" t="s">
        <v>169</v>
      </c>
      <c r="E253" s="214" t="s">
        <v>368</v>
      </c>
      <c r="F253" s="215" t="s">
        <v>369</v>
      </c>
      <c r="G253" s="215"/>
      <c r="H253" s="215"/>
      <c r="I253" s="215"/>
      <c r="J253" s="216" t="s">
        <v>274</v>
      </c>
      <c r="K253" s="217">
        <v>3.8</v>
      </c>
      <c r="L253" s="218">
        <v>0</v>
      </c>
      <c r="M253" s="218"/>
      <c r="N253" s="219">
        <f>ROUND(L253*K253,2)</f>
        <v>0</v>
      </c>
      <c r="O253" s="219"/>
      <c r="P253" s="219"/>
      <c r="Q253" s="219"/>
      <c r="R253" s="182"/>
      <c r="T253" s="220" t="s">
        <v>5</v>
      </c>
      <c r="U253" s="57" t="s">
        <v>42</v>
      </c>
      <c r="V253" s="48"/>
      <c r="W253" s="221">
        <f>V253*K253</f>
        <v>0</v>
      </c>
      <c r="X253" s="221">
        <v>0</v>
      </c>
      <c r="Y253" s="221">
        <f>X253*K253</f>
        <v>0</v>
      </c>
      <c r="Z253" s="221">
        <v>0</v>
      </c>
      <c r="AA253" s="222">
        <f>Z253*K253</f>
        <v>0</v>
      </c>
      <c r="AR253" s="23" t="s">
        <v>173</v>
      </c>
      <c r="AT253" s="23" t="s">
        <v>169</v>
      </c>
      <c r="AU253" s="23" t="s">
        <v>88</v>
      </c>
      <c r="AY253" s="23" t="s">
        <v>168</v>
      </c>
      <c r="BE253" s="137">
        <f>IF(U253="základní",N253,0)</f>
        <v>0</v>
      </c>
      <c r="BF253" s="137">
        <f>IF(U253="snížená",N253,0)</f>
        <v>0</v>
      </c>
      <c r="BG253" s="137">
        <f>IF(U253="zákl. přenesená",N253,0)</f>
        <v>0</v>
      </c>
      <c r="BH253" s="137">
        <f>IF(U253="sníž. přenesená",N253,0)</f>
        <v>0</v>
      </c>
      <c r="BI253" s="137">
        <f>IF(U253="nulová",N253,0)</f>
        <v>0</v>
      </c>
      <c r="BJ253" s="23" t="s">
        <v>17</v>
      </c>
      <c r="BK253" s="137">
        <f>ROUND(L253*K253,2)</f>
        <v>0</v>
      </c>
      <c r="BL253" s="23" t="s">
        <v>173</v>
      </c>
      <c r="BM253" s="23" t="s">
        <v>370</v>
      </c>
    </row>
    <row r="254" spans="2:51" s="11" customFormat="1" ht="16.5" customHeight="1">
      <c r="B254" s="235"/>
      <c r="C254" s="236"/>
      <c r="D254" s="236"/>
      <c r="E254" s="237" t="s">
        <v>5</v>
      </c>
      <c r="F254" s="238" t="s">
        <v>350</v>
      </c>
      <c r="G254" s="239"/>
      <c r="H254" s="239"/>
      <c r="I254" s="239"/>
      <c r="J254" s="236"/>
      <c r="K254" s="237" t="s">
        <v>5</v>
      </c>
      <c r="L254" s="236"/>
      <c r="M254" s="236"/>
      <c r="N254" s="236"/>
      <c r="O254" s="236"/>
      <c r="P254" s="236"/>
      <c r="Q254" s="236"/>
      <c r="R254" s="240"/>
      <c r="T254" s="241"/>
      <c r="U254" s="236"/>
      <c r="V254" s="236"/>
      <c r="W254" s="236"/>
      <c r="X254" s="236"/>
      <c r="Y254" s="236"/>
      <c r="Z254" s="236"/>
      <c r="AA254" s="242"/>
      <c r="AT254" s="243" t="s">
        <v>176</v>
      </c>
      <c r="AU254" s="243" t="s">
        <v>88</v>
      </c>
      <c r="AV254" s="11" t="s">
        <v>17</v>
      </c>
      <c r="AW254" s="11" t="s">
        <v>35</v>
      </c>
      <c r="AX254" s="11" t="s">
        <v>77</v>
      </c>
      <c r="AY254" s="243" t="s">
        <v>168</v>
      </c>
    </row>
    <row r="255" spans="2:51" s="10" customFormat="1" ht="16.5" customHeight="1">
      <c r="B255" s="223"/>
      <c r="C255" s="224"/>
      <c r="D255" s="224"/>
      <c r="E255" s="225" t="s">
        <v>5</v>
      </c>
      <c r="F255" s="244" t="s">
        <v>371</v>
      </c>
      <c r="G255" s="224"/>
      <c r="H255" s="224"/>
      <c r="I255" s="224"/>
      <c r="J255" s="224"/>
      <c r="K255" s="228">
        <v>3.8</v>
      </c>
      <c r="L255" s="224"/>
      <c r="M255" s="224"/>
      <c r="N255" s="224"/>
      <c r="O255" s="224"/>
      <c r="P255" s="224"/>
      <c r="Q255" s="224"/>
      <c r="R255" s="229"/>
      <c r="T255" s="230"/>
      <c r="U255" s="224"/>
      <c r="V255" s="224"/>
      <c r="W255" s="224"/>
      <c r="X255" s="224"/>
      <c r="Y255" s="224"/>
      <c r="Z255" s="224"/>
      <c r="AA255" s="231"/>
      <c r="AT255" s="232" t="s">
        <v>176</v>
      </c>
      <c r="AU255" s="232" t="s">
        <v>88</v>
      </c>
      <c r="AV255" s="10" t="s">
        <v>85</v>
      </c>
      <c r="AW255" s="10" t="s">
        <v>35</v>
      </c>
      <c r="AX255" s="10" t="s">
        <v>17</v>
      </c>
      <c r="AY255" s="232" t="s">
        <v>168</v>
      </c>
    </row>
    <row r="256" spans="2:65" s="1" customFormat="1" ht="25.5" customHeight="1">
      <c r="B256" s="178"/>
      <c r="C256" s="213" t="s">
        <v>372</v>
      </c>
      <c r="D256" s="213" t="s">
        <v>169</v>
      </c>
      <c r="E256" s="214" t="s">
        <v>373</v>
      </c>
      <c r="F256" s="215" t="s">
        <v>374</v>
      </c>
      <c r="G256" s="215"/>
      <c r="H256" s="215"/>
      <c r="I256" s="215"/>
      <c r="J256" s="216" t="s">
        <v>172</v>
      </c>
      <c r="K256" s="217">
        <v>0.493</v>
      </c>
      <c r="L256" s="218">
        <v>0</v>
      </c>
      <c r="M256" s="218"/>
      <c r="N256" s="219">
        <f>ROUND(L256*K256,2)</f>
        <v>0</v>
      </c>
      <c r="O256" s="219"/>
      <c r="P256" s="219"/>
      <c r="Q256" s="219"/>
      <c r="R256" s="182"/>
      <c r="T256" s="220" t="s">
        <v>5</v>
      </c>
      <c r="U256" s="57" t="s">
        <v>42</v>
      </c>
      <c r="V256" s="48"/>
      <c r="W256" s="221">
        <f>V256*K256</f>
        <v>0</v>
      </c>
      <c r="X256" s="221">
        <v>0</v>
      </c>
      <c r="Y256" s="221">
        <f>X256*K256</f>
        <v>0</v>
      </c>
      <c r="Z256" s="221">
        <v>2.4</v>
      </c>
      <c r="AA256" s="222">
        <f>Z256*K256</f>
        <v>1.1832</v>
      </c>
      <c r="AR256" s="23" t="s">
        <v>173</v>
      </c>
      <c r="AT256" s="23" t="s">
        <v>169</v>
      </c>
      <c r="AU256" s="23" t="s">
        <v>88</v>
      </c>
      <c r="AY256" s="23" t="s">
        <v>168</v>
      </c>
      <c r="BE256" s="137">
        <f>IF(U256="základní",N256,0)</f>
        <v>0</v>
      </c>
      <c r="BF256" s="137">
        <f>IF(U256="snížená",N256,0)</f>
        <v>0</v>
      </c>
      <c r="BG256" s="137">
        <f>IF(U256="zákl. přenesená",N256,0)</f>
        <v>0</v>
      </c>
      <c r="BH256" s="137">
        <f>IF(U256="sníž. přenesená",N256,0)</f>
        <v>0</v>
      </c>
      <c r="BI256" s="137">
        <f>IF(U256="nulová",N256,0)</f>
        <v>0</v>
      </c>
      <c r="BJ256" s="23" t="s">
        <v>17</v>
      </c>
      <c r="BK256" s="137">
        <f>ROUND(L256*K256,2)</f>
        <v>0</v>
      </c>
      <c r="BL256" s="23" t="s">
        <v>173</v>
      </c>
      <c r="BM256" s="23" t="s">
        <v>375</v>
      </c>
    </row>
    <row r="257" spans="2:51" s="10" customFormat="1" ht="16.5" customHeight="1">
      <c r="B257" s="223"/>
      <c r="C257" s="224"/>
      <c r="D257" s="224"/>
      <c r="E257" s="225" t="s">
        <v>5</v>
      </c>
      <c r="F257" s="226" t="s">
        <v>376</v>
      </c>
      <c r="G257" s="227"/>
      <c r="H257" s="227"/>
      <c r="I257" s="227"/>
      <c r="J257" s="224"/>
      <c r="K257" s="228">
        <v>0.493</v>
      </c>
      <c r="L257" s="224"/>
      <c r="M257" s="224"/>
      <c r="N257" s="224"/>
      <c r="O257" s="224"/>
      <c r="P257" s="224"/>
      <c r="Q257" s="224"/>
      <c r="R257" s="229"/>
      <c r="T257" s="230"/>
      <c r="U257" s="224"/>
      <c r="V257" s="224"/>
      <c r="W257" s="224"/>
      <c r="X257" s="224"/>
      <c r="Y257" s="224"/>
      <c r="Z257" s="224"/>
      <c r="AA257" s="231"/>
      <c r="AT257" s="232" t="s">
        <v>176</v>
      </c>
      <c r="AU257" s="232" t="s">
        <v>88</v>
      </c>
      <c r="AV257" s="10" t="s">
        <v>85</v>
      </c>
      <c r="AW257" s="10" t="s">
        <v>35</v>
      </c>
      <c r="AX257" s="10" t="s">
        <v>17</v>
      </c>
      <c r="AY257" s="232" t="s">
        <v>168</v>
      </c>
    </row>
    <row r="258" spans="2:65" s="1" customFormat="1" ht="25.5" customHeight="1">
      <c r="B258" s="178"/>
      <c r="C258" s="213" t="s">
        <v>377</v>
      </c>
      <c r="D258" s="213" t="s">
        <v>169</v>
      </c>
      <c r="E258" s="214" t="s">
        <v>378</v>
      </c>
      <c r="F258" s="215" t="s">
        <v>379</v>
      </c>
      <c r="G258" s="215"/>
      <c r="H258" s="215"/>
      <c r="I258" s="215"/>
      <c r="J258" s="216" t="s">
        <v>172</v>
      </c>
      <c r="K258" s="217">
        <v>0.113</v>
      </c>
      <c r="L258" s="218">
        <v>0</v>
      </c>
      <c r="M258" s="218"/>
      <c r="N258" s="219">
        <f>ROUND(L258*K258,2)</f>
        <v>0</v>
      </c>
      <c r="O258" s="219"/>
      <c r="P258" s="219"/>
      <c r="Q258" s="219"/>
      <c r="R258" s="182"/>
      <c r="T258" s="220" t="s">
        <v>5</v>
      </c>
      <c r="U258" s="57" t="s">
        <v>42</v>
      </c>
      <c r="V258" s="48"/>
      <c r="W258" s="221">
        <f>V258*K258</f>
        <v>0</v>
      </c>
      <c r="X258" s="221">
        <v>0</v>
      </c>
      <c r="Y258" s="221">
        <f>X258*K258</f>
        <v>0</v>
      </c>
      <c r="Z258" s="221">
        <v>2.4</v>
      </c>
      <c r="AA258" s="222">
        <f>Z258*K258</f>
        <v>0.2712</v>
      </c>
      <c r="AR258" s="23" t="s">
        <v>173</v>
      </c>
      <c r="AT258" s="23" t="s">
        <v>169</v>
      </c>
      <c r="AU258" s="23" t="s">
        <v>88</v>
      </c>
      <c r="AY258" s="23" t="s">
        <v>168</v>
      </c>
      <c r="BE258" s="137">
        <f>IF(U258="základní",N258,0)</f>
        <v>0</v>
      </c>
      <c r="BF258" s="137">
        <f>IF(U258="snížená",N258,0)</f>
        <v>0</v>
      </c>
      <c r="BG258" s="137">
        <f>IF(U258="zákl. přenesená",N258,0)</f>
        <v>0</v>
      </c>
      <c r="BH258" s="137">
        <f>IF(U258="sníž. přenesená",N258,0)</f>
        <v>0</v>
      </c>
      <c r="BI258" s="137">
        <f>IF(U258="nulová",N258,0)</f>
        <v>0</v>
      </c>
      <c r="BJ258" s="23" t="s">
        <v>17</v>
      </c>
      <c r="BK258" s="137">
        <f>ROUND(L258*K258,2)</f>
        <v>0</v>
      </c>
      <c r="BL258" s="23" t="s">
        <v>173</v>
      </c>
      <c r="BM258" s="23" t="s">
        <v>380</v>
      </c>
    </row>
    <row r="259" spans="2:51" s="11" customFormat="1" ht="16.5" customHeight="1">
      <c r="B259" s="235"/>
      <c r="C259" s="236"/>
      <c r="D259" s="236"/>
      <c r="E259" s="237" t="s">
        <v>5</v>
      </c>
      <c r="F259" s="238" t="s">
        <v>381</v>
      </c>
      <c r="G259" s="239"/>
      <c r="H259" s="239"/>
      <c r="I259" s="239"/>
      <c r="J259" s="236"/>
      <c r="K259" s="237" t="s">
        <v>5</v>
      </c>
      <c r="L259" s="236"/>
      <c r="M259" s="236"/>
      <c r="N259" s="236"/>
      <c r="O259" s="236"/>
      <c r="P259" s="236"/>
      <c r="Q259" s="236"/>
      <c r="R259" s="240"/>
      <c r="T259" s="241"/>
      <c r="U259" s="236"/>
      <c r="V259" s="236"/>
      <c r="W259" s="236"/>
      <c r="X259" s="236"/>
      <c r="Y259" s="236"/>
      <c r="Z259" s="236"/>
      <c r="AA259" s="242"/>
      <c r="AT259" s="243" t="s">
        <v>176</v>
      </c>
      <c r="AU259" s="243" t="s">
        <v>88</v>
      </c>
      <c r="AV259" s="11" t="s">
        <v>17</v>
      </c>
      <c r="AW259" s="11" t="s">
        <v>35</v>
      </c>
      <c r="AX259" s="11" t="s">
        <v>77</v>
      </c>
      <c r="AY259" s="243" t="s">
        <v>168</v>
      </c>
    </row>
    <row r="260" spans="2:51" s="10" customFormat="1" ht="16.5" customHeight="1">
      <c r="B260" s="223"/>
      <c r="C260" s="224"/>
      <c r="D260" s="224"/>
      <c r="E260" s="225" t="s">
        <v>5</v>
      </c>
      <c r="F260" s="244" t="s">
        <v>382</v>
      </c>
      <c r="G260" s="224"/>
      <c r="H260" s="224"/>
      <c r="I260" s="224"/>
      <c r="J260" s="224"/>
      <c r="K260" s="228">
        <v>0.113</v>
      </c>
      <c r="L260" s="224"/>
      <c r="M260" s="224"/>
      <c r="N260" s="224"/>
      <c r="O260" s="224"/>
      <c r="P260" s="224"/>
      <c r="Q260" s="224"/>
      <c r="R260" s="229"/>
      <c r="T260" s="230"/>
      <c r="U260" s="224"/>
      <c r="V260" s="224"/>
      <c r="W260" s="224"/>
      <c r="X260" s="224"/>
      <c r="Y260" s="224"/>
      <c r="Z260" s="224"/>
      <c r="AA260" s="231"/>
      <c r="AT260" s="232" t="s">
        <v>176</v>
      </c>
      <c r="AU260" s="232" t="s">
        <v>88</v>
      </c>
      <c r="AV260" s="10" t="s">
        <v>85</v>
      </c>
      <c r="AW260" s="10" t="s">
        <v>35</v>
      </c>
      <c r="AX260" s="10" t="s">
        <v>17</v>
      </c>
      <c r="AY260" s="232" t="s">
        <v>168</v>
      </c>
    </row>
    <row r="261" spans="2:65" s="1" customFormat="1" ht="25.5" customHeight="1">
      <c r="B261" s="178"/>
      <c r="C261" s="213" t="s">
        <v>383</v>
      </c>
      <c r="D261" s="213" t="s">
        <v>169</v>
      </c>
      <c r="E261" s="214" t="s">
        <v>384</v>
      </c>
      <c r="F261" s="215" t="s">
        <v>385</v>
      </c>
      <c r="G261" s="215"/>
      <c r="H261" s="215"/>
      <c r="I261" s="215"/>
      <c r="J261" s="216" t="s">
        <v>274</v>
      </c>
      <c r="K261" s="217">
        <v>5.3</v>
      </c>
      <c r="L261" s="218">
        <v>0</v>
      </c>
      <c r="M261" s="218"/>
      <c r="N261" s="219">
        <f>ROUND(L261*K261,2)</f>
        <v>0</v>
      </c>
      <c r="O261" s="219"/>
      <c r="P261" s="219"/>
      <c r="Q261" s="219"/>
      <c r="R261" s="182"/>
      <c r="T261" s="220" t="s">
        <v>5</v>
      </c>
      <c r="U261" s="57" t="s">
        <v>42</v>
      </c>
      <c r="V261" s="48"/>
      <c r="W261" s="221">
        <f>V261*K261</f>
        <v>0</v>
      </c>
      <c r="X261" s="221">
        <v>0.0002</v>
      </c>
      <c r="Y261" s="221">
        <f>X261*K261</f>
        <v>0.00106</v>
      </c>
      <c r="Z261" s="221">
        <v>0</v>
      </c>
      <c r="AA261" s="222">
        <f>Z261*K261</f>
        <v>0</v>
      </c>
      <c r="AR261" s="23" t="s">
        <v>173</v>
      </c>
      <c r="AT261" s="23" t="s">
        <v>169</v>
      </c>
      <c r="AU261" s="23" t="s">
        <v>88</v>
      </c>
      <c r="AY261" s="23" t="s">
        <v>168</v>
      </c>
      <c r="BE261" s="137">
        <f>IF(U261="základní",N261,0)</f>
        <v>0</v>
      </c>
      <c r="BF261" s="137">
        <f>IF(U261="snížená",N261,0)</f>
        <v>0</v>
      </c>
      <c r="BG261" s="137">
        <f>IF(U261="zákl. přenesená",N261,0)</f>
        <v>0</v>
      </c>
      <c r="BH261" s="137">
        <f>IF(U261="sníž. přenesená",N261,0)</f>
        <v>0</v>
      </c>
      <c r="BI261" s="137">
        <f>IF(U261="nulová",N261,0)</f>
        <v>0</v>
      </c>
      <c r="BJ261" s="23" t="s">
        <v>17</v>
      </c>
      <c r="BK261" s="137">
        <f>ROUND(L261*K261,2)</f>
        <v>0</v>
      </c>
      <c r="BL261" s="23" t="s">
        <v>173</v>
      </c>
      <c r="BM261" s="23" t="s">
        <v>386</v>
      </c>
    </row>
    <row r="262" spans="2:51" s="11" customFormat="1" ht="16.5" customHeight="1">
      <c r="B262" s="235"/>
      <c r="C262" s="236"/>
      <c r="D262" s="236"/>
      <c r="E262" s="237" t="s">
        <v>5</v>
      </c>
      <c r="F262" s="238" t="s">
        <v>387</v>
      </c>
      <c r="G262" s="239"/>
      <c r="H262" s="239"/>
      <c r="I262" s="239"/>
      <c r="J262" s="236"/>
      <c r="K262" s="237" t="s">
        <v>5</v>
      </c>
      <c r="L262" s="236"/>
      <c r="M262" s="236"/>
      <c r="N262" s="236"/>
      <c r="O262" s="236"/>
      <c r="P262" s="236"/>
      <c r="Q262" s="236"/>
      <c r="R262" s="240"/>
      <c r="T262" s="241"/>
      <c r="U262" s="236"/>
      <c r="V262" s="236"/>
      <c r="W262" s="236"/>
      <c r="X262" s="236"/>
      <c r="Y262" s="236"/>
      <c r="Z262" s="236"/>
      <c r="AA262" s="242"/>
      <c r="AT262" s="243" t="s">
        <v>176</v>
      </c>
      <c r="AU262" s="243" t="s">
        <v>88</v>
      </c>
      <c r="AV262" s="11" t="s">
        <v>17</v>
      </c>
      <c r="AW262" s="11" t="s">
        <v>35</v>
      </c>
      <c r="AX262" s="11" t="s">
        <v>77</v>
      </c>
      <c r="AY262" s="243" t="s">
        <v>168</v>
      </c>
    </row>
    <row r="263" spans="2:51" s="10" customFormat="1" ht="16.5" customHeight="1">
      <c r="B263" s="223"/>
      <c r="C263" s="224"/>
      <c r="D263" s="224"/>
      <c r="E263" s="225" t="s">
        <v>5</v>
      </c>
      <c r="F263" s="244" t="s">
        <v>388</v>
      </c>
      <c r="G263" s="224"/>
      <c r="H263" s="224"/>
      <c r="I263" s="224"/>
      <c r="J263" s="224"/>
      <c r="K263" s="228">
        <v>5</v>
      </c>
      <c r="L263" s="224"/>
      <c r="M263" s="224"/>
      <c r="N263" s="224"/>
      <c r="O263" s="224"/>
      <c r="P263" s="224"/>
      <c r="Q263" s="224"/>
      <c r="R263" s="229"/>
      <c r="T263" s="230"/>
      <c r="U263" s="224"/>
      <c r="V263" s="224"/>
      <c r="W263" s="224"/>
      <c r="X263" s="224"/>
      <c r="Y263" s="224"/>
      <c r="Z263" s="224"/>
      <c r="AA263" s="231"/>
      <c r="AT263" s="232" t="s">
        <v>176</v>
      </c>
      <c r="AU263" s="232" t="s">
        <v>88</v>
      </c>
      <c r="AV263" s="10" t="s">
        <v>85</v>
      </c>
      <c r="AW263" s="10" t="s">
        <v>35</v>
      </c>
      <c r="AX263" s="10" t="s">
        <v>77</v>
      </c>
      <c r="AY263" s="232" t="s">
        <v>168</v>
      </c>
    </row>
    <row r="264" spans="2:51" s="11" customFormat="1" ht="16.5" customHeight="1">
      <c r="B264" s="235"/>
      <c r="C264" s="236"/>
      <c r="D264" s="236"/>
      <c r="E264" s="237" t="s">
        <v>5</v>
      </c>
      <c r="F264" s="247" t="s">
        <v>389</v>
      </c>
      <c r="G264" s="236"/>
      <c r="H264" s="236"/>
      <c r="I264" s="236"/>
      <c r="J264" s="236"/>
      <c r="K264" s="237" t="s">
        <v>5</v>
      </c>
      <c r="L264" s="236"/>
      <c r="M264" s="236"/>
      <c r="N264" s="236"/>
      <c r="O264" s="236"/>
      <c r="P264" s="236"/>
      <c r="Q264" s="236"/>
      <c r="R264" s="240"/>
      <c r="T264" s="241"/>
      <c r="U264" s="236"/>
      <c r="V264" s="236"/>
      <c r="W264" s="236"/>
      <c r="X264" s="236"/>
      <c r="Y264" s="236"/>
      <c r="Z264" s="236"/>
      <c r="AA264" s="242"/>
      <c r="AT264" s="243" t="s">
        <v>176</v>
      </c>
      <c r="AU264" s="243" t="s">
        <v>88</v>
      </c>
      <c r="AV264" s="11" t="s">
        <v>17</v>
      </c>
      <c r="AW264" s="11" t="s">
        <v>35</v>
      </c>
      <c r="AX264" s="11" t="s">
        <v>77</v>
      </c>
      <c r="AY264" s="243" t="s">
        <v>168</v>
      </c>
    </row>
    <row r="265" spans="2:51" s="10" customFormat="1" ht="16.5" customHeight="1">
      <c r="B265" s="223"/>
      <c r="C265" s="224"/>
      <c r="D265" s="224"/>
      <c r="E265" s="225" t="s">
        <v>5</v>
      </c>
      <c r="F265" s="244" t="s">
        <v>390</v>
      </c>
      <c r="G265" s="224"/>
      <c r="H265" s="224"/>
      <c r="I265" s="224"/>
      <c r="J265" s="224"/>
      <c r="K265" s="228">
        <v>0.3</v>
      </c>
      <c r="L265" s="224"/>
      <c r="M265" s="224"/>
      <c r="N265" s="224"/>
      <c r="O265" s="224"/>
      <c r="P265" s="224"/>
      <c r="Q265" s="224"/>
      <c r="R265" s="229"/>
      <c r="T265" s="230"/>
      <c r="U265" s="224"/>
      <c r="V265" s="224"/>
      <c r="W265" s="224"/>
      <c r="X265" s="224"/>
      <c r="Y265" s="224"/>
      <c r="Z265" s="224"/>
      <c r="AA265" s="231"/>
      <c r="AT265" s="232" t="s">
        <v>176</v>
      </c>
      <c r="AU265" s="232" t="s">
        <v>88</v>
      </c>
      <c r="AV265" s="10" t="s">
        <v>85</v>
      </c>
      <c r="AW265" s="10" t="s">
        <v>35</v>
      </c>
      <c r="AX265" s="10" t="s">
        <v>77</v>
      </c>
      <c r="AY265" s="232" t="s">
        <v>168</v>
      </c>
    </row>
    <row r="266" spans="2:51" s="12" customFormat="1" ht="16.5" customHeight="1">
      <c r="B266" s="248"/>
      <c r="C266" s="249"/>
      <c r="D266" s="249"/>
      <c r="E266" s="250" t="s">
        <v>5</v>
      </c>
      <c r="F266" s="251" t="s">
        <v>251</v>
      </c>
      <c r="G266" s="249"/>
      <c r="H266" s="249"/>
      <c r="I266" s="249"/>
      <c r="J266" s="249"/>
      <c r="K266" s="252">
        <v>5.3</v>
      </c>
      <c r="L266" s="249"/>
      <c r="M266" s="249"/>
      <c r="N266" s="249"/>
      <c r="O266" s="249"/>
      <c r="P266" s="249"/>
      <c r="Q266" s="249"/>
      <c r="R266" s="253"/>
      <c r="T266" s="254"/>
      <c r="U266" s="249"/>
      <c r="V266" s="249"/>
      <c r="W266" s="249"/>
      <c r="X266" s="249"/>
      <c r="Y266" s="249"/>
      <c r="Z266" s="249"/>
      <c r="AA266" s="255"/>
      <c r="AT266" s="256" t="s">
        <v>176</v>
      </c>
      <c r="AU266" s="256" t="s">
        <v>88</v>
      </c>
      <c r="AV266" s="12" t="s">
        <v>173</v>
      </c>
      <c r="AW266" s="12" t="s">
        <v>35</v>
      </c>
      <c r="AX266" s="12" t="s">
        <v>17</v>
      </c>
      <c r="AY266" s="256" t="s">
        <v>168</v>
      </c>
    </row>
    <row r="267" spans="2:65" s="1" customFormat="1" ht="25.5" customHeight="1">
      <c r="B267" s="178"/>
      <c r="C267" s="213" t="s">
        <v>391</v>
      </c>
      <c r="D267" s="213" t="s">
        <v>169</v>
      </c>
      <c r="E267" s="214" t="s">
        <v>392</v>
      </c>
      <c r="F267" s="215" t="s">
        <v>393</v>
      </c>
      <c r="G267" s="215"/>
      <c r="H267" s="215"/>
      <c r="I267" s="215"/>
      <c r="J267" s="216" t="s">
        <v>230</v>
      </c>
      <c r="K267" s="217">
        <v>1</v>
      </c>
      <c r="L267" s="218">
        <v>0</v>
      </c>
      <c r="M267" s="218"/>
      <c r="N267" s="219">
        <f>ROUND(L267*K267,2)</f>
        <v>0</v>
      </c>
      <c r="O267" s="219"/>
      <c r="P267" s="219"/>
      <c r="Q267" s="219"/>
      <c r="R267" s="182"/>
      <c r="T267" s="220" t="s">
        <v>5</v>
      </c>
      <c r="U267" s="57" t="s">
        <v>42</v>
      </c>
      <c r="V267" s="48"/>
      <c r="W267" s="221">
        <f>V267*K267</f>
        <v>0</v>
      </c>
      <c r="X267" s="221">
        <v>0</v>
      </c>
      <c r="Y267" s="221">
        <f>X267*K267</f>
        <v>0</v>
      </c>
      <c r="Z267" s="221">
        <v>0</v>
      </c>
      <c r="AA267" s="222">
        <f>Z267*K267</f>
        <v>0</v>
      </c>
      <c r="AR267" s="23" t="s">
        <v>173</v>
      </c>
      <c r="AT267" s="23" t="s">
        <v>169</v>
      </c>
      <c r="AU267" s="23" t="s">
        <v>88</v>
      </c>
      <c r="AY267" s="23" t="s">
        <v>168</v>
      </c>
      <c r="BE267" s="137">
        <f>IF(U267="základní",N267,0)</f>
        <v>0</v>
      </c>
      <c r="BF267" s="137">
        <f>IF(U267="snížená",N267,0)</f>
        <v>0</v>
      </c>
      <c r="BG267" s="137">
        <f>IF(U267="zákl. přenesená",N267,0)</f>
        <v>0</v>
      </c>
      <c r="BH267" s="137">
        <f>IF(U267="sníž. přenesená",N267,0)</f>
        <v>0</v>
      </c>
      <c r="BI267" s="137">
        <f>IF(U267="nulová",N267,0)</f>
        <v>0</v>
      </c>
      <c r="BJ267" s="23" t="s">
        <v>17</v>
      </c>
      <c r="BK267" s="137">
        <f>ROUND(L267*K267,2)</f>
        <v>0</v>
      </c>
      <c r="BL267" s="23" t="s">
        <v>173</v>
      </c>
      <c r="BM267" s="23" t="s">
        <v>394</v>
      </c>
    </row>
    <row r="268" spans="2:65" s="1" customFormat="1" ht="38.25" customHeight="1">
      <c r="B268" s="178"/>
      <c r="C268" s="213" t="s">
        <v>395</v>
      </c>
      <c r="D268" s="213" t="s">
        <v>169</v>
      </c>
      <c r="E268" s="214" t="s">
        <v>396</v>
      </c>
      <c r="F268" s="215" t="s">
        <v>397</v>
      </c>
      <c r="G268" s="215"/>
      <c r="H268" s="215"/>
      <c r="I268" s="215"/>
      <c r="J268" s="216" t="s">
        <v>218</v>
      </c>
      <c r="K268" s="217">
        <v>33.045</v>
      </c>
      <c r="L268" s="218">
        <v>0</v>
      </c>
      <c r="M268" s="218"/>
      <c r="N268" s="219">
        <f>ROUND(L268*K268,2)</f>
        <v>0</v>
      </c>
      <c r="O268" s="219"/>
      <c r="P268" s="219"/>
      <c r="Q268" s="219"/>
      <c r="R268" s="182"/>
      <c r="T268" s="220" t="s">
        <v>5</v>
      </c>
      <c r="U268" s="57" t="s">
        <v>42</v>
      </c>
      <c r="V268" s="48"/>
      <c r="W268" s="221">
        <f>V268*K268</f>
        <v>0</v>
      </c>
      <c r="X268" s="221">
        <v>0</v>
      </c>
      <c r="Y268" s="221">
        <f>X268*K268</f>
        <v>0</v>
      </c>
      <c r="Z268" s="221">
        <v>0.02</v>
      </c>
      <c r="AA268" s="222">
        <f>Z268*K268</f>
        <v>0.6609</v>
      </c>
      <c r="AR268" s="23" t="s">
        <v>173</v>
      </c>
      <c r="AT268" s="23" t="s">
        <v>169</v>
      </c>
      <c r="AU268" s="23" t="s">
        <v>88</v>
      </c>
      <c r="AY268" s="23" t="s">
        <v>168</v>
      </c>
      <c r="BE268" s="137">
        <f>IF(U268="základní",N268,0)</f>
        <v>0</v>
      </c>
      <c r="BF268" s="137">
        <f>IF(U268="snížená",N268,0)</f>
        <v>0</v>
      </c>
      <c r="BG268" s="137">
        <f>IF(U268="zákl. přenesená",N268,0)</f>
        <v>0</v>
      </c>
      <c r="BH268" s="137">
        <f>IF(U268="sníž. přenesená",N268,0)</f>
        <v>0</v>
      </c>
      <c r="BI268" s="137">
        <f>IF(U268="nulová",N268,0)</f>
        <v>0</v>
      </c>
      <c r="BJ268" s="23" t="s">
        <v>17</v>
      </c>
      <c r="BK268" s="137">
        <f>ROUND(L268*K268,2)</f>
        <v>0</v>
      </c>
      <c r="BL268" s="23" t="s">
        <v>173</v>
      </c>
      <c r="BM268" s="23" t="s">
        <v>398</v>
      </c>
    </row>
    <row r="269" spans="2:51" s="11" customFormat="1" ht="16.5" customHeight="1">
      <c r="B269" s="235"/>
      <c r="C269" s="236"/>
      <c r="D269" s="236"/>
      <c r="E269" s="237" t="s">
        <v>5</v>
      </c>
      <c r="F269" s="238" t="s">
        <v>247</v>
      </c>
      <c r="G269" s="239"/>
      <c r="H269" s="239"/>
      <c r="I269" s="239"/>
      <c r="J269" s="236"/>
      <c r="K269" s="237" t="s">
        <v>5</v>
      </c>
      <c r="L269" s="236"/>
      <c r="M269" s="236"/>
      <c r="N269" s="236"/>
      <c r="O269" s="236"/>
      <c r="P269" s="236"/>
      <c r="Q269" s="236"/>
      <c r="R269" s="240"/>
      <c r="T269" s="241"/>
      <c r="U269" s="236"/>
      <c r="V269" s="236"/>
      <c r="W269" s="236"/>
      <c r="X269" s="236"/>
      <c r="Y269" s="236"/>
      <c r="Z269" s="236"/>
      <c r="AA269" s="242"/>
      <c r="AT269" s="243" t="s">
        <v>176</v>
      </c>
      <c r="AU269" s="243" t="s">
        <v>88</v>
      </c>
      <c r="AV269" s="11" t="s">
        <v>17</v>
      </c>
      <c r="AW269" s="11" t="s">
        <v>35</v>
      </c>
      <c r="AX269" s="11" t="s">
        <v>77</v>
      </c>
      <c r="AY269" s="243" t="s">
        <v>168</v>
      </c>
    </row>
    <row r="270" spans="2:51" s="10" customFormat="1" ht="16.5" customHeight="1">
      <c r="B270" s="223"/>
      <c r="C270" s="224"/>
      <c r="D270" s="224"/>
      <c r="E270" s="225" t="s">
        <v>5</v>
      </c>
      <c r="F270" s="244" t="s">
        <v>248</v>
      </c>
      <c r="G270" s="224"/>
      <c r="H270" s="224"/>
      <c r="I270" s="224"/>
      <c r="J270" s="224"/>
      <c r="K270" s="228">
        <v>13.365</v>
      </c>
      <c r="L270" s="224"/>
      <c r="M270" s="224"/>
      <c r="N270" s="224"/>
      <c r="O270" s="224"/>
      <c r="P270" s="224"/>
      <c r="Q270" s="224"/>
      <c r="R270" s="229"/>
      <c r="T270" s="230"/>
      <c r="U270" s="224"/>
      <c r="V270" s="224"/>
      <c r="W270" s="224"/>
      <c r="X270" s="224"/>
      <c r="Y270" s="224"/>
      <c r="Z270" s="224"/>
      <c r="AA270" s="231"/>
      <c r="AT270" s="232" t="s">
        <v>176</v>
      </c>
      <c r="AU270" s="232" t="s">
        <v>88</v>
      </c>
      <c r="AV270" s="10" t="s">
        <v>85</v>
      </c>
      <c r="AW270" s="10" t="s">
        <v>35</v>
      </c>
      <c r="AX270" s="10" t="s">
        <v>77</v>
      </c>
      <c r="AY270" s="232" t="s">
        <v>168</v>
      </c>
    </row>
    <row r="271" spans="2:51" s="11" customFormat="1" ht="16.5" customHeight="1">
      <c r="B271" s="235"/>
      <c r="C271" s="236"/>
      <c r="D271" s="236"/>
      <c r="E271" s="237" t="s">
        <v>5</v>
      </c>
      <c r="F271" s="247" t="s">
        <v>249</v>
      </c>
      <c r="G271" s="236"/>
      <c r="H271" s="236"/>
      <c r="I271" s="236"/>
      <c r="J271" s="236"/>
      <c r="K271" s="237" t="s">
        <v>5</v>
      </c>
      <c r="L271" s="236"/>
      <c r="M271" s="236"/>
      <c r="N271" s="236"/>
      <c r="O271" s="236"/>
      <c r="P271" s="236"/>
      <c r="Q271" s="236"/>
      <c r="R271" s="240"/>
      <c r="T271" s="241"/>
      <c r="U271" s="236"/>
      <c r="V271" s="236"/>
      <c r="W271" s="236"/>
      <c r="X271" s="236"/>
      <c r="Y271" s="236"/>
      <c r="Z271" s="236"/>
      <c r="AA271" s="242"/>
      <c r="AT271" s="243" t="s">
        <v>176</v>
      </c>
      <c r="AU271" s="243" t="s">
        <v>88</v>
      </c>
      <c r="AV271" s="11" t="s">
        <v>17</v>
      </c>
      <c r="AW271" s="11" t="s">
        <v>35</v>
      </c>
      <c r="AX271" s="11" t="s">
        <v>77</v>
      </c>
      <c r="AY271" s="243" t="s">
        <v>168</v>
      </c>
    </row>
    <row r="272" spans="2:51" s="10" customFormat="1" ht="16.5" customHeight="1">
      <c r="B272" s="223"/>
      <c r="C272" s="224"/>
      <c r="D272" s="224"/>
      <c r="E272" s="225" t="s">
        <v>5</v>
      </c>
      <c r="F272" s="244" t="s">
        <v>250</v>
      </c>
      <c r="G272" s="224"/>
      <c r="H272" s="224"/>
      <c r="I272" s="224"/>
      <c r="J272" s="224"/>
      <c r="K272" s="228">
        <v>19.68</v>
      </c>
      <c r="L272" s="224"/>
      <c r="M272" s="224"/>
      <c r="N272" s="224"/>
      <c r="O272" s="224"/>
      <c r="P272" s="224"/>
      <c r="Q272" s="224"/>
      <c r="R272" s="229"/>
      <c r="T272" s="230"/>
      <c r="U272" s="224"/>
      <c r="V272" s="224"/>
      <c r="W272" s="224"/>
      <c r="X272" s="224"/>
      <c r="Y272" s="224"/>
      <c r="Z272" s="224"/>
      <c r="AA272" s="231"/>
      <c r="AT272" s="232" t="s">
        <v>176</v>
      </c>
      <c r="AU272" s="232" t="s">
        <v>88</v>
      </c>
      <c r="AV272" s="10" t="s">
        <v>85</v>
      </c>
      <c r="AW272" s="10" t="s">
        <v>35</v>
      </c>
      <c r="AX272" s="10" t="s">
        <v>77</v>
      </c>
      <c r="AY272" s="232" t="s">
        <v>168</v>
      </c>
    </row>
    <row r="273" spans="2:51" s="12" customFormat="1" ht="16.5" customHeight="1">
      <c r="B273" s="248"/>
      <c r="C273" s="249"/>
      <c r="D273" s="249"/>
      <c r="E273" s="250" t="s">
        <v>5</v>
      </c>
      <c r="F273" s="251" t="s">
        <v>251</v>
      </c>
      <c r="G273" s="249"/>
      <c r="H273" s="249"/>
      <c r="I273" s="249"/>
      <c r="J273" s="249"/>
      <c r="K273" s="252">
        <v>33.045</v>
      </c>
      <c r="L273" s="249"/>
      <c r="M273" s="249"/>
      <c r="N273" s="249"/>
      <c r="O273" s="249"/>
      <c r="P273" s="249"/>
      <c r="Q273" s="249"/>
      <c r="R273" s="253"/>
      <c r="T273" s="254"/>
      <c r="U273" s="249"/>
      <c r="V273" s="249"/>
      <c r="W273" s="249"/>
      <c r="X273" s="249"/>
      <c r="Y273" s="249"/>
      <c r="Z273" s="249"/>
      <c r="AA273" s="255"/>
      <c r="AT273" s="256" t="s">
        <v>176</v>
      </c>
      <c r="AU273" s="256" t="s">
        <v>88</v>
      </c>
      <c r="AV273" s="12" t="s">
        <v>173</v>
      </c>
      <c r="AW273" s="12" t="s">
        <v>35</v>
      </c>
      <c r="AX273" s="12" t="s">
        <v>17</v>
      </c>
      <c r="AY273" s="256" t="s">
        <v>168</v>
      </c>
    </row>
    <row r="274" spans="2:65" s="1" customFormat="1" ht="38.25" customHeight="1">
      <c r="B274" s="178"/>
      <c r="C274" s="213" t="s">
        <v>399</v>
      </c>
      <c r="D274" s="213" t="s">
        <v>169</v>
      </c>
      <c r="E274" s="214" t="s">
        <v>400</v>
      </c>
      <c r="F274" s="215" t="s">
        <v>401</v>
      </c>
      <c r="G274" s="215"/>
      <c r="H274" s="215"/>
      <c r="I274" s="215"/>
      <c r="J274" s="216" t="s">
        <v>218</v>
      </c>
      <c r="K274" s="217">
        <v>104.935</v>
      </c>
      <c r="L274" s="218">
        <v>0</v>
      </c>
      <c r="M274" s="218"/>
      <c r="N274" s="219">
        <f>ROUND(L274*K274,2)</f>
        <v>0</v>
      </c>
      <c r="O274" s="219"/>
      <c r="P274" s="219"/>
      <c r="Q274" s="219"/>
      <c r="R274" s="182"/>
      <c r="T274" s="220" t="s">
        <v>5</v>
      </c>
      <c r="U274" s="57" t="s">
        <v>42</v>
      </c>
      <c r="V274" s="48"/>
      <c r="W274" s="221">
        <f>V274*K274</f>
        <v>0</v>
      </c>
      <c r="X274" s="221">
        <v>0</v>
      </c>
      <c r="Y274" s="221">
        <f>X274*K274</f>
        <v>0</v>
      </c>
      <c r="Z274" s="221">
        <v>0.02</v>
      </c>
      <c r="AA274" s="222">
        <f>Z274*K274</f>
        <v>2.0987</v>
      </c>
      <c r="AR274" s="23" t="s">
        <v>173</v>
      </c>
      <c r="AT274" s="23" t="s">
        <v>169</v>
      </c>
      <c r="AU274" s="23" t="s">
        <v>88</v>
      </c>
      <c r="AY274" s="23" t="s">
        <v>168</v>
      </c>
      <c r="BE274" s="137">
        <f>IF(U274="základní",N274,0)</f>
        <v>0</v>
      </c>
      <c r="BF274" s="137">
        <f>IF(U274="snížená",N274,0)</f>
        <v>0</v>
      </c>
      <c r="BG274" s="137">
        <f>IF(U274="zákl. přenesená",N274,0)</f>
        <v>0</v>
      </c>
      <c r="BH274" s="137">
        <f>IF(U274="sníž. přenesená",N274,0)</f>
        <v>0</v>
      </c>
      <c r="BI274" s="137">
        <f>IF(U274="nulová",N274,0)</f>
        <v>0</v>
      </c>
      <c r="BJ274" s="23" t="s">
        <v>17</v>
      </c>
      <c r="BK274" s="137">
        <f>ROUND(L274*K274,2)</f>
        <v>0</v>
      </c>
      <c r="BL274" s="23" t="s">
        <v>173</v>
      </c>
      <c r="BM274" s="23" t="s">
        <v>402</v>
      </c>
    </row>
    <row r="275" spans="2:51" s="11" customFormat="1" ht="16.5" customHeight="1">
      <c r="B275" s="235"/>
      <c r="C275" s="236"/>
      <c r="D275" s="236"/>
      <c r="E275" s="237" t="s">
        <v>5</v>
      </c>
      <c r="F275" s="238" t="s">
        <v>247</v>
      </c>
      <c r="G275" s="239"/>
      <c r="H275" s="239"/>
      <c r="I275" s="239"/>
      <c r="J275" s="236"/>
      <c r="K275" s="237" t="s">
        <v>5</v>
      </c>
      <c r="L275" s="236"/>
      <c r="M275" s="236"/>
      <c r="N275" s="236"/>
      <c r="O275" s="236"/>
      <c r="P275" s="236"/>
      <c r="Q275" s="236"/>
      <c r="R275" s="240"/>
      <c r="T275" s="241"/>
      <c r="U275" s="236"/>
      <c r="V275" s="236"/>
      <c r="W275" s="236"/>
      <c r="X275" s="236"/>
      <c r="Y275" s="236"/>
      <c r="Z275" s="236"/>
      <c r="AA275" s="242"/>
      <c r="AT275" s="243" t="s">
        <v>176</v>
      </c>
      <c r="AU275" s="243" t="s">
        <v>88</v>
      </c>
      <c r="AV275" s="11" t="s">
        <v>17</v>
      </c>
      <c r="AW275" s="11" t="s">
        <v>35</v>
      </c>
      <c r="AX275" s="11" t="s">
        <v>77</v>
      </c>
      <c r="AY275" s="243" t="s">
        <v>168</v>
      </c>
    </row>
    <row r="276" spans="2:51" s="11" customFormat="1" ht="16.5" customHeight="1">
      <c r="B276" s="235"/>
      <c r="C276" s="236"/>
      <c r="D276" s="236"/>
      <c r="E276" s="237" t="s">
        <v>5</v>
      </c>
      <c r="F276" s="247" t="s">
        <v>262</v>
      </c>
      <c r="G276" s="236"/>
      <c r="H276" s="236"/>
      <c r="I276" s="236"/>
      <c r="J276" s="236"/>
      <c r="K276" s="237" t="s">
        <v>5</v>
      </c>
      <c r="L276" s="236"/>
      <c r="M276" s="236"/>
      <c r="N276" s="236"/>
      <c r="O276" s="236"/>
      <c r="P276" s="236"/>
      <c r="Q276" s="236"/>
      <c r="R276" s="240"/>
      <c r="T276" s="241"/>
      <c r="U276" s="236"/>
      <c r="V276" s="236"/>
      <c r="W276" s="236"/>
      <c r="X276" s="236"/>
      <c r="Y276" s="236"/>
      <c r="Z276" s="236"/>
      <c r="AA276" s="242"/>
      <c r="AT276" s="243" t="s">
        <v>176</v>
      </c>
      <c r="AU276" s="243" t="s">
        <v>88</v>
      </c>
      <c r="AV276" s="11" t="s">
        <v>17</v>
      </c>
      <c r="AW276" s="11" t="s">
        <v>35</v>
      </c>
      <c r="AX276" s="11" t="s">
        <v>77</v>
      </c>
      <c r="AY276" s="243" t="s">
        <v>168</v>
      </c>
    </row>
    <row r="277" spans="2:51" s="10" customFormat="1" ht="16.5" customHeight="1">
      <c r="B277" s="223"/>
      <c r="C277" s="224"/>
      <c r="D277" s="224"/>
      <c r="E277" s="225" t="s">
        <v>5</v>
      </c>
      <c r="F277" s="244" t="s">
        <v>403</v>
      </c>
      <c r="G277" s="224"/>
      <c r="H277" s="224"/>
      <c r="I277" s="224"/>
      <c r="J277" s="224"/>
      <c r="K277" s="228">
        <v>50.51</v>
      </c>
      <c r="L277" s="224"/>
      <c r="M277" s="224"/>
      <c r="N277" s="224"/>
      <c r="O277" s="224"/>
      <c r="P277" s="224"/>
      <c r="Q277" s="224"/>
      <c r="R277" s="229"/>
      <c r="T277" s="230"/>
      <c r="U277" s="224"/>
      <c r="V277" s="224"/>
      <c r="W277" s="224"/>
      <c r="X277" s="224"/>
      <c r="Y277" s="224"/>
      <c r="Z277" s="224"/>
      <c r="AA277" s="231"/>
      <c r="AT277" s="232" t="s">
        <v>176</v>
      </c>
      <c r="AU277" s="232" t="s">
        <v>88</v>
      </c>
      <c r="AV277" s="10" t="s">
        <v>85</v>
      </c>
      <c r="AW277" s="10" t="s">
        <v>35</v>
      </c>
      <c r="AX277" s="10" t="s">
        <v>77</v>
      </c>
      <c r="AY277" s="232" t="s">
        <v>168</v>
      </c>
    </row>
    <row r="278" spans="2:51" s="10" customFormat="1" ht="16.5" customHeight="1">
      <c r="B278" s="223"/>
      <c r="C278" s="224"/>
      <c r="D278" s="224"/>
      <c r="E278" s="225" t="s">
        <v>5</v>
      </c>
      <c r="F278" s="244" t="s">
        <v>404</v>
      </c>
      <c r="G278" s="224"/>
      <c r="H278" s="224"/>
      <c r="I278" s="224"/>
      <c r="J278" s="224"/>
      <c r="K278" s="228">
        <v>-1.6</v>
      </c>
      <c r="L278" s="224"/>
      <c r="M278" s="224"/>
      <c r="N278" s="224"/>
      <c r="O278" s="224"/>
      <c r="P278" s="224"/>
      <c r="Q278" s="224"/>
      <c r="R278" s="229"/>
      <c r="T278" s="230"/>
      <c r="U278" s="224"/>
      <c r="V278" s="224"/>
      <c r="W278" s="224"/>
      <c r="X278" s="224"/>
      <c r="Y278" s="224"/>
      <c r="Z278" s="224"/>
      <c r="AA278" s="231"/>
      <c r="AT278" s="232" t="s">
        <v>176</v>
      </c>
      <c r="AU278" s="232" t="s">
        <v>88</v>
      </c>
      <c r="AV278" s="10" t="s">
        <v>85</v>
      </c>
      <c r="AW278" s="10" t="s">
        <v>35</v>
      </c>
      <c r="AX278" s="10" t="s">
        <v>77</v>
      </c>
      <c r="AY278" s="232" t="s">
        <v>168</v>
      </c>
    </row>
    <row r="279" spans="2:51" s="11" customFormat="1" ht="16.5" customHeight="1">
      <c r="B279" s="235"/>
      <c r="C279" s="236"/>
      <c r="D279" s="236"/>
      <c r="E279" s="237" t="s">
        <v>5</v>
      </c>
      <c r="F279" s="247" t="s">
        <v>249</v>
      </c>
      <c r="G279" s="236"/>
      <c r="H279" s="236"/>
      <c r="I279" s="236"/>
      <c r="J279" s="236"/>
      <c r="K279" s="237" t="s">
        <v>5</v>
      </c>
      <c r="L279" s="236"/>
      <c r="M279" s="236"/>
      <c r="N279" s="236"/>
      <c r="O279" s="236"/>
      <c r="P279" s="236"/>
      <c r="Q279" s="236"/>
      <c r="R279" s="240"/>
      <c r="T279" s="241"/>
      <c r="U279" s="236"/>
      <c r="V279" s="236"/>
      <c r="W279" s="236"/>
      <c r="X279" s="236"/>
      <c r="Y279" s="236"/>
      <c r="Z279" s="236"/>
      <c r="AA279" s="242"/>
      <c r="AT279" s="243" t="s">
        <v>176</v>
      </c>
      <c r="AU279" s="243" t="s">
        <v>88</v>
      </c>
      <c r="AV279" s="11" t="s">
        <v>17</v>
      </c>
      <c r="AW279" s="11" t="s">
        <v>35</v>
      </c>
      <c r="AX279" s="11" t="s">
        <v>77</v>
      </c>
      <c r="AY279" s="243" t="s">
        <v>168</v>
      </c>
    </row>
    <row r="280" spans="2:51" s="10" customFormat="1" ht="16.5" customHeight="1">
      <c r="B280" s="223"/>
      <c r="C280" s="224"/>
      <c r="D280" s="224"/>
      <c r="E280" s="225" t="s">
        <v>5</v>
      </c>
      <c r="F280" s="244" t="s">
        <v>265</v>
      </c>
      <c r="G280" s="224"/>
      <c r="H280" s="224"/>
      <c r="I280" s="224"/>
      <c r="J280" s="224"/>
      <c r="K280" s="228">
        <v>58.74</v>
      </c>
      <c r="L280" s="224"/>
      <c r="M280" s="224"/>
      <c r="N280" s="224"/>
      <c r="O280" s="224"/>
      <c r="P280" s="224"/>
      <c r="Q280" s="224"/>
      <c r="R280" s="229"/>
      <c r="T280" s="230"/>
      <c r="U280" s="224"/>
      <c r="V280" s="224"/>
      <c r="W280" s="224"/>
      <c r="X280" s="224"/>
      <c r="Y280" s="224"/>
      <c r="Z280" s="224"/>
      <c r="AA280" s="231"/>
      <c r="AT280" s="232" t="s">
        <v>176</v>
      </c>
      <c r="AU280" s="232" t="s">
        <v>88</v>
      </c>
      <c r="AV280" s="10" t="s">
        <v>85</v>
      </c>
      <c r="AW280" s="10" t="s">
        <v>35</v>
      </c>
      <c r="AX280" s="10" t="s">
        <v>77</v>
      </c>
      <c r="AY280" s="232" t="s">
        <v>168</v>
      </c>
    </row>
    <row r="281" spans="2:51" s="10" customFormat="1" ht="16.5" customHeight="1">
      <c r="B281" s="223"/>
      <c r="C281" s="224"/>
      <c r="D281" s="224"/>
      <c r="E281" s="225" t="s">
        <v>5</v>
      </c>
      <c r="F281" s="244" t="s">
        <v>266</v>
      </c>
      <c r="G281" s="224"/>
      <c r="H281" s="224"/>
      <c r="I281" s="224"/>
      <c r="J281" s="224"/>
      <c r="K281" s="228">
        <v>-3.36</v>
      </c>
      <c r="L281" s="224"/>
      <c r="M281" s="224"/>
      <c r="N281" s="224"/>
      <c r="O281" s="224"/>
      <c r="P281" s="224"/>
      <c r="Q281" s="224"/>
      <c r="R281" s="229"/>
      <c r="T281" s="230"/>
      <c r="U281" s="224"/>
      <c r="V281" s="224"/>
      <c r="W281" s="224"/>
      <c r="X281" s="224"/>
      <c r="Y281" s="224"/>
      <c r="Z281" s="224"/>
      <c r="AA281" s="231"/>
      <c r="AT281" s="232" t="s">
        <v>176</v>
      </c>
      <c r="AU281" s="232" t="s">
        <v>88</v>
      </c>
      <c r="AV281" s="10" t="s">
        <v>85</v>
      </c>
      <c r="AW281" s="10" t="s">
        <v>35</v>
      </c>
      <c r="AX281" s="10" t="s">
        <v>77</v>
      </c>
      <c r="AY281" s="232" t="s">
        <v>168</v>
      </c>
    </row>
    <row r="282" spans="2:51" s="10" customFormat="1" ht="16.5" customHeight="1">
      <c r="B282" s="223"/>
      <c r="C282" s="224"/>
      <c r="D282" s="224"/>
      <c r="E282" s="225" t="s">
        <v>5</v>
      </c>
      <c r="F282" s="244" t="s">
        <v>267</v>
      </c>
      <c r="G282" s="224"/>
      <c r="H282" s="224"/>
      <c r="I282" s="224"/>
      <c r="J282" s="224"/>
      <c r="K282" s="228">
        <v>0.645</v>
      </c>
      <c r="L282" s="224"/>
      <c r="M282" s="224"/>
      <c r="N282" s="224"/>
      <c r="O282" s="224"/>
      <c r="P282" s="224"/>
      <c r="Q282" s="224"/>
      <c r="R282" s="229"/>
      <c r="T282" s="230"/>
      <c r="U282" s="224"/>
      <c r="V282" s="224"/>
      <c r="W282" s="224"/>
      <c r="X282" s="224"/>
      <c r="Y282" s="224"/>
      <c r="Z282" s="224"/>
      <c r="AA282" s="231"/>
      <c r="AT282" s="232" t="s">
        <v>176</v>
      </c>
      <c r="AU282" s="232" t="s">
        <v>88</v>
      </c>
      <c r="AV282" s="10" t="s">
        <v>85</v>
      </c>
      <c r="AW282" s="10" t="s">
        <v>35</v>
      </c>
      <c r="AX282" s="10" t="s">
        <v>77</v>
      </c>
      <c r="AY282" s="232" t="s">
        <v>168</v>
      </c>
    </row>
    <row r="283" spans="2:51" s="12" customFormat="1" ht="16.5" customHeight="1">
      <c r="B283" s="248"/>
      <c r="C283" s="249"/>
      <c r="D283" s="249"/>
      <c r="E283" s="250" t="s">
        <v>5</v>
      </c>
      <c r="F283" s="251" t="s">
        <v>251</v>
      </c>
      <c r="G283" s="249"/>
      <c r="H283" s="249"/>
      <c r="I283" s="249"/>
      <c r="J283" s="249"/>
      <c r="K283" s="252">
        <v>104.935</v>
      </c>
      <c r="L283" s="249"/>
      <c r="M283" s="249"/>
      <c r="N283" s="249"/>
      <c r="O283" s="249"/>
      <c r="P283" s="249"/>
      <c r="Q283" s="249"/>
      <c r="R283" s="253"/>
      <c r="T283" s="254"/>
      <c r="U283" s="249"/>
      <c r="V283" s="249"/>
      <c r="W283" s="249"/>
      <c r="X283" s="249"/>
      <c r="Y283" s="249"/>
      <c r="Z283" s="249"/>
      <c r="AA283" s="255"/>
      <c r="AT283" s="256" t="s">
        <v>176</v>
      </c>
      <c r="AU283" s="256" t="s">
        <v>88</v>
      </c>
      <c r="AV283" s="12" t="s">
        <v>173</v>
      </c>
      <c r="AW283" s="12" t="s">
        <v>35</v>
      </c>
      <c r="AX283" s="12" t="s">
        <v>17</v>
      </c>
      <c r="AY283" s="256" t="s">
        <v>168</v>
      </c>
    </row>
    <row r="284" spans="2:63" s="9" customFormat="1" ht="29.85" customHeight="1">
      <c r="B284" s="200"/>
      <c r="C284" s="201"/>
      <c r="D284" s="210" t="s">
        <v>131</v>
      </c>
      <c r="E284" s="210"/>
      <c r="F284" s="210"/>
      <c r="G284" s="210"/>
      <c r="H284" s="210"/>
      <c r="I284" s="210"/>
      <c r="J284" s="210"/>
      <c r="K284" s="210"/>
      <c r="L284" s="210"/>
      <c r="M284" s="210"/>
      <c r="N284" s="211">
        <f>BK284</f>
        <v>0</v>
      </c>
      <c r="O284" s="212"/>
      <c r="P284" s="212"/>
      <c r="Q284" s="212"/>
      <c r="R284" s="203"/>
      <c r="T284" s="204"/>
      <c r="U284" s="201"/>
      <c r="V284" s="201"/>
      <c r="W284" s="205">
        <f>SUM(W285:W288)</f>
        <v>0</v>
      </c>
      <c r="X284" s="201"/>
      <c r="Y284" s="205">
        <f>SUM(Y285:Y288)</f>
        <v>0</v>
      </c>
      <c r="Z284" s="201"/>
      <c r="AA284" s="206">
        <f>SUM(AA285:AA288)</f>
        <v>0</v>
      </c>
      <c r="AR284" s="207" t="s">
        <v>17</v>
      </c>
      <c r="AT284" s="208" t="s">
        <v>76</v>
      </c>
      <c r="AU284" s="208" t="s">
        <v>17</v>
      </c>
      <c r="AY284" s="207" t="s">
        <v>168</v>
      </c>
      <c r="BK284" s="209">
        <f>SUM(BK285:BK288)</f>
        <v>0</v>
      </c>
    </row>
    <row r="285" spans="2:65" s="1" customFormat="1" ht="38.25" customHeight="1">
      <c r="B285" s="178"/>
      <c r="C285" s="213" t="s">
        <v>405</v>
      </c>
      <c r="D285" s="213" t="s">
        <v>169</v>
      </c>
      <c r="E285" s="214" t="s">
        <v>406</v>
      </c>
      <c r="F285" s="215" t="s">
        <v>407</v>
      </c>
      <c r="G285" s="215"/>
      <c r="H285" s="215"/>
      <c r="I285" s="215"/>
      <c r="J285" s="216" t="s">
        <v>197</v>
      </c>
      <c r="K285" s="217">
        <v>5.444</v>
      </c>
      <c r="L285" s="218">
        <v>0</v>
      </c>
      <c r="M285" s="218"/>
      <c r="N285" s="219">
        <f>ROUND(L285*K285,2)</f>
        <v>0</v>
      </c>
      <c r="O285" s="219"/>
      <c r="P285" s="219"/>
      <c r="Q285" s="219"/>
      <c r="R285" s="182"/>
      <c r="T285" s="220" t="s">
        <v>5</v>
      </c>
      <c r="U285" s="57" t="s">
        <v>42</v>
      </c>
      <c r="V285" s="48"/>
      <c r="W285" s="221">
        <f>V285*K285</f>
        <v>0</v>
      </c>
      <c r="X285" s="221">
        <v>0</v>
      </c>
      <c r="Y285" s="221">
        <f>X285*K285</f>
        <v>0</v>
      </c>
      <c r="Z285" s="221">
        <v>0</v>
      </c>
      <c r="AA285" s="222">
        <f>Z285*K285</f>
        <v>0</v>
      </c>
      <c r="AR285" s="23" t="s">
        <v>173</v>
      </c>
      <c r="AT285" s="23" t="s">
        <v>169</v>
      </c>
      <c r="AU285" s="23" t="s">
        <v>85</v>
      </c>
      <c r="AY285" s="23" t="s">
        <v>168</v>
      </c>
      <c r="BE285" s="137">
        <f>IF(U285="základní",N285,0)</f>
        <v>0</v>
      </c>
      <c r="BF285" s="137">
        <f>IF(U285="snížená",N285,0)</f>
        <v>0</v>
      </c>
      <c r="BG285" s="137">
        <f>IF(U285="zákl. přenesená",N285,0)</f>
        <v>0</v>
      </c>
      <c r="BH285" s="137">
        <f>IF(U285="sníž. přenesená",N285,0)</f>
        <v>0</v>
      </c>
      <c r="BI285" s="137">
        <f>IF(U285="nulová",N285,0)</f>
        <v>0</v>
      </c>
      <c r="BJ285" s="23" t="s">
        <v>17</v>
      </c>
      <c r="BK285" s="137">
        <f>ROUND(L285*K285,2)</f>
        <v>0</v>
      </c>
      <c r="BL285" s="23" t="s">
        <v>173</v>
      </c>
      <c r="BM285" s="23" t="s">
        <v>408</v>
      </c>
    </row>
    <row r="286" spans="2:65" s="1" customFormat="1" ht="38.25" customHeight="1">
      <c r="B286" s="178"/>
      <c r="C286" s="213" t="s">
        <v>409</v>
      </c>
      <c r="D286" s="213" t="s">
        <v>169</v>
      </c>
      <c r="E286" s="214" t="s">
        <v>410</v>
      </c>
      <c r="F286" s="215" t="s">
        <v>411</v>
      </c>
      <c r="G286" s="215"/>
      <c r="H286" s="215"/>
      <c r="I286" s="215"/>
      <c r="J286" s="216" t="s">
        <v>197</v>
      </c>
      <c r="K286" s="217">
        <v>5.444</v>
      </c>
      <c r="L286" s="218">
        <v>0</v>
      </c>
      <c r="M286" s="218"/>
      <c r="N286" s="219">
        <f>ROUND(L286*K286,2)</f>
        <v>0</v>
      </c>
      <c r="O286" s="219"/>
      <c r="P286" s="219"/>
      <c r="Q286" s="219"/>
      <c r="R286" s="182"/>
      <c r="T286" s="220" t="s">
        <v>5</v>
      </c>
      <c r="U286" s="57" t="s">
        <v>42</v>
      </c>
      <c r="V286" s="48"/>
      <c r="W286" s="221">
        <f>V286*K286</f>
        <v>0</v>
      </c>
      <c r="X286" s="221">
        <v>0</v>
      </c>
      <c r="Y286" s="221">
        <f>X286*K286</f>
        <v>0</v>
      </c>
      <c r="Z286" s="221">
        <v>0</v>
      </c>
      <c r="AA286" s="222">
        <f>Z286*K286</f>
        <v>0</v>
      </c>
      <c r="AR286" s="23" t="s">
        <v>173</v>
      </c>
      <c r="AT286" s="23" t="s">
        <v>169</v>
      </c>
      <c r="AU286" s="23" t="s">
        <v>85</v>
      </c>
      <c r="AY286" s="23" t="s">
        <v>168</v>
      </c>
      <c r="BE286" s="137">
        <f>IF(U286="základní",N286,0)</f>
        <v>0</v>
      </c>
      <c r="BF286" s="137">
        <f>IF(U286="snížená",N286,0)</f>
        <v>0</v>
      </c>
      <c r="BG286" s="137">
        <f>IF(U286="zákl. přenesená",N286,0)</f>
        <v>0</v>
      </c>
      <c r="BH286" s="137">
        <f>IF(U286="sníž. přenesená",N286,0)</f>
        <v>0</v>
      </c>
      <c r="BI286" s="137">
        <f>IF(U286="nulová",N286,0)</f>
        <v>0</v>
      </c>
      <c r="BJ286" s="23" t="s">
        <v>17</v>
      </c>
      <c r="BK286" s="137">
        <f>ROUND(L286*K286,2)</f>
        <v>0</v>
      </c>
      <c r="BL286" s="23" t="s">
        <v>173</v>
      </c>
      <c r="BM286" s="23" t="s">
        <v>412</v>
      </c>
    </row>
    <row r="287" spans="2:65" s="1" customFormat="1" ht="25.5" customHeight="1">
      <c r="B287" s="178"/>
      <c r="C287" s="213" t="s">
        <v>413</v>
      </c>
      <c r="D287" s="213" t="s">
        <v>169</v>
      </c>
      <c r="E287" s="214" t="s">
        <v>414</v>
      </c>
      <c r="F287" s="215" t="s">
        <v>415</v>
      </c>
      <c r="G287" s="215"/>
      <c r="H287" s="215"/>
      <c r="I287" s="215"/>
      <c r="J287" s="216" t="s">
        <v>197</v>
      </c>
      <c r="K287" s="217">
        <v>163.32</v>
      </c>
      <c r="L287" s="218">
        <v>0</v>
      </c>
      <c r="M287" s="218"/>
      <c r="N287" s="219">
        <f>ROUND(L287*K287,2)</f>
        <v>0</v>
      </c>
      <c r="O287" s="219"/>
      <c r="P287" s="219"/>
      <c r="Q287" s="219"/>
      <c r="R287" s="182"/>
      <c r="T287" s="220" t="s">
        <v>5</v>
      </c>
      <c r="U287" s="57" t="s">
        <v>42</v>
      </c>
      <c r="V287" s="48"/>
      <c r="W287" s="221">
        <f>V287*K287</f>
        <v>0</v>
      </c>
      <c r="X287" s="221">
        <v>0</v>
      </c>
      <c r="Y287" s="221">
        <f>X287*K287</f>
        <v>0</v>
      </c>
      <c r="Z287" s="221">
        <v>0</v>
      </c>
      <c r="AA287" s="222">
        <f>Z287*K287</f>
        <v>0</v>
      </c>
      <c r="AR287" s="23" t="s">
        <v>173</v>
      </c>
      <c r="AT287" s="23" t="s">
        <v>169</v>
      </c>
      <c r="AU287" s="23" t="s">
        <v>85</v>
      </c>
      <c r="AY287" s="23" t="s">
        <v>168</v>
      </c>
      <c r="BE287" s="137">
        <f>IF(U287="základní",N287,0)</f>
        <v>0</v>
      </c>
      <c r="BF287" s="137">
        <f>IF(U287="snížená",N287,0)</f>
        <v>0</v>
      </c>
      <c r="BG287" s="137">
        <f>IF(U287="zákl. přenesená",N287,0)</f>
        <v>0</v>
      </c>
      <c r="BH287" s="137">
        <f>IF(U287="sníž. přenesená",N287,0)</f>
        <v>0</v>
      </c>
      <c r="BI287" s="137">
        <f>IF(U287="nulová",N287,0)</f>
        <v>0</v>
      </c>
      <c r="BJ287" s="23" t="s">
        <v>17</v>
      </c>
      <c r="BK287" s="137">
        <f>ROUND(L287*K287,2)</f>
        <v>0</v>
      </c>
      <c r="BL287" s="23" t="s">
        <v>173</v>
      </c>
      <c r="BM287" s="23" t="s">
        <v>416</v>
      </c>
    </row>
    <row r="288" spans="2:65" s="1" customFormat="1" ht="38.25" customHeight="1">
      <c r="B288" s="178"/>
      <c r="C288" s="213" t="s">
        <v>417</v>
      </c>
      <c r="D288" s="213" t="s">
        <v>169</v>
      </c>
      <c r="E288" s="214" t="s">
        <v>418</v>
      </c>
      <c r="F288" s="215" t="s">
        <v>419</v>
      </c>
      <c r="G288" s="215"/>
      <c r="H288" s="215"/>
      <c r="I288" s="215"/>
      <c r="J288" s="216" t="s">
        <v>197</v>
      </c>
      <c r="K288" s="217">
        <v>5.444</v>
      </c>
      <c r="L288" s="218">
        <v>0</v>
      </c>
      <c r="M288" s="218"/>
      <c r="N288" s="219">
        <f>ROUND(L288*K288,2)</f>
        <v>0</v>
      </c>
      <c r="O288" s="219"/>
      <c r="P288" s="219"/>
      <c r="Q288" s="219"/>
      <c r="R288" s="182"/>
      <c r="T288" s="220" t="s">
        <v>5</v>
      </c>
      <c r="U288" s="57" t="s">
        <v>42</v>
      </c>
      <c r="V288" s="48"/>
      <c r="W288" s="221">
        <f>V288*K288</f>
        <v>0</v>
      </c>
      <c r="X288" s="221">
        <v>0</v>
      </c>
      <c r="Y288" s="221">
        <f>X288*K288</f>
        <v>0</v>
      </c>
      <c r="Z288" s="221">
        <v>0</v>
      </c>
      <c r="AA288" s="222">
        <f>Z288*K288</f>
        <v>0</v>
      </c>
      <c r="AR288" s="23" t="s">
        <v>173</v>
      </c>
      <c r="AT288" s="23" t="s">
        <v>169</v>
      </c>
      <c r="AU288" s="23" t="s">
        <v>85</v>
      </c>
      <c r="AY288" s="23" t="s">
        <v>168</v>
      </c>
      <c r="BE288" s="137">
        <f>IF(U288="základní",N288,0)</f>
        <v>0</v>
      </c>
      <c r="BF288" s="137">
        <f>IF(U288="snížená",N288,0)</f>
        <v>0</v>
      </c>
      <c r="BG288" s="137">
        <f>IF(U288="zákl. přenesená",N288,0)</f>
        <v>0</v>
      </c>
      <c r="BH288" s="137">
        <f>IF(U288="sníž. přenesená",N288,0)</f>
        <v>0</v>
      </c>
      <c r="BI288" s="137">
        <f>IF(U288="nulová",N288,0)</f>
        <v>0</v>
      </c>
      <c r="BJ288" s="23" t="s">
        <v>17</v>
      </c>
      <c r="BK288" s="137">
        <f>ROUND(L288*K288,2)</f>
        <v>0</v>
      </c>
      <c r="BL288" s="23" t="s">
        <v>173</v>
      </c>
      <c r="BM288" s="23" t="s">
        <v>420</v>
      </c>
    </row>
    <row r="289" spans="2:63" s="9" customFormat="1" ht="29.85" customHeight="1">
      <c r="B289" s="200"/>
      <c r="C289" s="201"/>
      <c r="D289" s="210" t="s">
        <v>132</v>
      </c>
      <c r="E289" s="210"/>
      <c r="F289" s="210"/>
      <c r="G289" s="210"/>
      <c r="H289" s="210"/>
      <c r="I289" s="210"/>
      <c r="J289" s="210"/>
      <c r="K289" s="210"/>
      <c r="L289" s="210"/>
      <c r="M289" s="210"/>
      <c r="N289" s="233">
        <f>BK289</f>
        <v>0</v>
      </c>
      <c r="O289" s="234"/>
      <c r="P289" s="234"/>
      <c r="Q289" s="234"/>
      <c r="R289" s="203"/>
      <c r="T289" s="204"/>
      <c r="U289" s="201"/>
      <c r="V289" s="201"/>
      <c r="W289" s="205">
        <f>W290</f>
        <v>0</v>
      </c>
      <c r="X289" s="201"/>
      <c r="Y289" s="205">
        <f>Y290</f>
        <v>0</v>
      </c>
      <c r="Z289" s="201"/>
      <c r="AA289" s="206">
        <f>AA290</f>
        <v>0</v>
      </c>
      <c r="AR289" s="207" t="s">
        <v>17</v>
      </c>
      <c r="AT289" s="208" t="s">
        <v>76</v>
      </c>
      <c r="AU289" s="208" t="s">
        <v>17</v>
      </c>
      <c r="AY289" s="207" t="s">
        <v>168</v>
      </c>
      <c r="BK289" s="209">
        <f>BK290</f>
        <v>0</v>
      </c>
    </row>
    <row r="290" spans="2:65" s="1" customFormat="1" ht="16.5" customHeight="1">
      <c r="B290" s="178"/>
      <c r="C290" s="213" t="s">
        <v>421</v>
      </c>
      <c r="D290" s="213" t="s">
        <v>169</v>
      </c>
      <c r="E290" s="214" t="s">
        <v>422</v>
      </c>
      <c r="F290" s="215" t="s">
        <v>423</v>
      </c>
      <c r="G290" s="215"/>
      <c r="H290" s="215"/>
      <c r="I290" s="215"/>
      <c r="J290" s="216" t="s">
        <v>197</v>
      </c>
      <c r="K290" s="217">
        <v>6.17</v>
      </c>
      <c r="L290" s="218">
        <v>0</v>
      </c>
      <c r="M290" s="218"/>
      <c r="N290" s="219">
        <f>ROUND(L290*K290,2)</f>
        <v>0</v>
      </c>
      <c r="O290" s="219"/>
      <c r="P290" s="219"/>
      <c r="Q290" s="219"/>
      <c r="R290" s="182"/>
      <c r="T290" s="220" t="s">
        <v>5</v>
      </c>
      <c r="U290" s="57" t="s">
        <v>42</v>
      </c>
      <c r="V290" s="48"/>
      <c r="W290" s="221">
        <f>V290*K290</f>
        <v>0</v>
      </c>
      <c r="X290" s="221">
        <v>0</v>
      </c>
      <c r="Y290" s="221">
        <f>X290*K290</f>
        <v>0</v>
      </c>
      <c r="Z290" s="221">
        <v>0</v>
      </c>
      <c r="AA290" s="222">
        <f>Z290*K290</f>
        <v>0</v>
      </c>
      <c r="AR290" s="23" t="s">
        <v>173</v>
      </c>
      <c r="AT290" s="23" t="s">
        <v>169</v>
      </c>
      <c r="AU290" s="23" t="s">
        <v>85</v>
      </c>
      <c r="AY290" s="23" t="s">
        <v>168</v>
      </c>
      <c r="BE290" s="137">
        <f>IF(U290="základní",N290,0)</f>
        <v>0</v>
      </c>
      <c r="BF290" s="137">
        <f>IF(U290="snížená",N290,0)</f>
        <v>0</v>
      </c>
      <c r="BG290" s="137">
        <f>IF(U290="zákl. přenesená",N290,0)</f>
        <v>0</v>
      </c>
      <c r="BH290" s="137">
        <f>IF(U290="sníž. přenesená",N290,0)</f>
        <v>0</v>
      </c>
      <c r="BI290" s="137">
        <f>IF(U290="nulová",N290,0)</f>
        <v>0</v>
      </c>
      <c r="BJ290" s="23" t="s">
        <v>17</v>
      </c>
      <c r="BK290" s="137">
        <f>ROUND(L290*K290,2)</f>
        <v>0</v>
      </c>
      <c r="BL290" s="23" t="s">
        <v>173</v>
      </c>
      <c r="BM290" s="23" t="s">
        <v>424</v>
      </c>
    </row>
    <row r="291" spans="2:63" s="9" customFormat="1" ht="37.4" customHeight="1">
      <c r="B291" s="200"/>
      <c r="C291" s="201"/>
      <c r="D291" s="202" t="s">
        <v>133</v>
      </c>
      <c r="E291" s="202"/>
      <c r="F291" s="202"/>
      <c r="G291" s="202"/>
      <c r="H291" s="202"/>
      <c r="I291" s="202"/>
      <c r="J291" s="202"/>
      <c r="K291" s="202"/>
      <c r="L291" s="202"/>
      <c r="M291" s="202"/>
      <c r="N291" s="264">
        <f>BK291</f>
        <v>0</v>
      </c>
      <c r="O291" s="265"/>
      <c r="P291" s="265"/>
      <c r="Q291" s="265"/>
      <c r="R291" s="203"/>
      <c r="T291" s="204"/>
      <c r="U291" s="201"/>
      <c r="V291" s="201"/>
      <c r="W291" s="205">
        <f>W292+W299+W305+W307+W318+W324+W345+W379+W384+W403+W408</f>
        <v>0</v>
      </c>
      <c r="X291" s="201"/>
      <c r="Y291" s="205">
        <f>Y292+Y299+Y305+Y307+Y318+Y324+Y345+Y379+Y384+Y403+Y408</f>
        <v>1.09559025</v>
      </c>
      <c r="Z291" s="201"/>
      <c r="AA291" s="206">
        <f>AA292+AA299+AA305+AA307+AA318+AA324+AA345+AA379+AA384+AA403+AA408</f>
        <v>0.3658419</v>
      </c>
      <c r="AR291" s="207" t="s">
        <v>85</v>
      </c>
      <c r="AT291" s="208" t="s">
        <v>76</v>
      </c>
      <c r="AU291" s="208" t="s">
        <v>77</v>
      </c>
      <c r="AY291" s="207" t="s">
        <v>168</v>
      </c>
      <c r="BK291" s="209">
        <f>BK292+BK299+BK305+BK307+BK318+BK324+BK345+BK379+BK384+BK403+BK408</f>
        <v>0</v>
      </c>
    </row>
    <row r="292" spans="2:63" s="9" customFormat="1" ht="19.9" customHeight="1">
      <c r="B292" s="200"/>
      <c r="C292" s="201"/>
      <c r="D292" s="210" t="s">
        <v>134</v>
      </c>
      <c r="E292" s="210"/>
      <c r="F292" s="210"/>
      <c r="G292" s="210"/>
      <c r="H292" s="210"/>
      <c r="I292" s="210"/>
      <c r="J292" s="210"/>
      <c r="K292" s="210"/>
      <c r="L292" s="210"/>
      <c r="M292" s="210"/>
      <c r="N292" s="211">
        <f>BK292</f>
        <v>0</v>
      </c>
      <c r="O292" s="212"/>
      <c r="P292" s="212"/>
      <c r="Q292" s="212"/>
      <c r="R292" s="203"/>
      <c r="T292" s="204"/>
      <c r="U292" s="201"/>
      <c r="V292" s="201"/>
      <c r="W292" s="205">
        <f>SUM(W293:W298)</f>
        <v>0</v>
      </c>
      <c r="X292" s="201"/>
      <c r="Y292" s="205">
        <f>SUM(Y293:Y298)</f>
        <v>0.0060322</v>
      </c>
      <c r="Z292" s="201"/>
      <c r="AA292" s="206">
        <f>SUM(AA293:AA298)</f>
        <v>0</v>
      </c>
      <c r="AR292" s="207" t="s">
        <v>85</v>
      </c>
      <c r="AT292" s="208" t="s">
        <v>76</v>
      </c>
      <c r="AU292" s="208" t="s">
        <v>17</v>
      </c>
      <c r="AY292" s="207" t="s">
        <v>168</v>
      </c>
      <c r="BK292" s="209">
        <f>SUM(BK293:BK298)</f>
        <v>0</v>
      </c>
    </row>
    <row r="293" spans="2:65" s="1" customFormat="1" ht="38.25" customHeight="1">
      <c r="B293" s="178"/>
      <c r="C293" s="213" t="s">
        <v>425</v>
      </c>
      <c r="D293" s="213" t="s">
        <v>169</v>
      </c>
      <c r="E293" s="214" t="s">
        <v>426</v>
      </c>
      <c r="F293" s="215" t="s">
        <v>427</v>
      </c>
      <c r="G293" s="215"/>
      <c r="H293" s="215"/>
      <c r="I293" s="215"/>
      <c r="J293" s="216" t="s">
        <v>218</v>
      </c>
      <c r="K293" s="217">
        <v>0.903</v>
      </c>
      <c r="L293" s="218">
        <v>0</v>
      </c>
      <c r="M293" s="218"/>
      <c r="N293" s="219">
        <f>ROUND(L293*K293,2)</f>
        <v>0</v>
      </c>
      <c r="O293" s="219"/>
      <c r="P293" s="219"/>
      <c r="Q293" s="219"/>
      <c r="R293" s="182"/>
      <c r="T293" s="220" t="s">
        <v>5</v>
      </c>
      <c r="U293" s="57" t="s">
        <v>42</v>
      </c>
      <c r="V293" s="48"/>
      <c r="W293" s="221">
        <f>V293*K293</f>
        <v>0</v>
      </c>
      <c r="X293" s="221">
        <v>0</v>
      </c>
      <c r="Y293" s="221">
        <f>X293*K293</f>
        <v>0</v>
      </c>
      <c r="Z293" s="221">
        <v>0</v>
      </c>
      <c r="AA293" s="222">
        <f>Z293*K293</f>
        <v>0</v>
      </c>
      <c r="AR293" s="23" t="s">
        <v>239</v>
      </c>
      <c r="AT293" s="23" t="s">
        <v>169</v>
      </c>
      <c r="AU293" s="23" t="s">
        <v>85</v>
      </c>
      <c r="AY293" s="23" t="s">
        <v>168</v>
      </c>
      <c r="BE293" s="137">
        <f>IF(U293="základní",N293,0)</f>
        <v>0</v>
      </c>
      <c r="BF293" s="137">
        <f>IF(U293="snížená",N293,0)</f>
        <v>0</v>
      </c>
      <c r="BG293" s="137">
        <f>IF(U293="zákl. přenesená",N293,0)</f>
        <v>0</v>
      </c>
      <c r="BH293" s="137">
        <f>IF(U293="sníž. přenesená",N293,0)</f>
        <v>0</v>
      </c>
      <c r="BI293" s="137">
        <f>IF(U293="nulová",N293,0)</f>
        <v>0</v>
      </c>
      <c r="BJ293" s="23" t="s">
        <v>17</v>
      </c>
      <c r="BK293" s="137">
        <f>ROUND(L293*K293,2)</f>
        <v>0</v>
      </c>
      <c r="BL293" s="23" t="s">
        <v>239</v>
      </c>
      <c r="BM293" s="23" t="s">
        <v>428</v>
      </c>
    </row>
    <row r="294" spans="2:51" s="10" customFormat="1" ht="16.5" customHeight="1">
      <c r="B294" s="223"/>
      <c r="C294" s="224"/>
      <c r="D294" s="224"/>
      <c r="E294" s="225" t="s">
        <v>5</v>
      </c>
      <c r="F294" s="226" t="s">
        <v>429</v>
      </c>
      <c r="G294" s="227"/>
      <c r="H294" s="227"/>
      <c r="I294" s="227"/>
      <c r="J294" s="224"/>
      <c r="K294" s="228">
        <v>0.903</v>
      </c>
      <c r="L294" s="224"/>
      <c r="M294" s="224"/>
      <c r="N294" s="224"/>
      <c r="O294" s="224"/>
      <c r="P294" s="224"/>
      <c r="Q294" s="224"/>
      <c r="R294" s="229"/>
      <c r="T294" s="230"/>
      <c r="U294" s="224"/>
      <c r="V294" s="224"/>
      <c r="W294" s="224"/>
      <c r="X294" s="224"/>
      <c r="Y294" s="224"/>
      <c r="Z294" s="224"/>
      <c r="AA294" s="231"/>
      <c r="AT294" s="232" t="s">
        <v>176</v>
      </c>
      <c r="AU294" s="232" t="s">
        <v>85</v>
      </c>
      <c r="AV294" s="10" t="s">
        <v>85</v>
      </c>
      <c r="AW294" s="10" t="s">
        <v>35</v>
      </c>
      <c r="AX294" s="10" t="s">
        <v>17</v>
      </c>
      <c r="AY294" s="232" t="s">
        <v>168</v>
      </c>
    </row>
    <row r="295" spans="2:65" s="1" customFormat="1" ht="16.5" customHeight="1">
      <c r="B295" s="178"/>
      <c r="C295" s="257" t="s">
        <v>430</v>
      </c>
      <c r="D295" s="257" t="s">
        <v>277</v>
      </c>
      <c r="E295" s="258" t="s">
        <v>431</v>
      </c>
      <c r="F295" s="259" t="s">
        <v>432</v>
      </c>
      <c r="G295" s="259"/>
      <c r="H295" s="259"/>
      <c r="I295" s="259"/>
      <c r="J295" s="260" t="s">
        <v>197</v>
      </c>
      <c r="K295" s="261">
        <v>0.001</v>
      </c>
      <c r="L295" s="262">
        <v>0</v>
      </c>
      <c r="M295" s="262"/>
      <c r="N295" s="263">
        <f>ROUND(L295*K295,2)</f>
        <v>0</v>
      </c>
      <c r="O295" s="219"/>
      <c r="P295" s="219"/>
      <c r="Q295" s="219"/>
      <c r="R295" s="182"/>
      <c r="T295" s="220" t="s">
        <v>5</v>
      </c>
      <c r="U295" s="57" t="s">
        <v>42</v>
      </c>
      <c r="V295" s="48"/>
      <c r="W295" s="221">
        <f>V295*K295</f>
        <v>0</v>
      </c>
      <c r="X295" s="221">
        <v>1</v>
      </c>
      <c r="Y295" s="221">
        <f>X295*K295</f>
        <v>0.001</v>
      </c>
      <c r="Z295" s="221">
        <v>0</v>
      </c>
      <c r="AA295" s="222">
        <f>Z295*K295</f>
        <v>0</v>
      </c>
      <c r="AR295" s="23" t="s">
        <v>327</v>
      </c>
      <c r="AT295" s="23" t="s">
        <v>277</v>
      </c>
      <c r="AU295" s="23" t="s">
        <v>85</v>
      </c>
      <c r="AY295" s="23" t="s">
        <v>168</v>
      </c>
      <c r="BE295" s="137">
        <f>IF(U295="základní",N295,0)</f>
        <v>0</v>
      </c>
      <c r="BF295" s="137">
        <f>IF(U295="snížená",N295,0)</f>
        <v>0</v>
      </c>
      <c r="BG295" s="137">
        <f>IF(U295="zákl. přenesená",N295,0)</f>
        <v>0</v>
      </c>
      <c r="BH295" s="137">
        <f>IF(U295="sníž. přenesená",N295,0)</f>
        <v>0</v>
      </c>
      <c r="BI295" s="137">
        <f>IF(U295="nulová",N295,0)</f>
        <v>0</v>
      </c>
      <c r="BJ295" s="23" t="s">
        <v>17</v>
      </c>
      <c r="BK295" s="137">
        <f>ROUND(L295*K295,2)</f>
        <v>0</v>
      </c>
      <c r="BL295" s="23" t="s">
        <v>239</v>
      </c>
      <c r="BM295" s="23" t="s">
        <v>433</v>
      </c>
    </row>
    <row r="296" spans="2:65" s="1" customFormat="1" ht="25.5" customHeight="1">
      <c r="B296" s="178"/>
      <c r="C296" s="213" t="s">
        <v>434</v>
      </c>
      <c r="D296" s="213" t="s">
        <v>169</v>
      </c>
      <c r="E296" s="214" t="s">
        <v>435</v>
      </c>
      <c r="F296" s="215" t="s">
        <v>436</v>
      </c>
      <c r="G296" s="215"/>
      <c r="H296" s="215"/>
      <c r="I296" s="215"/>
      <c r="J296" s="216" t="s">
        <v>218</v>
      </c>
      <c r="K296" s="217">
        <v>0.903</v>
      </c>
      <c r="L296" s="218">
        <v>0</v>
      </c>
      <c r="M296" s="218"/>
      <c r="N296" s="219">
        <f>ROUND(L296*K296,2)</f>
        <v>0</v>
      </c>
      <c r="O296" s="219"/>
      <c r="P296" s="219"/>
      <c r="Q296" s="219"/>
      <c r="R296" s="182"/>
      <c r="T296" s="220" t="s">
        <v>5</v>
      </c>
      <c r="U296" s="57" t="s">
        <v>42</v>
      </c>
      <c r="V296" s="48"/>
      <c r="W296" s="221">
        <f>V296*K296</f>
        <v>0</v>
      </c>
      <c r="X296" s="221">
        <v>0.0004</v>
      </c>
      <c r="Y296" s="221">
        <f>X296*K296</f>
        <v>0.00036120000000000005</v>
      </c>
      <c r="Z296" s="221">
        <v>0</v>
      </c>
      <c r="AA296" s="222">
        <f>Z296*K296</f>
        <v>0</v>
      </c>
      <c r="AR296" s="23" t="s">
        <v>239</v>
      </c>
      <c r="AT296" s="23" t="s">
        <v>169</v>
      </c>
      <c r="AU296" s="23" t="s">
        <v>85</v>
      </c>
      <c r="AY296" s="23" t="s">
        <v>168</v>
      </c>
      <c r="BE296" s="137">
        <f>IF(U296="základní",N296,0)</f>
        <v>0</v>
      </c>
      <c r="BF296" s="137">
        <f>IF(U296="snížená",N296,0)</f>
        <v>0</v>
      </c>
      <c r="BG296" s="137">
        <f>IF(U296="zákl. přenesená",N296,0)</f>
        <v>0</v>
      </c>
      <c r="BH296" s="137">
        <f>IF(U296="sníž. přenesená",N296,0)</f>
        <v>0</v>
      </c>
      <c r="BI296" s="137">
        <f>IF(U296="nulová",N296,0)</f>
        <v>0</v>
      </c>
      <c r="BJ296" s="23" t="s">
        <v>17</v>
      </c>
      <c r="BK296" s="137">
        <f>ROUND(L296*K296,2)</f>
        <v>0</v>
      </c>
      <c r="BL296" s="23" t="s">
        <v>239</v>
      </c>
      <c r="BM296" s="23" t="s">
        <v>437</v>
      </c>
    </row>
    <row r="297" spans="2:65" s="1" customFormat="1" ht="25.5" customHeight="1">
      <c r="B297" s="178"/>
      <c r="C297" s="257" t="s">
        <v>438</v>
      </c>
      <c r="D297" s="257" t="s">
        <v>277</v>
      </c>
      <c r="E297" s="258" t="s">
        <v>439</v>
      </c>
      <c r="F297" s="259" t="s">
        <v>440</v>
      </c>
      <c r="G297" s="259"/>
      <c r="H297" s="259"/>
      <c r="I297" s="259"/>
      <c r="J297" s="260" t="s">
        <v>218</v>
      </c>
      <c r="K297" s="261">
        <v>1.038</v>
      </c>
      <c r="L297" s="262">
        <v>0</v>
      </c>
      <c r="M297" s="262"/>
      <c r="N297" s="263">
        <f>ROUND(L297*K297,2)</f>
        <v>0</v>
      </c>
      <c r="O297" s="219"/>
      <c r="P297" s="219"/>
      <c r="Q297" s="219"/>
      <c r="R297" s="182"/>
      <c r="T297" s="220" t="s">
        <v>5</v>
      </c>
      <c r="U297" s="57" t="s">
        <v>42</v>
      </c>
      <c r="V297" s="48"/>
      <c r="W297" s="221">
        <f>V297*K297</f>
        <v>0</v>
      </c>
      <c r="X297" s="221">
        <v>0.0045</v>
      </c>
      <c r="Y297" s="221">
        <f>X297*K297</f>
        <v>0.004671</v>
      </c>
      <c r="Z297" s="221">
        <v>0</v>
      </c>
      <c r="AA297" s="222">
        <f>Z297*K297</f>
        <v>0</v>
      </c>
      <c r="AR297" s="23" t="s">
        <v>327</v>
      </c>
      <c r="AT297" s="23" t="s">
        <v>277</v>
      </c>
      <c r="AU297" s="23" t="s">
        <v>85</v>
      </c>
      <c r="AY297" s="23" t="s">
        <v>168</v>
      </c>
      <c r="BE297" s="137">
        <f>IF(U297="základní",N297,0)</f>
        <v>0</v>
      </c>
      <c r="BF297" s="137">
        <f>IF(U297="snížená",N297,0)</f>
        <v>0</v>
      </c>
      <c r="BG297" s="137">
        <f>IF(U297="zákl. přenesená",N297,0)</f>
        <v>0</v>
      </c>
      <c r="BH297" s="137">
        <f>IF(U297="sníž. přenesená",N297,0)</f>
        <v>0</v>
      </c>
      <c r="BI297" s="137">
        <f>IF(U297="nulová",N297,0)</f>
        <v>0</v>
      </c>
      <c r="BJ297" s="23" t="s">
        <v>17</v>
      </c>
      <c r="BK297" s="137">
        <f>ROUND(L297*K297,2)</f>
        <v>0</v>
      </c>
      <c r="BL297" s="23" t="s">
        <v>239</v>
      </c>
      <c r="BM297" s="23" t="s">
        <v>441</v>
      </c>
    </row>
    <row r="298" spans="2:65" s="1" customFormat="1" ht="38.25" customHeight="1">
      <c r="B298" s="178"/>
      <c r="C298" s="213" t="s">
        <v>442</v>
      </c>
      <c r="D298" s="213" t="s">
        <v>169</v>
      </c>
      <c r="E298" s="214" t="s">
        <v>443</v>
      </c>
      <c r="F298" s="215" t="s">
        <v>444</v>
      </c>
      <c r="G298" s="215"/>
      <c r="H298" s="215"/>
      <c r="I298" s="215"/>
      <c r="J298" s="216" t="s">
        <v>445</v>
      </c>
      <c r="K298" s="266">
        <v>0</v>
      </c>
      <c r="L298" s="218">
        <v>0</v>
      </c>
      <c r="M298" s="218"/>
      <c r="N298" s="219">
        <f>ROUND(L298*K298,2)</f>
        <v>0</v>
      </c>
      <c r="O298" s="219"/>
      <c r="P298" s="219"/>
      <c r="Q298" s="219"/>
      <c r="R298" s="182"/>
      <c r="T298" s="220" t="s">
        <v>5</v>
      </c>
      <c r="U298" s="57" t="s">
        <v>42</v>
      </c>
      <c r="V298" s="48"/>
      <c r="W298" s="221">
        <f>V298*K298</f>
        <v>0</v>
      </c>
      <c r="X298" s="221">
        <v>0</v>
      </c>
      <c r="Y298" s="221">
        <f>X298*K298</f>
        <v>0</v>
      </c>
      <c r="Z298" s="221">
        <v>0</v>
      </c>
      <c r="AA298" s="222">
        <f>Z298*K298</f>
        <v>0</v>
      </c>
      <c r="AR298" s="23" t="s">
        <v>239</v>
      </c>
      <c r="AT298" s="23" t="s">
        <v>169</v>
      </c>
      <c r="AU298" s="23" t="s">
        <v>85</v>
      </c>
      <c r="AY298" s="23" t="s">
        <v>168</v>
      </c>
      <c r="BE298" s="137">
        <f>IF(U298="základní",N298,0)</f>
        <v>0</v>
      </c>
      <c r="BF298" s="137">
        <f>IF(U298="snížená",N298,0)</f>
        <v>0</v>
      </c>
      <c r="BG298" s="137">
        <f>IF(U298="zákl. přenesená",N298,0)</f>
        <v>0</v>
      </c>
      <c r="BH298" s="137">
        <f>IF(U298="sníž. přenesená",N298,0)</f>
        <v>0</v>
      </c>
      <c r="BI298" s="137">
        <f>IF(U298="nulová",N298,0)</f>
        <v>0</v>
      </c>
      <c r="BJ298" s="23" t="s">
        <v>17</v>
      </c>
      <c r="BK298" s="137">
        <f>ROUND(L298*K298,2)</f>
        <v>0</v>
      </c>
      <c r="BL298" s="23" t="s">
        <v>239</v>
      </c>
      <c r="BM298" s="23" t="s">
        <v>446</v>
      </c>
    </row>
    <row r="299" spans="2:63" s="9" customFormat="1" ht="29.85" customHeight="1">
      <c r="B299" s="200"/>
      <c r="C299" s="201"/>
      <c r="D299" s="210" t="s">
        <v>135</v>
      </c>
      <c r="E299" s="210"/>
      <c r="F299" s="210"/>
      <c r="G299" s="210"/>
      <c r="H299" s="210"/>
      <c r="I299" s="210"/>
      <c r="J299" s="210"/>
      <c r="K299" s="210"/>
      <c r="L299" s="210"/>
      <c r="M299" s="210"/>
      <c r="N299" s="233">
        <f>BK299</f>
        <v>0</v>
      </c>
      <c r="O299" s="234"/>
      <c r="P299" s="234"/>
      <c r="Q299" s="234"/>
      <c r="R299" s="203"/>
      <c r="T299" s="204"/>
      <c r="U299" s="201"/>
      <c r="V299" s="201"/>
      <c r="W299" s="205">
        <f>SUM(W300:W304)</f>
        <v>0</v>
      </c>
      <c r="X299" s="201"/>
      <c r="Y299" s="205">
        <f>SUM(Y300:Y304)</f>
        <v>0.0044208</v>
      </c>
      <c r="Z299" s="201"/>
      <c r="AA299" s="206">
        <f>SUM(AA300:AA304)</f>
        <v>0.0020769</v>
      </c>
      <c r="AR299" s="207" t="s">
        <v>85</v>
      </c>
      <c r="AT299" s="208" t="s">
        <v>76</v>
      </c>
      <c r="AU299" s="208" t="s">
        <v>17</v>
      </c>
      <c r="AY299" s="207" t="s">
        <v>168</v>
      </c>
      <c r="BK299" s="209">
        <f>SUM(BK300:BK304)</f>
        <v>0</v>
      </c>
    </row>
    <row r="300" spans="2:65" s="1" customFormat="1" ht="25.5" customHeight="1">
      <c r="B300" s="178"/>
      <c r="C300" s="213" t="s">
        <v>447</v>
      </c>
      <c r="D300" s="213" t="s">
        <v>169</v>
      </c>
      <c r="E300" s="214" t="s">
        <v>448</v>
      </c>
      <c r="F300" s="215" t="s">
        <v>449</v>
      </c>
      <c r="G300" s="215"/>
      <c r="H300" s="215"/>
      <c r="I300" s="215"/>
      <c r="J300" s="216" t="s">
        <v>218</v>
      </c>
      <c r="K300" s="217">
        <v>0.903</v>
      </c>
      <c r="L300" s="218">
        <v>0</v>
      </c>
      <c r="M300" s="218"/>
      <c r="N300" s="219">
        <f>ROUND(L300*K300,2)</f>
        <v>0</v>
      </c>
      <c r="O300" s="219"/>
      <c r="P300" s="219"/>
      <c r="Q300" s="219"/>
      <c r="R300" s="182"/>
      <c r="T300" s="220" t="s">
        <v>5</v>
      </c>
      <c r="U300" s="57" t="s">
        <v>42</v>
      </c>
      <c r="V300" s="48"/>
      <c r="W300" s="221">
        <f>V300*K300</f>
        <v>0</v>
      </c>
      <c r="X300" s="221">
        <v>0</v>
      </c>
      <c r="Y300" s="221">
        <f>X300*K300</f>
        <v>0</v>
      </c>
      <c r="Z300" s="221">
        <v>0.0023</v>
      </c>
      <c r="AA300" s="222">
        <f>Z300*K300</f>
        <v>0.0020769</v>
      </c>
      <c r="AR300" s="23" t="s">
        <v>239</v>
      </c>
      <c r="AT300" s="23" t="s">
        <v>169</v>
      </c>
      <c r="AU300" s="23" t="s">
        <v>85</v>
      </c>
      <c r="AY300" s="23" t="s">
        <v>168</v>
      </c>
      <c r="BE300" s="137">
        <f>IF(U300="základní",N300,0)</f>
        <v>0</v>
      </c>
      <c r="BF300" s="137">
        <f>IF(U300="snížená",N300,0)</f>
        <v>0</v>
      </c>
      <c r="BG300" s="137">
        <f>IF(U300="zákl. přenesená",N300,0)</f>
        <v>0</v>
      </c>
      <c r="BH300" s="137">
        <f>IF(U300="sníž. přenesená",N300,0)</f>
        <v>0</v>
      </c>
      <c r="BI300" s="137">
        <f>IF(U300="nulová",N300,0)</f>
        <v>0</v>
      </c>
      <c r="BJ300" s="23" t="s">
        <v>17</v>
      </c>
      <c r="BK300" s="137">
        <f>ROUND(L300*K300,2)</f>
        <v>0</v>
      </c>
      <c r="BL300" s="23" t="s">
        <v>239</v>
      </c>
      <c r="BM300" s="23" t="s">
        <v>450</v>
      </c>
    </row>
    <row r="301" spans="2:51" s="10" customFormat="1" ht="16.5" customHeight="1">
      <c r="B301" s="223"/>
      <c r="C301" s="224"/>
      <c r="D301" s="224"/>
      <c r="E301" s="225" t="s">
        <v>5</v>
      </c>
      <c r="F301" s="226" t="s">
        <v>429</v>
      </c>
      <c r="G301" s="227"/>
      <c r="H301" s="227"/>
      <c r="I301" s="227"/>
      <c r="J301" s="224"/>
      <c r="K301" s="228">
        <v>0.903</v>
      </c>
      <c r="L301" s="224"/>
      <c r="M301" s="224"/>
      <c r="N301" s="224"/>
      <c r="O301" s="224"/>
      <c r="P301" s="224"/>
      <c r="Q301" s="224"/>
      <c r="R301" s="229"/>
      <c r="T301" s="230"/>
      <c r="U301" s="224"/>
      <c r="V301" s="224"/>
      <c r="W301" s="224"/>
      <c r="X301" s="224"/>
      <c r="Y301" s="224"/>
      <c r="Z301" s="224"/>
      <c r="AA301" s="231"/>
      <c r="AT301" s="232" t="s">
        <v>176</v>
      </c>
      <c r="AU301" s="232" t="s">
        <v>85</v>
      </c>
      <c r="AV301" s="10" t="s">
        <v>85</v>
      </c>
      <c r="AW301" s="10" t="s">
        <v>35</v>
      </c>
      <c r="AX301" s="10" t="s">
        <v>17</v>
      </c>
      <c r="AY301" s="232" t="s">
        <v>168</v>
      </c>
    </row>
    <row r="302" spans="2:65" s="1" customFormat="1" ht="38.25" customHeight="1">
      <c r="B302" s="178"/>
      <c r="C302" s="213" t="s">
        <v>451</v>
      </c>
      <c r="D302" s="213" t="s">
        <v>169</v>
      </c>
      <c r="E302" s="214" t="s">
        <v>452</v>
      </c>
      <c r="F302" s="215" t="s">
        <v>453</v>
      </c>
      <c r="G302" s="215"/>
      <c r="H302" s="215"/>
      <c r="I302" s="215"/>
      <c r="J302" s="216" t="s">
        <v>218</v>
      </c>
      <c r="K302" s="217">
        <v>0.903</v>
      </c>
      <c r="L302" s="218">
        <v>0</v>
      </c>
      <c r="M302" s="218"/>
      <c r="N302" s="219">
        <f>ROUND(L302*K302,2)</f>
        <v>0</v>
      </c>
      <c r="O302" s="219"/>
      <c r="P302" s="219"/>
      <c r="Q302" s="219"/>
      <c r="R302" s="182"/>
      <c r="T302" s="220" t="s">
        <v>5</v>
      </c>
      <c r="U302" s="57" t="s">
        <v>42</v>
      </c>
      <c r="V302" s="48"/>
      <c r="W302" s="221">
        <f>V302*K302</f>
        <v>0</v>
      </c>
      <c r="X302" s="221">
        <v>0</v>
      </c>
      <c r="Y302" s="221">
        <f>X302*K302</f>
        <v>0</v>
      </c>
      <c r="Z302" s="221">
        <v>0</v>
      </c>
      <c r="AA302" s="222">
        <f>Z302*K302</f>
        <v>0</v>
      </c>
      <c r="AR302" s="23" t="s">
        <v>239</v>
      </c>
      <c r="AT302" s="23" t="s">
        <v>169</v>
      </c>
      <c r="AU302" s="23" t="s">
        <v>85</v>
      </c>
      <c r="AY302" s="23" t="s">
        <v>168</v>
      </c>
      <c r="BE302" s="137">
        <f>IF(U302="základní",N302,0)</f>
        <v>0</v>
      </c>
      <c r="BF302" s="137">
        <f>IF(U302="snížená",N302,0)</f>
        <v>0</v>
      </c>
      <c r="BG302" s="137">
        <f>IF(U302="zákl. přenesená",N302,0)</f>
        <v>0</v>
      </c>
      <c r="BH302" s="137">
        <f>IF(U302="sníž. přenesená",N302,0)</f>
        <v>0</v>
      </c>
      <c r="BI302" s="137">
        <f>IF(U302="nulová",N302,0)</f>
        <v>0</v>
      </c>
      <c r="BJ302" s="23" t="s">
        <v>17</v>
      </c>
      <c r="BK302" s="137">
        <f>ROUND(L302*K302,2)</f>
        <v>0</v>
      </c>
      <c r="BL302" s="23" t="s">
        <v>239</v>
      </c>
      <c r="BM302" s="23" t="s">
        <v>454</v>
      </c>
    </row>
    <row r="303" spans="2:65" s="1" customFormat="1" ht="25.5" customHeight="1">
      <c r="B303" s="178"/>
      <c r="C303" s="257" t="s">
        <v>455</v>
      </c>
      <c r="D303" s="257" t="s">
        <v>277</v>
      </c>
      <c r="E303" s="258" t="s">
        <v>456</v>
      </c>
      <c r="F303" s="259" t="s">
        <v>457</v>
      </c>
      <c r="G303" s="259"/>
      <c r="H303" s="259"/>
      <c r="I303" s="259"/>
      <c r="J303" s="260" t="s">
        <v>218</v>
      </c>
      <c r="K303" s="261">
        <v>0.921</v>
      </c>
      <c r="L303" s="262">
        <v>0</v>
      </c>
      <c r="M303" s="262"/>
      <c r="N303" s="263">
        <f>ROUND(L303*K303,2)</f>
        <v>0</v>
      </c>
      <c r="O303" s="219"/>
      <c r="P303" s="219"/>
      <c r="Q303" s="219"/>
      <c r="R303" s="182"/>
      <c r="T303" s="220" t="s">
        <v>5</v>
      </c>
      <c r="U303" s="57" t="s">
        <v>42</v>
      </c>
      <c r="V303" s="48"/>
      <c r="W303" s="221">
        <f>V303*K303</f>
        <v>0</v>
      </c>
      <c r="X303" s="221">
        <v>0.0048</v>
      </c>
      <c r="Y303" s="221">
        <f>X303*K303</f>
        <v>0.0044208</v>
      </c>
      <c r="Z303" s="221">
        <v>0</v>
      </c>
      <c r="AA303" s="222">
        <f>Z303*K303</f>
        <v>0</v>
      </c>
      <c r="AR303" s="23" t="s">
        <v>327</v>
      </c>
      <c r="AT303" s="23" t="s">
        <v>277</v>
      </c>
      <c r="AU303" s="23" t="s">
        <v>85</v>
      </c>
      <c r="AY303" s="23" t="s">
        <v>168</v>
      </c>
      <c r="BE303" s="137">
        <f>IF(U303="základní",N303,0)</f>
        <v>0</v>
      </c>
      <c r="BF303" s="137">
        <f>IF(U303="snížená",N303,0)</f>
        <v>0</v>
      </c>
      <c r="BG303" s="137">
        <f>IF(U303="zákl. přenesená",N303,0)</f>
        <v>0</v>
      </c>
      <c r="BH303" s="137">
        <f>IF(U303="sníž. přenesená",N303,0)</f>
        <v>0</v>
      </c>
      <c r="BI303" s="137">
        <f>IF(U303="nulová",N303,0)</f>
        <v>0</v>
      </c>
      <c r="BJ303" s="23" t="s">
        <v>17</v>
      </c>
      <c r="BK303" s="137">
        <f>ROUND(L303*K303,2)</f>
        <v>0</v>
      </c>
      <c r="BL303" s="23" t="s">
        <v>239</v>
      </c>
      <c r="BM303" s="23" t="s">
        <v>458</v>
      </c>
    </row>
    <row r="304" spans="2:65" s="1" customFormat="1" ht="25.5" customHeight="1">
      <c r="B304" s="178"/>
      <c r="C304" s="213" t="s">
        <v>459</v>
      </c>
      <c r="D304" s="213" t="s">
        <v>169</v>
      </c>
      <c r="E304" s="214" t="s">
        <v>460</v>
      </c>
      <c r="F304" s="215" t="s">
        <v>461</v>
      </c>
      <c r="G304" s="215"/>
      <c r="H304" s="215"/>
      <c r="I304" s="215"/>
      <c r="J304" s="216" t="s">
        <v>197</v>
      </c>
      <c r="K304" s="217">
        <v>0.004</v>
      </c>
      <c r="L304" s="218">
        <v>0</v>
      </c>
      <c r="M304" s="218"/>
      <c r="N304" s="219">
        <f>ROUND(L304*K304,2)</f>
        <v>0</v>
      </c>
      <c r="O304" s="219"/>
      <c r="P304" s="219"/>
      <c r="Q304" s="219"/>
      <c r="R304" s="182"/>
      <c r="T304" s="220" t="s">
        <v>5</v>
      </c>
      <c r="U304" s="57" t="s">
        <v>42</v>
      </c>
      <c r="V304" s="48"/>
      <c r="W304" s="221">
        <f>V304*K304</f>
        <v>0</v>
      </c>
      <c r="X304" s="221">
        <v>0</v>
      </c>
      <c r="Y304" s="221">
        <f>X304*K304</f>
        <v>0</v>
      </c>
      <c r="Z304" s="221">
        <v>0</v>
      </c>
      <c r="AA304" s="222">
        <f>Z304*K304</f>
        <v>0</v>
      </c>
      <c r="AR304" s="23" t="s">
        <v>239</v>
      </c>
      <c r="AT304" s="23" t="s">
        <v>169</v>
      </c>
      <c r="AU304" s="23" t="s">
        <v>85</v>
      </c>
      <c r="AY304" s="23" t="s">
        <v>168</v>
      </c>
      <c r="BE304" s="137">
        <f>IF(U304="základní",N304,0)</f>
        <v>0</v>
      </c>
      <c r="BF304" s="137">
        <f>IF(U304="snížená",N304,0)</f>
        <v>0</v>
      </c>
      <c r="BG304" s="137">
        <f>IF(U304="zákl. přenesená",N304,0)</f>
        <v>0</v>
      </c>
      <c r="BH304" s="137">
        <f>IF(U304="sníž. přenesená",N304,0)</f>
        <v>0</v>
      </c>
      <c r="BI304" s="137">
        <f>IF(U304="nulová",N304,0)</f>
        <v>0</v>
      </c>
      <c r="BJ304" s="23" t="s">
        <v>17</v>
      </c>
      <c r="BK304" s="137">
        <f>ROUND(L304*K304,2)</f>
        <v>0</v>
      </c>
      <c r="BL304" s="23" t="s">
        <v>239</v>
      </c>
      <c r="BM304" s="23" t="s">
        <v>462</v>
      </c>
    </row>
    <row r="305" spans="2:63" s="9" customFormat="1" ht="29.85" customHeight="1">
      <c r="B305" s="200"/>
      <c r="C305" s="201"/>
      <c r="D305" s="210" t="s">
        <v>136</v>
      </c>
      <c r="E305" s="210"/>
      <c r="F305" s="210"/>
      <c r="G305" s="210"/>
      <c r="H305" s="210"/>
      <c r="I305" s="210"/>
      <c r="J305" s="210"/>
      <c r="K305" s="210"/>
      <c r="L305" s="210"/>
      <c r="M305" s="210"/>
      <c r="N305" s="233">
        <f>BK305</f>
        <v>0</v>
      </c>
      <c r="O305" s="234"/>
      <c r="P305" s="234"/>
      <c r="Q305" s="234"/>
      <c r="R305" s="203"/>
      <c r="T305" s="204"/>
      <c r="U305" s="201"/>
      <c r="V305" s="201"/>
      <c r="W305" s="205">
        <f>W306</f>
        <v>0</v>
      </c>
      <c r="X305" s="201"/>
      <c r="Y305" s="205">
        <f>Y306</f>
        <v>0</v>
      </c>
      <c r="Z305" s="201"/>
      <c r="AA305" s="206">
        <f>AA306</f>
        <v>0</v>
      </c>
      <c r="AR305" s="207" t="s">
        <v>85</v>
      </c>
      <c r="AT305" s="208" t="s">
        <v>76</v>
      </c>
      <c r="AU305" s="208" t="s">
        <v>17</v>
      </c>
      <c r="AY305" s="207" t="s">
        <v>168</v>
      </c>
      <c r="BK305" s="209">
        <f>BK306</f>
        <v>0</v>
      </c>
    </row>
    <row r="306" spans="2:65" s="1" customFormat="1" ht="25.5" customHeight="1">
      <c r="B306" s="178"/>
      <c r="C306" s="213" t="s">
        <v>463</v>
      </c>
      <c r="D306" s="213" t="s">
        <v>169</v>
      </c>
      <c r="E306" s="214" t="s">
        <v>464</v>
      </c>
      <c r="F306" s="215" t="s">
        <v>465</v>
      </c>
      <c r="G306" s="215"/>
      <c r="H306" s="215"/>
      <c r="I306" s="215"/>
      <c r="J306" s="216" t="s">
        <v>230</v>
      </c>
      <c r="K306" s="217">
        <v>1</v>
      </c>
      <c r="L306" s="218">
        <v>0</v>
      </c>
      <c r="M306" s="218"/>
      <c r="N306" s="219">
        <f>ROUND(L306*K306,2)</f>
        <v>0</v>
      </c>
      <c r="O306" s="219"/>
      <c r="P306" s="219"/>
      <c r="Q306" s="219"/>
      <c r="R306" s="182"/>
      <c r="T306" s="220" t="s">
        <v>5</v>
      </c>
      <c r="U306" s="57" t="s">
        <v>42</v>
      </c>
      <c r="V306" s="48"/>
      <c r="W306" s="221">
        <f>V306*K306</f>
        <v>0</v>
      </c>
      <c r="X306" s="221">
        <v>0</v>
      </c>
      <c r="Y306" s="221">
        <f>X306*K306</f>
        <v>0</v>
      </c>
      <c r="Z306" s="221">
        <v>0</v>
      </c>
      <c r="AA306" s="222">
        <f>Z306*K306</f>
        <v>0</v>
      </c>
      <c r="AR306" s="23" t="s">
        <v>239</v>
      </c>
      <c r="AT306" s="23" t="s">
        <v>169</v>
      </c>
      <c r="AU306" s="23" t="s">
        <v>85</v>
      </c>
      <c r="AY306" s="23" t="s">
        <v>168</v>
      </c>
      <c r="BE306" s="137">
        <f>IF(U306="základní",N306,0)</f>
        <v>0</v>
      </c>
      <c r="BF306" s="137">
        <f>IF(U306="snížená",N306,0)</f>
        <v>0</v>
      </c>
      <c r="BG306" s="137">
        <f>IF(U306="zákl. přenesená",N306,0)</f>
        <v>0</v>
      </c>
      <c r="BH306" s="137">
        <f>IF(U306="sníž. přenesená",N306,0)</f>
        <v>0</v>
      </c>
      <c r="BI306" s="137">
        <f>IF(U306="nulová",N306,0)</f>
        <v>0</v>
      </c>
      <c r="BJ306" s="23" t="s">
        <v>17</v>
      </c>
      <c r="BK306" s="137">
        <f>ROUND(L306*K306,2)</f>
        <v>0</v>
      </c>
      <c r="BL306" s="23" t="s">
        <v>239</v>
      </c>
      <c r="BM306" s="23" t="s">
        <v>466</v>
      </c>
    </row>
    <row r="307" spans="2:63" s="9" customFormat="1" ht="29.85" customHeight="1">
      <c r="B307" s="200"/>
      <c r="C307" s="201"/>
      <c r="D307" s="210" t="s">
        <v>137</v>
      </c>
      <c r="E307" s="210"/>
      <c r="F307" s="210"/>
      <c r="G307" s="210"/>
      <c r="H307" s="210"/>
      <c r="I307" s="210"/>
      <c r="J307" s="210"/>
      <c r="K307" s="210"/>
      <c r="L307" s="210"/>
      <c r="M307" s="210"/>
      <c r="N307" s="233">
        <f>BK307</f>
        <v>0</v>
      </c>
      <c r="O307" s="234"/>
      <c r="P307" s="234"/>
      <c r="Q307" s="234"/>
      <c r="R307" s="203"/>
      <c r="T307" s="204"/>
      <c r="U307" s="201"/>
      <c r="V307" s="201"/>
      <c r="W307" s="205">
        <f>SUM(W308:W317)</f>
        <v>0</v>
      </c>
      <c r="X307" s="201"/>
      <c r="Y307" s="205">
        <f>SUM(Y308:Y317)</f>
        <v>0.0445105</v>
      </c>
      <c r="Z307" s="201"/>
      <c r="AA307" s="206">
        <f>SUM(AA308:AA317)</f>
        <v>0.3195</v>
      </c>
      <c r="AR307" s="207" t="s">
        <v>85</v>
      </c>
      <c r="AT307" s="208" t="s">
        <v>76</v>
      </c>
      <c r="AU307" s="208" t="s">
        <v>17</v>
      </c>
      <c r="AY307" s="207" t="s">
        <v>168</v>
      </c>
      <c r="BK307" s="209">
        <f>SUM(BK308:BK317)</f>
        <v>0</v>
      </c>
    </row>
    <row r="308" spans="2:65" s="1" customFormat="1" ht="16.5" customHeight="1">
      <c r="B308" s="178"/>
      <c r="C308" s="213" t="s">
        <v>467</v>
      </c>
      <c r="D308" s="213" t="s">
        <v>169</v>
      </c>
      <c r="E308" s="214" t="s">
        <v>468</v>
      </c>
      <c r="F308" s="215" t="s">
        <v>469</v>
      </c>
      <c r="G308" s="215"/>
      <c r="H308" s="215"/>
      <c r="I308" s="215"/>
      <c r="J308" s="216" t="s">
        <v>274</v>
      </c>
      <c r="K308" s="217">
        <v>20.075</v>
      </c>
      <c r="L308" s="218">
        <v>0</v>
      </c>
      <c r="M308" s="218"/>
      <c r="N308" s="219">
        <f>ROUND(L308*K308,2)</f>
        <v>0</v>
      </c>
      <c r="O308" s="219"/>
      <c r="P308" s="219"/>
      <c r="Q308" s="219"/>
      <c r="R308" s="182"/>
      <c r="T308" s="220" t="s">
        <v>5</v>
      </c>
      <c r="U308" s="57" t="s">
        <v>42</v>
      </c>
      <c r="V308" s="48"/>
      <c r="W308" s="221">
        <f>V308*K308</f>
        <v>0</v>
      </c>
      <c r="X308" s="221">
        <v>0.00014</v>
      </c>
      <c r="Y308" s="221">
        <f>X308*K308</f>
        <v>0.0028104999999999996</v>
      </c>
      <c r="Z308" s="221">
        <v>0</v>
      </c>
      <c r="AA308" s="222">
        <f>Z308*K308</f>
        <v>0</v>
      </c>
      <c r="AR308" s="23" t="s">
        <v>239</v>
      </c>
      <c r="AT308" s="23" t="s">
        <v>169</v>
      </c>
      <c r="AU308" s="23" t="s">
        <v>85</v>
      </c>
      <c r="AY308" s="23" t="s">
        <v>168</v>
      </c>
      <c r="BE308" s="137">
        <f>IF(U308="základní",N308,0)</f>
        <v>0</v>
      </c>
      <c r="BF308" s="137">
        <f>IF(U308="snížená",N308,0)</f>
        <v>0</v>
      </c>
      <c r="BG308" s="137">
        <f>IF(U308="zákl. přenesená",N308,0)</f>
        <v>0</v>
      </c>
      <c r="BH308" s="137">
        <f>IF(U308="sníž. přenesená",N308,0)</f>
        <v>0</v>
      </c>
      <c r="BI308" s="137">
        <f>IF(U308="nulová",N308,0)</f>
        <v>0</v>
      </c>
      <c r="BJ308" s="23" t="s">
        <v>17</v>
      </c>
      <c r="BK308" s="137">
        <f>ROUND(L308*K308,2)</f>
        <v>0</v>
      </c>
      <c r="BL308" s="23" t="s">
        <v>239</v>
      </c>
      <c r="BM308" s="23" t="s">
        <v>470</v>
      </c>
    </row>
    <row r="309" spans="2:51" s="11" customFormat="1" ht="16.5" customHeight="1">
      <c r="B309" s="235"/>
      <c r="C309" s="236"/>
      <c r="D309" s="236"/>
      <c r="E309" s="237" t="s">
        <v>5</v>
      </c>
      <c r="F309" s="238" t="s">
        <v>471</v>
      </c>
      <c r="G309" s="239"/>
      <c r="H309" s="239"/>
      <c r="I309" s="239"/>
      <c r="J309" s="236"/>
      <c r="K309" s="237" t="s">
        <v>5</v>
      </c>
      <c r="L309" s="236"/>
      <c r="M309" s="236"/>
      <c r="N309" s="236"/>
      <c r="O309" s="236"/>
      <c r="P309" s="236"/>
      <c r="Q309" s="236"/>
      <c r="R309" s="240"/>
      <c r="T309" s="241"/>
      <c r="U309" s="236"/>
      <c r="V309" s="236"/>
      <c r="W309" s="236"/>
      <c r="X309" s="236"/>
      <c r="Y309" s="236"/>
      <c r="Z309" s="236"/>
      <c r="AA309" s="242"/>
      <c r="AT309" s="243" t="s">
        <v>176</v>
      </c>
      <c r="AU309" s="243" t="s">
        <v>85</v>
      </c>
      <c r="AV309" s="11" t="s">
        <v>17</v>
      </c>
      <c r="AW309" s="11" t="s">
        <v>35</v>
      </c>
      <c r="AX309" s="11" t="s">
        <v>77</v>
      </c>
      <c r="AY309" s="243" t="s">
        <v>168</v>
      </c>
    </row>
    <row r="310" spans="2:51" s="10" customFormat="1" ht="16.5" customHeight="1">
      <c r="B310" s="223"/>
      <c r="C310" s="224"/>
      <c r="D310" s="224"/>
      <c r="E310" s="225" t="s">
        <v>5</v>
      </c>
      <c r="F310" s="244" t="s">
        <v>472</v>
      </c>
      <c r="G310" s="224"/>
      <c r="H310" s="224"/>
      <c r="I310" s="224"/>
      <c r="J310" s="224"/>
      <c r="K310" s="228">
        <v>5.275</v>
      </c>
      <c r="L310" s="224"/>
      <c r="M310" s="224"/>
      <c r="N310" s="224"/>
      <c r="O310" s="224"/>
      <c r="P310" s="224"/>
      <c r="Q310" s="224"/>
      <c r="R310" s="229"/>
      <c r="T310" s="230"/>
      <c r="U310" s="224"/>
      <c r="V310" s="224"/>
      <c r="W310" s="224"/>
      <c r="X310" s="224"/>
      <c r="Y310" s="224"/>
      <c r="Z310" s="224"/>
      <c r="AA310" s="231"/>
      <c r="AT310" s="232" t="s">
        <v>176</v>
      </c>
      <c r="AU310" s="232" t="s">
        <v>85</v>
      </c>
      <c r="AV310" s="10" t="s">
        <v>85</v>
      </c>
      <c r="AW310" s="10" t="s">
        <v>35</v>
      </c>
      <c r="AX310" s="10" t="s">
        <v>77</v>
      </c>
      <c r="AY310" s="232" t="s">
        <v>168</v>
      </c>
    </row>
    <row r="311" spans="2:51" s="10" customFormat="1" ht="16.5" customHeight="1">
      <c r="B311" s="223"/>
      <c r="C311" s="224"/>
      <c r="D311" s="224"/>
      <c r="E311" s="225" t="s">
        <v>5</v>
      </c>
      <c r="F311" s="244" t="s">
        <v>473</v>
      </c>
      <c r="G311" s="224"/>
      <c r="H311" s="224"/>
      <c r="I311" s="224"/>
      <c r="J311" s="224"/>
      <c r="K311" s="228">
        <v>14.8</v>
      </c>
      <c r="L311" s="224"/>
      <c r="M311" s="224"/>
      <c r="N311" s="224"/>
      <c r="O311" s="224"/>
      <c r="P311" s="224"/>
      <c r="Q311" s="224"/>
      <c r="R311" s="229"/>
      <c r="T311" s="230"/>
      <c r="U311" s="224"/>
      <c r="V311" s="224"/>
      <c r="W311" s="224"/>
      <c r="X311" s="224"/>
      <c r="Y311" s="224"/>
      <c r="Z311" s="224"/>
      <c r="AA311" s="231"/>
      <c r="AT311" s="232" t="s">
        <v>176</v>
      </c>
      <c r="AU311" s="232" t="s">
        <v>85</v>
      </c>
      <c r="AV311" s="10" t="s">
        <v>85</v>
      </c>
      <c r="AW311" s="10" t="s">
        <v>35</v>
      </c>
      <c r="AX311" s="10" t="s">
        <v>77</v>
      </c>
      <c r="AY311" s="232" t="s">
        <v>168</v>
      </c>
    </row>
    <row r="312" spans="2:51" s="12" customFormat="1" ht="16.5" customHeight="1">
      <c r="B312" s="248"/>
      <c r="C312" s="249"/>
      <c r="D312" s="249"/>
      <c r="E312" s="250" t="s">
        <v>5</v>
      </c>
      <c r="F312" s="251" t="s">
        <v>251</v>
      </c>
      <c r="G312" s="249"/>
      <c r="H312" s="249"/>
      <c r="I312" s="249"/>
      <c r="J312" s="249"/>
      <c r="K312" s="252">
        <v>20.075</v>
      </c>
      <c r="L312" s="249"/>
      <c r="M312" s="249"/>
      <c r="N312" s="249"/>
      <c r="O312" s="249"/>
      <c r="P312" s="249"/>
      <c r="Q312" s="249"/>
      <c r="R312" s="253"/>
      <c r="T312" s="254"/>
      <c r="U312" s="249"/>
      <c r="V312" s="249"/>
      <c r="W312" s="249"/>
      <c r="X312" s="249"/>
      <c r="Y312" s="249"/>
      <c r="Z312" s="249"/>
      <c r="AA312" s="255"/>
      <c r="AT312" s="256" t="s">
        <v>176</v>
      </c>
      <c r="AU312" s="256" t="s">
        <v>85</v>
      </c>
      <c r="AV312" s="12" t="s">
        <v>173</v>
      </c>
      <c r="AW312" s="12" t="s">
        <v>35</v>
      </c>
      <c r="AX312" s="12" t="s">
        <v>17</v>
      </c>
      <c r="AY312" s="256" t="s">
        <v>168</v>
      </c>
    </row>
    <row r="313" spans="2:65" s="1" customFormat="1" ht="38.25" customHeight="1">
      <c r="B313" s="178"/>
      <c r="C313" s="213" t="s">
        <v>474</v>
      </c>
      <c r="D313" s="213" t="s">
        <v>169</v>
      </c>
      <c r="E313" s="214" t="s">
        <v>475</v>
      </c>
      <c r="F313" s="215" t="s">
        <v>476</v>
      </c>
      <c r="G313" s="215"/>
      <c r="H313" s="215"/>
      <c r="I313" s="215"/>
      <c r="J313" s="216" t="s">
        <v>218</v>
      </c>
      <c r="K313" s="217">
        <v>30</v>
      </c>
      <c r="L313" s="218">
        <v>0</v>
      </c>
      <c r="M313" s="218"/>
      <c r="N313" s="219">
        <f>ROUND(L313*K313,2)</f>
        <v>0</v>
      </c>
      <c r="O313" s="219"/>
      <c r="P313" s="219"/>
      <c r="Q313" s="219"/>
      <c r="R313" s="182"/>
      <c r="T313" s="220" t="s">
        <v>5</v>
      </c>
      <c r="U313" s="57" t="s">
        <v>42</v>
      </c>
      <c r="V313" s="48"/>
      <c r="W313" s="221">
        <f>V313*K313</f>
        <v>0</v>
      </c>
      <c r="X313" s="221">
        <v>0.00139</v>
      </c>
      <c r="Y313" s="221">
        <f>X313*K313</f>
        <v>0.0417</v>
      </c>
      <c r="Z313" s="221">
        <v>0</v>
      </c>
      <c r="AA313" s="222">
        <f>Z313*K313</f>
        <v>0</v>
      </c>
      <c r="AR313" s="23" t="s">
        <v>239</v>
      </c>
      <c r="AT313" s="23" t="s">
        <v>169</v>
      </c>
      <c r="AU313" s="23" t="s">
        <v>85</v>
      </c>
      <c r="AY313" s="23" t="s">
        <v>168</v>
      </c>
      <c r="BE313" s="137">
        <f>IF(U313="základní",N313,0)</f>
        <v>0</v>
      </c>
      <c r="BF313" s="137">
        <f>IF(U313="snížená",N313,0)</f>
        <v>0</v>
      </c>
      <c r="BG313" s="137">
        <f>IF(U313="zákl. přenesená",N313,0)</f>
        <v>0</v>
      </c>
      <c r="BH313" s="137">
        <f>IF(U313="sníž. přenesená",N313,0)</f>
        <v>0</v>
      </c>
      <c r="BI313" s="137">
        <f>IF(U313="nulová",N313,0)</f>
        <v>0</v>
      </c>
      <c r="BJ313" s="23" t="s">
        <v>17</v>
      </c>
      <c r="BK313" s="137">
        <f>ROUND(L313*K313,2)</f>
        <v>0</v>
      </c>
      <c r="BL313" s="23" t="s">
        <v>239</v>
      </c>
      <c r="BM313" s="23" t="s">
        <v>477</v>
      </c>
    </row>
    <row r="314" spans="2:65" s="1" customFormat="1" ht="25.5" customHeight="1">
      <c r="B314" s="178"/>
      <c r="C314" s="213" t="s">
        <v>478</v>
      </c>
      <c r="D314" s="213" t="s">
        <v>169</v>
      </c>
      <c r="E314" s="214" t="s">
        <v>479</v>
      </c>
      <c r="F314" s="215" t="s">
        <v>480</v>
      </c>
      <c r="G314" s="215"/>
      <c r="H314" s="215"/>
      <c r="I314" s="215"/>
      <c r="J314" s="216" t="s">
        <v>218</v>
      </c>
      <c r="K314" s="217">
        <v>30</v>
      </c>
      <c r="L314" s="218">
        <v>0</v>
      </c>
      <c r="M314" s="218"/>
      <c r="N314" s="219">
        <f>ROUND(L314*K314,2)</f>
        <v>0</v>
      </c>
      <c r="O314" s="219"/>
      <c r="P314" s="219"/>
      <c r="Q314" s="219"/>
      <c r="R314" s="182"/>
      <c r="T314" s="220" t="s">
        <v>5</v>
      </c>
      <c r="U314" s="57" t="s">
        <v>42</v>
      </c>
      <c r="V314" s="48"/>
      <c r="W314" s="221">
        <f>V314*K314</f>
        <v>0</v>
      </c>
      <c r="X314" s="221">
        <v>0</v>
      </c>
      <c r="Y314" s="221">
        <f>X314*K314</f>
        <v>0</v>
      </c>
      <c r="Z314" s="221">
        <v>0.01065</v>
      </c>
      <c r="AA314" s="222">
        <f>Z314*K314</f>
        <v>0.3195</v>
      </c>
      <c r="AR314" s="23" t="s">
        <v>239</v>
      </c>
      <c r="AT314" s="23" t="s">
        <v>169</v>
      </c>
      <c r="AU314" s="23" t="s">
        <v>85</v>
      </c>
      <c r="AY314" s="23" t="s">
        <v>168</v>
      </c>
      <c r="BE314" s="137">
        <f>IF(U314="základní",N314,0)</f>
        <v>0</v>
      </c>
      <c r="BF314" s="137">
        <f>IF(U314="snížená",N314,0)</f>
        <v>0</v>
      </c>
      <c r="BG314" s="137">
        <f>IF(U314="zákl. přenesená",N314,0)</f>
        <v>0</v>
      </c>
      <c r="BH314" s="137">
        <f>IF(U314="sníž. přenesená",N314,0)</f>
        <v>0</v>
      </c>
      <c r="BI314" s="137">
        <f>IF(U314="nulová",N314,0)</f>
        <v>0</v>
      </c>
      <c r="BJ314" s="23" t="s">
        <v>17</v>
      </c>
      <c r="BK314" s="137">
        <f>ROUND(L314*K314,2)</f>
        <v>0</v>
      </c>
      <c r="BL314" s="23" t="s">
        <v>239</v>
      </c>
      <c r="BM314" s="23" t="s">
        <v>481</v>
      </c>
    </row>
    <row r="315" spans="2:51" s="11" customFormat="1" ht="16.5" customHeight="1">
      <c r="B315" s="235"/>
      <c r="C315" s="236"/>
      <c r="D315" s="236"/>
      <c r="E315" s="237" t="s">
        <v>5</v>
      </c>
      <c r="F315" s="238" t="s">
        <v>482</v>
      </c>
      <c r="G315" s="239"/>
      <c r="H315" s="239"/>
      <c r="I315" s="239"/>
      <c r="J315" s="236"/>
      <c r="K315" s="237" t="s">
        <v>5</v>
      </c>
      <c r="L315" s="236"/>
      <c r="M315" s="236"/>
      <c r="N315" s="236"/>
      <c r="O315" s="236"/>
      <c r="P315" s="236"/>
      <c r="Q315" s="236"/>
      <c r="R315" s="240"/>
      <c r="T315" s="241"/>
      <c r="U315" s="236"/>
      <c r="V315" s="236"/>
      <c r="W315" s="236"/>
      <c r="X315" s="236"/>
      <c r="Y315" s="236"/>
      <c r="Z315" s="236"/>
      <c r="AA315" s="242"/>
      <c r="AT315" s="243" t="s">
        <v>176</v>
      </c>
      <c r="AU315" s="243" t="s">
        <v>85</v>
      </c>
      <c r="AV315" s="11" t="s">
        <v>17</v>
      </c>
      <c r="AW315" s="11" t="s">
        <v>35</v>
      </c>
      <c r="AX315" s="11" t="s">
        <v>77</v>
      </c>
      <c r="AY315" s="243" t="s">
        <v>168</v>
      </c>
    </row>
    <row r="316" spans="2:51" s="10" customFormat="1" ht="16.5" customHeight="1">
      <c r="B316" s="223"/>
      <c r="C316" s="224"/>
      <c r="D316" s="224"/>
      <c r="E316" s="225" t="s">
        <v>5</v>
      </c>
      <c r="F316" s="244" t="s">
        <v>336</v>
      </c>
      <c r="G316" s="224"/>
      <c r="H316" s="224"/>
      <c r="I316" s="224"/>
      <c r="J316" s="224"/>
      <c r="K316" s="228">
        <v>30</v>
      </c>
      <c r="L316" s="224"/>
      <c r="M316" s="224"/>
      <c r="N316" s="224"/>
      <c r="O316" s="224"/>
      <c r="P316" s="224"/>
      <c r="Q316" s="224"/>
      <c r="R316" s="229"/>
      <c r="T316" s="230"/>
      <c r="U316" s="224"/>
      <c r="V316" s="224"/>
      <c r="W316" s="224"/>
      <c r="X316" s="224"/>
      <c r="Y316" s="224"/>
      <c r="Z316" s="224"/>
      <c r="AA316" s="231"/>
      <c r="AT316" s="232" t="s">
        <v>176</v>
      </c>
      <c r="AU316" s="232" t="s">
        <v>85</v>
      </c>
      <c r="AV316" s="10" t="s">
        <v>85</v>
      </c>
      <c r="AW316" s="10" t="s">
        <v>35</v>
      </c>
      <c r="AX316" s="10" t="s">
        <v>17</v>
      </c>
      <c r="AY316" s="232" t="s">
        <v>168</v>
      </c>
    </row>
    <row r="317" spans="2:65" s="1" customFormat="1" ht="25.5" customHeight="1">
      <c r="B317" s="178"/>
      <c r="C317" s="213" t="s">
        <v>483</v>
      </c>
      <c r="D317" s="213" t="s">
        <v>169</v>
      </c>
      <c r="E317" s="214" t="s">
        <v>484</v>
      </c>
      <c r="F317" s="215" t="s">
        <v>485</v>
      </c>
      <c r="G317" s="215"/>
      <c r="H317" s="215"/>
      <c r="I317" s="215"/>
      <c r="J317" s="216" t="s">
        <v>445</v>
      </c>
      <c r="K317" s="266">
        <v>0</v>
      </c>
      <c r="L317" s="218">
        <v>0</v>
      </c>
      <c r="M317" s="218"/>
      <c r="N317" s="219">
        <f>ROUND(L317*K317,2)</f>
        <v>0</v>
      </c>
      <c r="O317" s="219"/>
      <c r="P317" s="219"/>
      <c r="Q317" s="219"/>
      <c r="R317" s="182"/>
      <c r="T317" s="220" t="s">
        <v>5</v>
      </c>
      <c r="U317" s="57" t="s">
        <v>42</v>
      </c>
      <c r="V317" s="48"/>
      <c r="W317" s="221">
        <f>V317*K317</f>
        <v>0</v>
      </c>
      <c r="X317" s="221">
        <v>0</v>
      </c>
      <c r="Y317" s="221">
        <f>X317*K317</f>
        <v>0</v>
      </c>
      <c r="Z317" s="221">
        <v>0</v>
      </c>
      <c r="AA317" s="222">
        <f>Z317*K317</f>
        <v>0</v>
      </c>
      <c r="AR317" s="23" t="s">
        <v>239</v>
      </c>
      <c r="AT317" s="23" t="s">
        <v>169</v>
      </c>
      <c r="AU317" s="23" t="s">
        <v>85</v>
      </c>
      <c r="AY317" s="23" t="s">
        <v>168</v>
      </c>
      <c r="BE317" s="137">
        <f>IF(U317="základní",N317,0)</f>
        <v>0</v>
      </c>
      <c r="BF317" s="137">
        <f>IF(U317="snížená",N317,0)</f>
        <v>0</v>
      </c>
      <c r="BG317" s="137">
        <f>IF(U317="zákl. přenesená",N317,0)</f>
        <v>0</v>
      </c>
      <c r="BH317" s="137">
        <f>IF(U317="sníž. přenesená",N317,0)</f>
        <v>0</v>
      </c>
      <c r="BI317" s="137">
        <f>IF(U317="nulová",N317,0)</f>
        <v>0</v>
      </c>
      <c r="BJ317" s="23" t="s">
        <v>17</v>
      </c>
      <c r="BK317" s="137">
        <f>ROUND(L317*K317,2)</f>
        <v>0</v>
      </c>
      <c r="BL317" s="23" t="s">
        <v>239</v>
      </c>
      <c r="BM317" s="23" t="s">
        <v>486</v>
      </c>
    </row>
    <row r="318" spans="2:63" s="9" customFormat="1" ht="29.85" customHeight="1">
      <c r="B318" s="200"/>
      <c r="C318" s="201"/>
      <c r="D318" s="210" t="s">
        <v>138</v>
      </c>
      <c r="E318" s="210"/>
      <c r="F318" s="210"/>
      <c r="G318" s="210"/>
      <c r="H318" s="210"/>
      <c r="I318" s="210"/>
      <c r="J318" s="210"/>
      <c r="K318" s="210"/>
      <c r="L318" s="210"/>
      <c r="M318" s="210"/>
      <c r="N318" s="233">
        <f>BK318</f>
        <v>0</v>
      </c>
      <c r="O318" s="234"/>
      <c r="P318" s="234"/>
      <c r="Q318" s="234"/>
      <c r="R318" s="203"/>
      <c r="T318" s="204"/>
      <c r="U318" s="201"/>
      <c r="V318" s="201"/>
      <c r="W318" s="205">
        <f>SUM(W319:W323)</f>
        <v>0</v>
      </c>
      <c r="X318" s="201"/>
      <c r="Y318" s="205">
        <f>SUM(Y319:Y323)</f>
        <v>0.0164</v>
      </c>
      <c r="Z318" s="201"/>
      <c r="AA318" s="206">
        <f>SUM(AA319:AA323)</f>
        <v>0</v>
      </c>
      <c r="AR318" s="207" t="s">
        <v>85</v>
      </c>
      <c r="AT318" s="208" t="s">
        <v>76</v>
      </c>
      <c r="AU318" s="208" t="s">
        <v>17</v>
      </c>
      <c r="AY318" s="207" t="s">
        <v>168</v>
      </c>
      <c r="BK318" s="209">
        <f>SUM(BK319:BK323)</f>
        <v>0</v>
      </c>
    </row>
    <row r="319" spans="2:65" s="1" customFormat="1" ht="38.25" customHeight="1">
      <c r="B319" s="178"/>
      <c r="C319" s="213" t="s">
        <v>487</v>
      </c>
      <c r="D319" s="213" t="s">
        <v>169</v>
      </c>
      <c r="E319" s="214" t="s">
        <v>488</v>
      </c>
      <c r="F319" s="215" t="s">
        <v>489</v>
      </c>
      <c r="G319" s="215"/>
      <c r="H319" s="215"/>
      <c r="I319" s="215"/>
      <c r="J319" s="216" t="s">
        <v>225</v>
      </c>
      <c r="K319" s="217">
        <v>1</v>
      </c>
      <c r="L319" s="218">
        <v>0</v>
      </c>
      <c r="M319" s="218"/>
      <c r="N319" s="219">
        <f>ROUND(L319*K319,2)</f>
        <v>0</v>
      </c>
      <c r="O319" s="219"/>
      <c r="P319" s="219"/>
      <c r="Q319" s="219"/>
      <c r="R319" s="182"/>
      <c r="T319" s="220" t="s">
        <v>5</v>
      </c>
      <c r="U319" s="57" t="s">
        <v>42</v>
      </c>
      <c r="V319" s="48"/>
      <c r="W319" s="221">
        <f>V319*K319</f>
        <v>0</v>
      </c>
      <c r="X319" s="221">
        <v>0</v>
      </c>
      <c r="Y319" s="221">
        <f>X319*K319</f>
        <v>0</v>
      </c>
      <c r="Z319" s="221">
        <v>0</v>
      </c>
      <c r="AA319" s="222">
        <f>Z319*K319</f>
        <v>0</v>
      </c>
      <c r="AR319" s="23" t="s">
        <v>239</v>
      </c>
      <c r="AT319" s="23" t="s">
        <v>169</v>
      </c>
      <c r="AU319" s="23" t="s">
        <v>85</v>
      </c>
      <c r="AY319" s="23" t="s">
        <v>168</v>
      </c>
      <c r="BE319" s="137">
        <f>IF(U319="základní",N319,0)</f>
        <v>0</v>
      </c>
      <c r="BF319" s="137">
        <f>IF(U319="snížená",N319,0)</f>
        <v>0</v>
      </c>
      <c r="BG319" s="137">
        <f>IF(U319="zákl. přenesená",N319,0)</f>
        <v>0</v>
      </c>
      <c r="BH319" s="137">
        <f>IF(U319="sníž. přenesená",N319,0)</f>
        <v>0</v>
      </c>
      <c r="BI319" s="137">
        <f>IF(U319="nulová",N319,0)</f>
        <v>0</v>
      </c>
      <c r="BJ319" s="23" t="s">
        <v>17</v>
      </c>
      <c r="BK319" s="137">
        <f>ROUND(L319*K319,2)</f>
        <v>0</v>
      </c>
      <c r="BL319" s="23" t="s">
        <v>239</v>
      </c>
      <c r="BM319" s="23" t="s">
        <v>490</v>
      </c>
    </row>
    <row r="320" spans="2:65" s="1" customFormat="1" ht="38.25" customHeight="1">
      <c r="B320" s="178"/>
      <c r="C320" s="257" t="s">
        <v>491</v>
      </c>
      <c r="D320" s="257" t="s">
        <v>277</v>
      </c>
      <c r="E320" s="258" t="s">
        <v>492</v>
      </c>
      <c r="F320" s="259" t="s">
        <v>493</v>
      </c>
      <c r="G320" s="259"/>
      <c r="H320" s="259"/>
      <c r="I320" s="259"/>
      <c r="J320" s="260" t="s">
        <v>225</v>
      </c>
      <c r="K320" s="261">
        <v>1</v>
      </c>
      <c r="L320" s="262">
        <v>0</v>
      </c>
      <c r="M320" s="262"/>
      <c r="N320" s="263">
        <f>ROUND(L320*K320,2)</f>
        <v>0</v>
      </c>
      <c r="O320" s="219"/>
      <c r="P320" s="219"/>
      <c r="Q320" s="219"/>
      <c r="R320" s="182"/>
      <c r="T320" s="220" t="s">
        <v>5</v>
      </c>
      <c r="U320" s="57" t="s">
        <v>42</v>
      </c>
      <c r="V320" s="48"/>
      <c r="W320" s="221">
        <f>V320*K320</f>
        <v>0</v>
      </c>
      <c r="X320" s="221">
        <v>0.016</v>
      </c>
      <c r="Y320" s="221">
        <f>X320*K320</f>
        <v>0.016</v>
      </c>
      <c r="Z320" s="221">
        <v>0</v>
      </c>
      <c r="AA320" s="222">
        <f>Z320*K320</f>
        <v>0</v>
      </c>
      <c r="AR320" s="23" t="s">
        <v>327</v>
      </c>
      <c r="AT320" s="23" t="s">
        <v>277</v>
      </c>
      <c r="AU320" s="23" t="s">
        <v>85</v>
      </c>
      <c r="AY320" s="23" t="s">
        <v>168</v>
      </c>
      <c r="BE320" s="137">
        <f>IF(U320="základní",N320,0)</f>
        <v>0</v>
      </c>
      <c r="BF320" s="137">
        <f>IF(U320="snížená",N320,0)</f>
        <v>0</v>
      </c>
      <c r="BG320" s="137">
        <f>IF(U320="zákl. přenesená",N320,0)</f>
        <v>0</v>
      </c>
      <c r="BH320" s="137">
        <f>IF(U320="sníž. přenesená",N320,0)</f>
        <v>0</v>
      </c>
      <c r="BI320" s="137">
        <f>IF(U320="nulová",N320,0)</f>
        <v>0</v>
      </c>
      <c r="BJ320" s="23" t="s">
        <v>17</v>
      </c>
      <c r="BK320" s="137">
        <f>ROUND(L320*K320,2)</f>
        <v>0</v>
      </c>
      <c r="BL320" s="23" t="s">
        <v>239</v>
      </c>
      <c r="BM320" s="23" t="s">
        <v>494</v>
      </c>
    </row>
    <row r="321" spans="2:65" s="1" customFormat="1" ht="16.5" customHeight="1">
      <c r="B321" s="178"/>
      <c r="C321" s="213" t="s">
        <v>495</v>
      </c>
      <c r="D321" s="213" t="s">
        <v>169</v>
      </c>
      <c r="E321" s="214" t="s">
        <v>496</v>
      </c>
      <c r="F321" s="215" t="s">
        <v>497</v>
      </c>
      <c r="G321" s="215"/>
      <c r="H321" s="215"/>
      <c r="I321" s="215"/>
      <c r="J321" s="216" t="s">
        <v>225</v>
      </c>
      <c r="K321" s="217">
        <v>1</v>
      </c>
      <c r="L321" s="218">
        <v>0</v>
      </c>
      <c r="M321" s="218"/>
      <c r="N321" s="219">
        <f>ROUND(L321*K321,2)</f>
        <v>0</v>
      </c>
      <c r="O321" s="219"/>
      <c r="P321" s="219"/>
      <c r="Q321" s="219"/>
      <c r="R321" s="182"/>
      <c r="T321" s="220" t="s">
        <v>5</v>
      </c>
      <c r="U321" s="57" t="s">
        <v>42</v>
      </c>
      <c r="V321" s="48"/>
      <c r="W321" s="221">
        <f>V321*K321</f>
        <v>0</v>
      </c>
      <c r="X321" s="221">
        <v>0</v>
      </c>
      <c r="Y321" s="221">
        <f>X321*K321</f>
        <v>0</v>
      </c>
      <c r="Z321" s="221">
        <v>0</v>
      </c>
      <c r="AA321" s="222">
        <f>Z321*K321</f>
        <v>0</v>
      </c>
      <c r="AR321" s="23" t="s">
        <v>239</v>
      </c>
      <c r="AT321" s="23" t="s">
        <v>169</v>
      </c>
      <c r="AU321" s="23" t="s">
        <v>85</v>
      </c>
      <c r="AY321" s="23" t="s">
        <v>168</v>
      </c>
      <c r="BE321" s="137">
        <f>IF(U321="základní",N321,0)</f>
        <v>0</v>
      </c>
      <c r="BF321" s="137">
        <f>IF(U321="snížená",N321,0)</f>
        <v>0</v>
      </c>
      <c r="BG321" s="137">
        <f>IF(U321="zákl. přenesená",N321,0)</f>
        <v>0</v>
      </c>
      <c r="BH321" s="137">
        <f>IF(U321="sníž. přenesená",N321,0)</f>
        <v>0</v>
      </c>
      <c r="BI321" s="137">
        <f>IF(U321="nulová",N321,0)</f>
        <v>0</v>
      </c>
      <c r="BJ321" s="23" t="s">
        <v>17</v>
      </c>
      <c r="BK321" s="137">
        <f>ROUND(L321*K321,2)</f>
        <v>0</v>
      </c>
      <c r="BL321" s="23" t="s">
        <v>239</v>
      </c>
      <c r="BM321" s="23" t="s">
        <v>498</v>
      </c>
    </row>
    <row r="322" spans="2:65" s="1" customFormat="1" ht="25.5" customHeight="1">
      <c r="B322" s="178"/>
      <c r="C322" s="257" t="s">
        <v>499</v>
      </c>
      <c r="D322" s="257" t="s">
        <v>277</v>
      </c>
      <c r="E322" s="258" t="s">
        <v>500</v>
      </c>
      <c r="F322" s="259" t="s">
        <v>501</v>
      </c>
      <c r="G322" s="259"/>
      <c r="H322" s="259"/>
      <c r="I322" s="259"/>
      <c r="J322" s="260" t="s">
        <v>225</v>
      </c>
      <c r="K322" s="261">
        <v>1</v>
      </c>
      <c r="L322" s="262">
        <v>0</v>
      </c>
      <c r="M322" s="262"/>
      <c r="N322" s="263">
        <f>ROUND(L322*K322,2)</f>
        <v>0</v>
      </c>
      <c r="O322" s="219"/>
      <c r="P322" s="219"/>
      <c r="Q322" s="219"/>
      <c r="R322" s="182"/>
      <c r="T322" s="220" t="s">
        <v>5</v>
      </c>
      <c r="U322" s="57" t="s">
        <v>42</v>
      </c>
      <c r="V322" s="48"/>
      <c r="W322" s="221">
        <f>V322*K322</f>
        <v>0</v>
      </c>
      <c r="X322" s="221">
        <v>0.0004</v>
      </c>
      <c r="Y322" s="221">
        <f>X322*K322</f>
        <v>0.0004</v>
      </c>
      <c r="Z322" s="221">
        <v>0</v>
      </c>
      <c r="AA322" s="222">
        <f>Z322*K322</f>
        <v>0</v>
      </c>
      <c r="AR322" s="23" t="s">
        <v>327</v>
      </c>
      <c r="AT322" s="23" t="s">
        <v>277</v>
      </c>
      <c r="AU322" s="23" t="s">
        <v>85</v>
      </c>
      <c r="AY322" s="23" t="s">
        <v>168</v>
      </c>
      <c r="BE322" s="137">
        <f>IF(U322="základní",N322,0)</f>
        <v>0</v>
      </c>
      <c r="BF322" s="137">
        <f>IF(U322="snížená",N322,0)</f>
        <v>0</v>
      </c>
      <c r="BG322" s="137">
        <f>IF(U322="zákl. přenesená",N322,0)</f>
        <v>0</v>
      </c>
      <c r="BH322" s="137">
        <f>IF(U322="sníž. přenesená",N322,0)</f>
        <v>0</v>
      </c>
      <c r="BI322" s="137">
        <f>IF(U322="nulová",N322,0)</f>
        <v>0</v>
      </c>
      <c r="BJ322" s="23" t="s">
        <v>17</v>
      </c>
      <c r="BK322" s="137">
        <f>ROUND(L322*K322,2)</f>
        <v>0</v>
      </c>
      <c r="BL322" s="23" t="s">
        <v>239</v>
      </c>
      <c r="BM322" s="23" t="s">
        <v>502</v>
      </c>
    </row>
    <row r="323" spans="2:65" s="1" customFormat="1" ht="25.5" customHeight="1">
      <c r="B323" s="178"/>
      <c r="C323" s="213" t="s">
        <v>503</v>
      </c>
      <c r="D323" s="213" t="s">
        <v>169</v>
      </c>
      <c r="E323" s="214" t="s">
        <v>504</v>
      </c>
      <c r="F323" s="215" t="s">
        <v>505</v>
      </c>
      <c r="G323" s="215"/>
      <c r="H323" s="215"/>
      <c r="I323" s="215"/>
      <c r="J323" s="216" t="s">
        <v>445</v>
      </c>
      <c r="K323" s="266">
        <v>0</v>
      </c>
      <c r="L323" s="218">
        <v>0</v>
      </c>
      <c r="M323" s="218"/>
      <c r="N323" s="219">
        <f>ROUND(L323*K323,2)</f>
        <v>0</v>
      </c>
      <c r="O323" s="219"/>
      <c r="P323" s="219"/>
      <c r="Q323" s="219"/>
      <c r="R323" s="182"/>
      <c r="T323" s="220" t="s">
        <v>5</v>
      </c>
      <c r="U323" s="57" t="s">
        <v>42</v>
      </c>
      <c r="V323" s="48"/>
      <c r="W323" s="221">
        <f>V323*K323</f>
        <v>0</v>
      </c>
      <c r="X323" s="221">
        <v>0</v>
      </c>
      <c r="Y323" s="221">
        <f>X323*K323</f>
        <v>0</v>
      </c>
      <c r="Z323" s="221">
        <v>0</v>
      </c>
      <c r="AA323" s="222">
        <f>Z323*K323</f>
        <v>0</v>
      </c>
      <c r="AR323" s="23" t="s">
        <v>239</v>
      </c>
      <c r="AT323" s="23" t="s">
        <v>169</v>
      </c>
      <c r="AU323" s="23" t="s">
        <v>85</v>
      </c>
      <c r="AY323" s="23" t="s">
        <v>168</v>
      </c>
      <c r="BE323" s="137">
        <f>IF(U323="základní",N323,0)</f>
        <v>0</v>
      </c>
      <c r="BF323" s="137">
        <f>IF(U323="snížená",N323,0)</f>
        <v>0</v>
      </c>
      <c r="BG323" s="137">
        <f>IF(U323="zákl. přenesená",N323,0)</f>
        <v>0</v>
      </c>
      <c r="BH323" s="137">
        <f>IF(U323="sníž. přenesená",N323,0)</f>
        <v>0</v>
      </c>
      <c r="BI323" s="137">
        <f>IF(U323="nulová",N323,0)</f>
        <v>0</v>
      </c>
      <c r="BJ323" s="23" t="s">
        <v>17</v>
      </c>
      <c r="BK323" s="137">
        <f>ROUND(L323*K323,2)</f>
        <v>0</v>
      </c>
      <c r="BL323" s="23" t="s">
        <v>239</v>
      </c>
      <c r="BM323" s="23" t="s">
        <v>506</v>
      </c>
    </row>
    <row r="324" spans="2:63" s="9" customFormat="1" ht="29.85" customHeight="1">
      <c r="B324" s="200"/>
      <c r="C324" s="201"/>
      <c r="D324" s="210" t="s">
        <v>139</v>
      </c>
      <c r="E324" s="210"/>
      <c r="F324" s="210"/>
      <c r="G324" s="210"/>
      <c r="H324" s="210"/>
      <c r="I324" s="210"/>
      <c r="J324" s="210"/>
      <c r="K324" s="210"/>
      <c r="L324" s="210"/>
      <c r="M324" s="210"/>
      <c r="N324" s="233">
        <f>BK324</f>
        <v>0</v>
      </c>
      <c r="O324" s="234"/>
      <c r="P324" s="234"/>
      <c r="Q324" s="234"/>
      <c r="R324" s="203"/>
      <c r="T324" s="204"/>
      <c r="U324" s="201"/>
      <c r="V324" s="201"/>
      <c r="W324" s="205">
        <f>SUM(W325:W344)</f>
        <v>0</v>
      </c>
      <c r="X324" s="201"/>
      <c r="Y324" s="205">
        <f>SUM(Y325:Y344)</f>
        <v>0.14647459999999998</v>
      </c>
      <c r="Z324" s="201"/>
      <c r="AA324" s="206">
        <f>SUM(AA325:AA344)</f>
        <v>0</v>
      </c>
      <c r="AR324" s="207" t="s">
        <v>85</v>
      </c>
      <c r="AT324" s="208" t="s">
        <v>76</v>
      </c>
      <c r="AU324" s="208" t="s">
        <v>17</v>
      </c>
      <c r="AY324" s="207" t="s">
        <v>168</v>
      </c>
      <c r="BK324" s="209">
        <f>SUM(BK325:BK344)</f>
        <v>0</v>
      </c>
    </row>
    <row r="325" spans="2:65" s="1" customFormat="1" ht="25.5" customHeight="1">
      <c r="B325" s="178"/>
      <c r="C325" s="213" t="s">
        <v>507</v>
      </c>
      <c r="D325" s="213" t="s">
        <v>169</v>
      </c>
      <c r="E325" s="214" t="s">
        <v>508</v>
      </c>
      <c r="F325" s="215" t="s">
        <v>509</v>
      </c>
      <c r="G325" s="215"/>
      <c r="H325" s="215"/>
      <c r="I325" s="215"/>
      <c r="J325" s="216" t="s">
        <v>510</v>
      </c>
      <c r="K325" s="217">
        <v>38.86</v>
      </c>
      <c r="L325" s="218">
        <v>0</v>
      </c>
      <c r="M325" s="218"/>
      <c r="N325" s="219">
        <f>ROUND(L325*K325,2)</f>
        <v>0</v>
      </c>
      <c r="O325" s="219"/>
      <c r="P325" s="219"/>
      <c r="Q325" s="219"/>
      <c r="R325" s="182"/>
      <c r="T325" s="220" t="s">
        <v>5</v>
      </c>
      <c r="U325" s="57" t="s">
        <v>42</v>
      </c>
      <c r="V325" s="48"/>
      <c r="W325" s="221">
        <f>V325*K325</f>
        <v>0</v>
      </c>
      <c r="X325" s="221">
        <v>6E-05</v>
      </c>
      <c r="Y325" s="221">
        <f>X325*K325</f>
        <v>0.0023316</v>
      </c>
      <c r="Z325" s="221">
        <v>0</v>
      </c>
      <c r="AA325" s="222">
        <f>Z325*K325</f>
        <v>0</v>
      </c>
      <c r="AR325" s="23" t="s">
        <v>239</v>
      </c>
      <c r="AT325" s="23" t="s">
        <v>169</v>
      </c>
      <c r="AU325" s="23" t="s">
        <v>85</v>
      </c>
      <c r="AY325" s="23" t="s">
        <v>168</v>
      </c>
      <c r="BE325" s="137">
        <f>IF(U325="základní",N325,0)</f>
        <v>0</v>
      </c>
      <c r="BF325" s="137">
        <f>IF(U325="snížená",N325,0)</f>
        <v>0</v>
      </c>
      <c r="BG325" s="137">
        <f>IF(U325="zákl. přenesená",N325,0)</f>
        <v>0</v>
      </c>
      <c r="BH325" s="137">
        <f>IF(U325="sníž. přenesená",N325,0)</f>
        <v>0</v>
      </c>
      <c r="BI325" s="137">
        <f>IF(U325="nulová",N325,0)</f>
        <v>0</v>
      </c>
      <c r="BJ325" s="23" t="s">
        <v>17</v>
      </c>
      <c r="BK325" s="137">
        <f>ROUND(L325*K325,2)</f>
        <v>0</v>
      </c>
      <c r="BL325" s="23" t="s">
        <v>239</v>
      </c>
      <c r="BM325" s="23" t="s">
        <v>511</v>
      </c>
    </row>
    <row r="326" spans="2:51" s="11" customFormat="1" ht="16.5" customHeight="1">
      <c r="B326" s="235"/>
      <c r="C326" s="236"/>
      <c r="D326" s="236"/>
      <c r="E326" s="237" t="s">
        <v>5</v>
      </c>
      <c r="F326" s="238" t="s">
        <v>512</v>
      </c>
      <c r="G326" s="239"/>
      <c r="H326" s="239"/>
      <c r="I326" s="239"/>
      <c r="J326" s="236"/>
      <c r="K326" s="237" t="s">
        <v>5</v>
      </c>
      <c r="L326" s="236"/>
      <c r="M326" s="236"/>
      <c r="N326" s="236"/>
      <c r="O326" s="236"/>
      <c r="P326" s="236"/>
      <c r="Q326" s="236"/>
      <c r="R326" s="240"/>
      <c r="T326" s="241"/>
      <c r="U326" s="236"/>
      <c r="V326" s="236"/>
      <c r="W326" s="236"/>
      <c r="X326" s="236"/>
      <c r="Y326" s="236"/>
      <c r="Z326" s="236"/>
      <c r="AA326" s="242"/>
      <c r="AT326" s="243" t="s">
        <v>176</v>
      </c>
      <c r="AU326" s="243" t="s">
        <v>85</v>
      </c>
      <c r="AV326" s="11" t="s">
        <v>17</v>
      </c>
      <c r="AW326" s="11" t="s">
        <v>35</v>
      </c>
      <c r="AX326" s="11" t="s">
        <v>77</v>
      </c>
      <c r="AY326" s="243" t="s">
        <v>168</v>
      </c>
    </row>
    <row r="327" spans="2:51" s="10" customFormat="1" ht="16.5" customHeight="1">
      <c r="B327" s="223"/>
      <c r="C327" s="224"/>
      <c r="D327" s="224"/>
      <c r="E327" s="225" t="s">
        <v>5</v>
      </c>
      <c r="F327" s="244" t="s">
        <v>513</v>
      </c>
      <c r="G327" s="224"/>
      <c r="H327" s="224"/>
      <c r="I327" s="224"/>
      <c r="J327" s="224"/>
      <c r="K327" s="228">
        <v>38.86</v>
      </c>
      <c r="L327" s="224"/>
      <c r="M327" s="224"/>
      <c r="N327" s="224"/>
      <c r="O327" s="224"/>
      <c r="P327" s="224"/>
      <c r="Q327" s="224"/>
      <c r="R327" s="229"/>
      <c r="T327" s="230"/>
      <c r="U327" s="224"/>
      <c r="V327" s="224"/>
      <c r="W327" s="224"/>
      <c r="X327" s="224"/>
      <c r="Y327" s="224"/>
      <c r="Z327" s="224"/>
      <c r="AA327" s="231"/>
      <c r="AT327" s="232" t="s">
        <v>176</v>
      </c>
      <c r="AU327" s="232" t="s">
        <v>85</v>
      </c>
      <c r="AV327" s="10" t="s">
        <v>85</v>
      </c>
      <c r="AW327" s="10" t="s">
        <v>35</v>
      </c>
      <c r="AX327" s="10" t="s">
        <v>77</v>
      </c>
      <c r="AY327" s="232" t="s">
        <v>168</v>
      </c>
    </row>
    <row r="328" spans="2:51" s="12" customFormat="1" ht="16.5" customHeight="1">
      <c r="B328" s="248"/>
      <c r="C328" s="249"/>
      <c r="D328" s="249"/>
      <c r="E328" s="250" t="s">
        <v>5</v>
      </c>
      <c r="F328" s="251" t="s">
        <v>251</v>
      </c>
      <c r="G328" s="249"/>
      <c r="H328" s="249"/>
      <c r="I328" s="249"/>
      <c r="J328" s="249"/>
      <c r="K328" s="252">
        <v>38.86</v>
      </c>
      <c r="L328" s="249"/>
      <c r="M328" s="249"/>
      <c r="N328" s="249"/>
      <c r="O328" s="249"/>
      <c r="P328" s="249"/>
      <c r="Q328" s="249"/>
      <c r="R328" s="253"/>
      <c r="T328" s="254"/>
      <c r="U328" s="249"/>
      <c r="V328" s="249"/>
      <c r="W328" s="249"/>
      <c r="X328" s="249"/>
      <c r="Y328" s="249"/>
      <c r="Z328" s="249"/>
      <c r="AA328" s="255"/>
      <c r="AT328" s="256" t="s">
        <v>176</v>
      </c>
      <c r="AU328" s="256" t="s">
        <v>85</v>
      </c>
      <c r="AV328" s="12" t="s">
        <v>173</v>
      </c>
      <c r="AW328" s="12" t="s">
        <v>35</v>
      </c>
      <c r="AX328" s="12" t="s">
        <v>17</v>
      </c>
      <c r="AY328" s="256" t="s">
        <v>168</v>
      </c>
    </row>
    <row r="329" spans="2:65" s="1" customFormat="1" ht="16.5" customHeight="1">
      <c r="B329" s="178"/>
      <c r="C329" s="257" t="s">
        <v>514</v>
      </c>
      <c r="D329" s="257" t="s">
        <v>277</v>
      </c>
      <c r="E329" s="258" t="s">
        <v>515</v>
      </c>
      <c r="F329" s="259" t="s">
        <v>516</v>
      </c>
      <c r="G329" s="259"/>
      <c r="H329" s="259"/>
      <c r="I329" s="259"/>
      <c r="J329" s="260" t="s">
        <v>197</v>
      </c>
      <c r="K329" s="261">
        <v>0.042</v>
      </c>
      <c r="L329" s="262">
        <v>0</v>
      </c>
      <c r="M329" s="262"/>
      <c r="N329" s="263">
        <f>ROUND(L329*K329,2)</f>
        <v>0</v>
      </c>
      <c r="O329" s="219"/>
      <c r="P329" s="219"/>
      <c r="Q329" s="219"/>
      <c r="R329" s="182"/>
      <c r="T329" s="220" t="s">
        <v>5</v>
      </c>
      <c r="U329" s="57" t="s">
        <v>42</v>
      </c>
      <c r="V329" s="48"/>
      <c r="W329" s="221">
        <f>V329*K329</f>
        <v>0</v>
      </c>
      <c r="X329" s="221">
        <v>1</v>
      </c>
      <c r="Y329" s="221">
        <f>X329*K329</f>
        <v>0.042</v>
      </c>
      <c r="Z329" s="221">
        <v>0</v>
      </c>
      <c r="AA329" s="222">
        <f>Z329*K329</f>
        <v>0</v>
      </c>
      <c r="AR329" s="23" t="s">
        <v>327</v>
      </c>
      <c r="AT329" s="23" t="s">
        <v>277</v>
      </c>
      <c r="AU329" s="23" t="s">
        <v>85</v>
      </c>
      <c r="AY329" s="23" t="s">
        <v>168</v>
      </c>
      <c r="BE329" s="137">
        <f>IF(U329="základní",N329,0)</f>
        <v>0</v>
      </c>
      <c r="BF329" s="137">
        <f>IF(U329="snížená",N329,0)</f>
        <v>0</v>
      </c>
      <c r="BG329" s="137">
        <f>IF(U329="zákl. přenesená",N329,0)</f>
        <v>0</v>
      </c>
      <c r="BH329" s="137">
        <f>IF(U329="sníž. přenesená",N329,0)</f>
        <v>0</v>
      </c>
      <c r="BI329" s="137">
        <f>IF(U329="nulová",N329,0)</f>
        <v>0</v>
      </c>
      <c r="BJ329" s="23" t="s">
        <v>17</v>
      </c>
      <c r="BK329" s="137">
        <f>ROUND(L329*K329,2)</f>
        <v>0</v>
      </c>
      <c r="BL329" s="23" t="s">
        <v>239</v>
      </c>
      <c r="BM329" s="23" t="s">
        <v>517</v>
      </c>
    </row>
    <row r="330" spans="2:65" s="1" customFormat="1" ht="25.5" customHeight="1">
      <c r="B330" s="178"/>
      <c r="C330" s="213" t="s">
        <v>518</v>
      </c>
      <c r="D330" s="213" t="s">
        <v>169</v>
      </c>
      <c r="E330" s="214" t="s">
        <v>519</v>
      </c>
      <c r="F330" s="215" t="s">
        <v>520</v>
      </c>
      <c r="G330" s="215"/>
      <c r="H330" s="215"/>
      <c r="I330" s="215"/>
      <c r="J330" s="216" t="s">
        <v>510</v>
      </c>
      <c r="K330" s="217">
        <v>83.39</v>
      </c>
      <c r="L330" s="218">
        <v>0</v>
      </c>
      <c r="M330" s="218"/>
      <c r="N330" s="219">
        <f>ROUND(L330*K330,2)</f>
        <v>0</v>
      </c>
      <c r="O330" s="219"/>
      <c r="P330" s="219"/>
      <c r="Q330" s="219"/>
      <c r="R330" s="182"/>
      <c r="T330" s="220" t="s">
        <v>5</v>
      </c>
      <c r="U330" s="57" t="s">
        <v>42</v>
      </c>
      <c r="V330" s="48"/>
      <c r="W330" s="221">
        <f>V330*K330</f>
        <v>0</v>
      </c>
      <c r="X330" s="221">
        <v>5E-05</v>
      </c>
      <c r="Y330" s="221">
        <f>X330*K330</f>
        <v>0.0041695000000000005</v>
      </c>
      <c r="Z330" s="221">
        <v>0</v>
      </c>
      <c r="AA330" s="222">
        <f>Z330*K330</f>
        <v>0</v>
      </c>
      <c r="AR330" s="23" t="s">
        <v>239</v>
      </c>
      <c r="AT330" s="23" t="s">
        <v>169</v>
      </c>
      <c r="AU330" s="23" t="s">
        <v>85</v>
      </c>
      <c r="AY330" s="23" t="s">
        <v>168</v>
      </c>
      <c r="BE330" s="137">
        <f>IF(U330="základní",N330,0)</f>
        <v>0</v>
      </c>
      <c r="BF330" s="137">
        <f>IF(U330="snížená",N330,0)</f>
        <v>0</v>
      </c>
      <c r="BG330" s="137">
        <f>IF(U330="zákl. přenesená",N330,0)</f>
        <v>0</v>
      </c>
      <c r="BH330" s="137">
        <f>IF(U330="sníž. přenesená",N330,0)</f>
        <v>0</v>
      </c>
      <c r="BI330" s="137">
        <f>IF(U330="nulová",N330,0)</f>
        <v>0</v>
      </c>
      <c r="BJ330" s="23" t="s">
        <v>17</v>
      </c>
      <c r="BK330" s="137">
        <f>ROUND(L330*K330,2)</f>
        <v>0</v>
      </c>
      <c r="BL330" s="23" t="s">
        <v>239</v>
      </c>
      <c r="BM330" s="23" t="s">
        <v>521</v>
      </c>
    </row>
    <row r="331" spans="2:51" s="11" customFormat="1" ht="16.5" customHeight="1">
      <c r="B331" s="235"/>
      <c r="C331" s="236"/>
      <c r="D331" s="236"/>
      <c r="E331" s="237" t="s">
        <v>5</v>
      </c>
      <c r="F331" s="238" t="s">
        <v>522</v>
      </c>
      <c r="G331" s="239"/>
      <c r="H331" s="239"/>
      <c r="I331" s="239"/>
      <c r="J331" s="236"/>
      <c r="K331" s="237" t="s">
        <v>5</v>
      </c>
      <c r="L331" s="236"/>
      <c r="M331" s="236"/>
      <c r="N331" s="236"/>
      <c r="O331" s="236"/>
      <c r="P331" s="236"/>
      <c r="Q331" s="236"/>
      <c r="R331" s="240"/>
      <c r="T331" s="241"/>
      <c r="U331" s="236"/>
      <c r="V331" s="236"/>
      <c r="W331" s="236"/>
      <c r="X331" s="236"/>
      <c r="Y331" s="236"/>
      <c r="Z331" s="236"/>
      <c r="AA331" s="242"/>
      <c r="AT331" s="243" t="s">
        <v>176</v>
      </c>
      <c r="AU331" s="243" t="s">
        <v>85</v>
      </c>
      <c r="AV331" s="11" t="s">
        <v>17</v>
      </c>
      <c r="AW331" s="11" t="s">
        <v>35</v>
      </c>
      <c r="AX331" s="11" t="s">
        <v>77</v>
      </c>
      <c r="AY331" s="243" t="s">
        <v>168</v>
      </c>
    </row>
    <row r="332" spans="2:51" s="10" customFormat="1" ht="16.5" customHeight="1">
      <c r="B332" s="223"/>
      <c r="C332" s="224"/>
      <c r="D332" s="224"/>
      <c r="E332" s="225" t="s">
        <v>5</v>
      </c>
      <c r="F332" s="244" t="s">
        <v>523</v>
      </c>
      <c r="G332" s="224"/>
      <c r="H332" s="224"/>
      <c r="I332" s="224"/>
      <c r="J332" s="224"/>
      <c r="K332" s="228">
        <v>83.39</v>
      </c>
      <c r="L332" s="224"/>
      <c r="M332" s="224"/>
      <c r="N332" s="224"/>
      <c r="O332" s="224"/>
      <c r="P332" s="224"/>
      <c r="Q332" s="224"/>
      <c r="R332" s="229"/>
      <c r="T332" s="230"/>
      <c r="U332" s="224"/>
      <c r="V332" s="224"/>
      <c r="W332" s="224"/>
      <c r="X332" s="224"/>
      <c r="Y332" s="224"/>
      <c r="Z332" s="224"/>
      <c r="AA332" s="231"/>
      <c r="AT332" s="232" t="s">
        <v>176</v>
      </c>
      <c r="AU332" s="232" t="s">
        <v>85</v>
      </c>
      <c r="AV332" s="10" t="s">
        <v>85</v>
      </c>
      <c r="AW332" s="10" t="s">
        <v>35</v>
      </c>
      <c r="AX332" s="10" t="s">
        <v>17</v>
      </c>
      <c r="AY332" s="232" t="s">
        <v>168</v>
      </c>
    </row>
    <row r="333" spans="2:65" s="1" customFormat="1" ht="16.5" customHeight="1">
      <c r="B333" s="178"/>
      <c r="C333" s="257" t="s">
        <v>524</v>
      </c>
      <c r="D333" s="257" t="s">
        <v>277</v>
      </c>
      <c r="E333" s="258" t="s">
        <v>525</v>
      </c>
      <c r="F333" s="259" t="s">
        <v>526</v>
      </c>
      <c r="G333" s="259"/>
      <c r="H333" s="259"/>
      <c r="I333" s="259"/>
      <c r="J333" s="260" t="s">
        <v>197</v>
      </c>
      <c r="K333" s="261">
        <v>0.09</v>
      </c>
      <c r="L333" s="262">
        <v>0</v>
      </c>
      <c r="M333" s="262"/>
      <c r="N333" s="263">
        <f>ROUND(L333*K333,2)</f>
        <v>0</v>
      </c>
      <c r="O333" s="219"/>
      <c r="P333" s="219"/>
      <c r="Q333" s="219"/>
      <c r="R333" s="182"/>
      <c r="T333" s="220" t="s">
        <v>5</v>
      </c>
      <c r="U333" s="57" t="s">
        <v>42</v>
      </c>
      <c r="V333" s="48"/>
      <c r="W333" s="221">
        <f>V333*K333</f>
        <v>0</v>
      </c>
      <c r="X333" s="221">
        <v>1</v>
      </c>
      <c r="Y333" s="221">
        <f>X333*K333</f>
        <v>0.09</v>
      </c>
      <c r="Z333" s="221">
        <v>0</v>
      </c>
      <c r="AA333" s="222">
        <f>Z333*K333</f>
        <v>0</v>
      </c>
      <c r="AR333" s="23" t="s">
        <v>327</v>
      </c>
      <c r="AT333" s="23" t="s">
        <v>277</v>
      </c>
      <c r="AU333" s="23" t="s">
        <v>85</v>
      </c>
      <c r="AY333" s="23" t="s">
        <v>168</v>
      </c>
      <c r="BE333" s="137">
        <f>IF(U333="základní",N333,0)</f>
        <v>0</v>
      </c>
      <c r="BF333" s="137">
        <f>IF(U333="snížená",N333,0)</f>
        <v>0</v>
      </c>
      <c r="BG333" s="137">
        <f>IF(U333="zákl. přenesená",N333,0)</f>
        <v>0</v>
      </c>
      <c r="BH333" s="137">
        <f>IF(U333="sníž. přenesená",N333,0)</f>
        <v>0</v>
      </c>
      <c r="BI333" s="137">
        <f>IF(U333="nulová",N333,0)</f>
        <v>0</v>
      </c>
      <c r="BJ333" s="23" t="s">
        <v>17</v>
      </c>
      <c r="BK333" s="137">
        <f>ROUND(L333*K333,2)</f>
        <v>0</v>
      </c>
      <c r="BL333" s="23" t="s">
        <v>239</v>
      </c>
      <c r="BM333" s="23" t="s">
        <v>527</v>
      </c>
    </row>
    <row r="334" spans="2:65" s="1" customFormat="1" ht="25.5" customHeight="1">
      <c r="B334" s="178"/>
      <c r="C334" s="213" t="s">
        <v>528</v>
      </c>
      <c r="D334" s="213" t="s">
        <v>169</v>
      </c>
      <c r="E334" s="214" t="s">
        <v>529</v>
      </c>
      <c r="F334" s="215" t="s">
        <v>530</v>
      </c>
      <c r="G334" s="215"/>
      <c r="H334" s="215"/>
      <c r="I334" s="215"/>
      <c r="J334" s="216" t="s">
        <v>510</v>
      </c>
      <c r="K334" s="217">
        <v>159.47</v>
      </c>
      <c r="L334" s="218">
        <v>0</v>
      </c>
      <c r="M334" s="218"/>
      <c r="N334" s="219">
        <f>ROUND(L334*K334,2)</f>
        <v>0</v>
      </c>
      <c r="O334" s="219"/>
      <c r="P334" s="219"/>
      <c r="Q334" s="219"/>
      <c r="R334" s="182"/>
      <c r="T334" s="220" t="s">
        <v>5</v>
      </c>
      <c r="U334" s="57" t="s">
        <v>42</v>
      </c>
      <c r="V334" s="48"/>
      <c r="W334" s="221">
        <f>V334*K334</f>
        <v>0</v>
      </c>
      <c r="X334" s="221">
        <v>5E-05</v>
      </c>
      <c r="Y334" s="221">
        <f>X334*K334</f>
        <v>0.0079735</v>
      </c>
      <c r="Z334" s="221">
        <v>0</v>
      </c>
      <c r="AA334" s="222">
        <f>Z334*K334</f>
        <v>0</v>
      </c>
      <c r="AR334" s="23" t="s">
        <v>239</v>
      </c>
      <c r="AT334" s="23" t="s">
        <v>169</v>
      </c>
      <c r="AU334" s="23" t="s">
        <v>85</v>
      </c>
      <c r="AY334" s="23" t="s">
        <v>168</v>
      </c>
      <c r="BE334" s="137">
        <f>IF(U334="základní",N334,0)</f>
        <v>0</v>
      </c>
      <c r="BF334" s="137">
        <f>IF(U334="snížená",N334,0)</f>
        <v>0</v>
      </c>
      <c r="BG334" s="137">
        <f>IF(U334="zákl. přenesená",N334,0)</f>
        <v>0</v>
      </c>
      <c r="BH334" s="137">
        <f>IF(U334="sníž. přenesená",N334,0)</f>
        <v>0</v>
      </c>
      <c r="BI334" s="137">
        <f>IF(U334="nulová",N334,0)</f>
        <v>0</v>
      </c>
      <c r="BJ334" s="23" t="s">
        <v>17</v>
      </c>
      <c r="BK334" s="137">
        <f>ROUND(L334*K334,2)</f>
        <v>0</v>
      </c>
      <c r="BL334" s="23" t="s">
        <v>239</v>
      </c>
      <c r="BM334" s="23" t="s">
        <v>531</v>
      </c>
    </row>
    <row r="335" spans="2:51" s="11" customFormat="1" ht="16.5" customHeight="1">
      <c r="B335" s="235"/>
      <c r="C335" s="236"/>
      <c r="D335" s="236"/>
      <c r="E335" s="237" t="s">
        <v>5</v>
      </c>
      <c r="F335" s="238" t="s">
        <v>532</v>
      </c>
      <c r="G335" s="239"/>
      <c r="H335" s="239"/>
      <c r="I335" s="239"/>
      <c r="J335" s="236"/>
      <c r="K335" s="237" t="s">
        <v>5</v>
      </c>
      <c r="L335" s="236"/>
      <c r="M335" s="236"/>
      <c r="N335" s="236"/>
      <c r="O335" s="236"/>
      <c r="P335" s="236"/>
      <c r="Q335" s="236"/>
      <c r="R335" s="240"/>
      <c r="T335" s="241"/>
      <c r="U335" s="236"/>
      <c r="V335" s="236"/>
      <c r="W335" s="236"/>
      <c r="X335" s="236"/>
      <c r="Y335" s="236"/>
      <c r="Z335" s="236"/>
      <c r="AA335" s="242"/>
      <c r="AT335" s="243" t="s">
        <v>176</v>
      </c>
      <c r="AU335" s="243" t="s">
        <v>85</v>
      </c>
      <c r="AV335" s="11" t="s">
        <v>17</v>
      </c>
      <c r="AW335" s="11" t="s">
        <v>35</v>
      </c>
      <c r="AX335" s="11" t="s">
        <v>77</v>
      </c>
      <c r="AY335" s="243" t="s">
        <v>168</v>
      </c>
    </row>
    <row r="336" spans="2:51" s="10" customFormat="1" ht="16.5" customHeight="1">
      <c r="B336" s="223"/>
      <c r="C336" s="224"/>
      <c r="D336" s="224"/>
      <c r="E336" s="225" t="s">
        <v>5</v>
      </c>
      <c r="F336" s="244" t="s">
        <v>533</v>
      </c>
      <c r="G336" s="224"/>
      <c r="H336" s="224"/>
      <c r="I336" s="224"/>
      <c r="J336" s="224"/>
      <c r="K336" s="228">
        <v>159.47</v>
      </c>
      <c r="L336" s="224"/>
      <c r="M336" s="224"/>
      <c r="N336" s="224"/>
      <c r="O336" s="224"/>
      <c r="P336" s="224"/>
      <c r="Q336" s="224"/>
      <c r="R336" s="229"/>
      <c r="T336" s="230"/>
      <c r="U336" s="224"/>
      <c r="V336" s="224"/>
      <c r="W336" s="224"/>
      <c r="X336" s="224"/>
      <c r="Y336" s="224"/>
      <c r="Z336" s="224"/>
      <c r="AA336" s="231"/>
      <c r="AT336" s="232" t="s">
        <v>176</v>
      </c>
      <c r="AU336" s="232" t="s">
        <v>85</v>
      </c>
      <c r="AV336" s="10" t="s">
        <v>85</v>
      </c>
      <c r="AW336" s="10" t="s">
        <v>35</v>
      </c>
      <c r="AX336" s="10" t="s">
        <v>17</v>
      </c>
      <c r="AY336" s="232" t="s">
        <v>168</v>
      </c>
    </row>
    <row r="337" spans="2:65" s="1" customFormat="1" ht="16.5" customHeight="1">
      <c r="B337" s="178"/>
      <c r="C337" s="257" t="s">
        <v>534</v>
      </c>
      <c r="D337" s="257" t="s">
        <v>277</v>
      </c>
      <c r="E337" s="258" t="s">
        <v>535</v>
      </c>
      <c r="F337" s="259" t="s">
        <v>532</v>
      </c>
      <c r="G337" s="259"/>
      <c r="H337" s="259"/>
      <c r="I337" s="259"/>
      <c r="J337" s="260" t="s">
        <v>197</v>
      </c>
      <c r="K337" s="261">
        <v>0.172</v>
      </c>
      <c r="L337" s="262">
        <v>0</v>
      </c>
      <c r="M337" s="262"/>
      <c r="N337" s="263">
        <f>ROUND(L337*K337,2)</f>
        <v>0</v>
      </c>
      <c r="O337" s="219"/>
      <c r="P337" s="219"/>
      <c r="Q337" s="219"/>
      <c r="R337" s="182"/>
      <c r="T337" s="220" t="s">
        <v>5</v>
      </c>
      <c r="U337" s="57" t="s">
        <v>42</v>
      </c>
      <c r="V337" s="48"/>
      <c r="W337" s="221">
        <f>V337*K337</f>
        <v>0</v>
      </c>
      <c r="X337" s="221">
        <v>0</v>
      </c>
      <c r="Y337" s="221">
        <f>X337*K337</f>
        <v>0</v>
      </c>
      <c r="Z337" s="221">
        <v>0</v>
      </c>
      <c r="AA337" s="222">
        <f>Z337*K337</f>
        <v>0</v>
      </c>
      <c r="AR337" s="23" t="s">
        <v>327</v>
      </c>
      <c r="AT337" s="23" t="s">
        <v>277</v>
      </c>
      <c r="AU337" s="23" t="s">
        <v>85</v>
      </c>
      <c r="AY337" s="23" t="s">
        <v>168</v>
      </c>
      <c r="BE337" s="137">
        <f>IF(U337="základní",N337,0)</f>
        <v>0</v>
      </c>
      <c r="BF337" s="137">
        <f>IF(U337="snížená",N337,0)</f>
        <v>0</v>
      </c>
      <c r="BG337" s="137">
        <f>IF(U337="zákl. přenesená",N337,0)</f>
        <v>0</v>
      </c>
      <c r="BH337" s="137">
        <f>IF(U337="sníž. přenesená",N337,0)</f>
        <v>0</v>
      </c>
      <c r="BI337" s="137">
        <f>IF(U337="nulová",N337,0)</f>
        <v>0</v>
      </c>
      <c r="BJ337" s="23" t="s">
        <v>17</v>
      </c>
      <c r="BK337" s="137">
        <f>ROUND(L337*K337,2)</f>
        <v>0</v>
      </c>
      <c r="BL337" s="23" t="s">
        <v>239</v>
      </c>
      <c r="BM337" s="23" t="s">
        <v>536</v>
      </c>
    </row>
    <row r="338" spans="2:65" s="1" customFormat="1" ht="16.5" customHeight="1">
      <c r="B338" s="178"/>
      <c r="C338" s="213" t="s">
        <v>537</v>
      </c>
      <c r="D338" s="213" t="s">
        <v>169</v>
      </c>
      <c r="E338" s="214" t="s">
        <v>538</v>
      </c>
      <c r="F338" s="215" t="s">
        <v>539</v>
      </c>
      <c r="G338" s="215"/>
      <c r="H338" s="215"/>
      <c r="I338" s="215"/>
      <c r="J338" s="216" t="s">
        <v>230</v>
      </c>
      <c r="K338" s="217">
        <v>1</v>
      </c>
      <c r="L338" s="218">
        <v>0</v>
      </c>
      <c r="M338" s="218"/>
      <c r="N338" s="219">
        <f>ROUND(L338*K338,2)</f>
        <v>0</v>
      </c>
      <c r="O338" s="219"/>
      <c r="P338" s="219"/>
      <c r="Q338" s="219"/>
      <c r="R338" s="182"/>
      <c r="T338" s="220" t="s">
        <v>5</v>
      </c>
      <c r="U338" s="57" t="s">
        <v>42</v>
      </c>
      <c r="V338" s="48"/>
      <c r="W338" s="221">
        <f>V338*K338</f>
        <v>0</v>
      </c>
      <c r="X338" s="221">
        <v>0</v>
      </c>
      <c r="Y338" s="221">
        <f>X338*K338</f>
        <v>0</v>
      </c>
      <c r="Z338" s="221">
        <v>0</v>
      </c>
      <c r="AA338" s="222">
        <f>Z338*K338</f>
        <v>0</v>
      </c>
      <c r="AR338" s="23" t="s">
        <v>239</v>
      </c>
      <c r="AT338" s="23" t="s">
        <v>169</v>
      </c>
      <c r="AU338" s="23" t="s">
        <v>85</v>
      </c>
      <c r="AY338" s="23" t="s">
        <v>168</v>
      </c>
      <c r="BE338" s="137">
        <f>IF(U338="základní",N338,0)</f>
        <v>0</v>
      </c>
      <c r="BF338" s="137">
        <f>IF(U338="snížená",N338,0)</f>
        <v>0</v>
      </c>
      <c r="BG338" s="137">
        <f>IF(U338="zákl. přenesená",N338,0)</f>
        <v>0</v>
      </c>
      <c r="BH338" s="137">
        <f>IF(U338="sníž. přenesená",N338,0)</f>
        <v>0</v>
      </c>
      <c r="BI338" s="137">
        <f>IF(U338="nulová",N338,0)</f>
        <v>0</v>
      </c>
      <c r="BJ338" s="23" t="s">
        <v>17</v>
      </c>
      <c r="BK338" s="137">
        <f>ROUND(L338*K338,2)</f>
        <v>0</v>
      </c>
      <c r="BL338" s="23" t="s">
        <v>239</v>
      </c>
      <c r="BM338" s="23" t="s">
        <v>540</v>
      </c>
    </row>
    <row r="339" spans="2:65" s="1" customFormat="1" ht="25.5" customHeight="1">
      <c r="B339" s="178"/>
      <c r="C339" s="213" t="s">
        <v>541</v>
      </c>
      <c r="D339" s="213" t="s">
        <v>169</v>
      </c>
      <c r="E339" s="214" t="s">
        <v>542</v>
      </c>
      <c r="F339" s="215" t="s">
        <v>543</v>
      </c>
      <c r="G339" s="215"/>
      <c r="H339" s="215"/>
      <c r="I339" s="215"/>
      <c r="J339" s="216" t="s">
        <v>197</v>
      </c>
      <c r="K339" s="217">
        <v>0.304</v>
      </c>
      <c r="L339" s="218">
        <v>0</v>
      </c>
      <c r="M339" s="218"/>
      <c r="N339" s="219">
        <f>ROUND(L339*K339,2)</f>
        <v>0</v>
      </c>
      <c r="O339" s="219"/>
      <c r="P339" s="219"/>
      <c r="Q339" s="219"/>
      <c r="R339" s="182"/>
      <c r="T339" s="220" t="s">
        <v>5</v>
      </c>
      <c r="U339" s="57" t="s">
        <v>42</v>
      </c>
      <c r="V339" s="48"/>
      <c r="W339" s="221">
        <f>V339*K339</f>
        <v>0</v>
      </c>
      <c r="X339" s="221">
        <v>0</v>
      </c>
      <c r="Y339" s="221">
        <f>X339*K339</f>
        <v>0</v>
      </c>
      <c r="Z339" s="221">
        <v>0</v>
      </c>
      <c r="AA339" s="222">
        <f>Z339*K339</f>
        <v>0</v>
      </c>
      <c r="AR339" s="23" t="s">
        <v>239</v>
      </c>
      <c r="AT339" s="23" t="s">
        <v>169</v>
      </c>
      <c r="AU339" s="23" t="s">
        <v>85</v>
      </c>
      <c r="AY339" s="23" t="s">
        <v>168</v>
      </c>
      <c r="BE339" s="137">
        <f>IF(U339="základní",N339,0)</f>
        <v>0</v>
      </c>
      <c r="BF339" s="137">
        <f>IF(U339="snížená",N339,0)</f>
        <v>0</v>
      </c>
      <c r="BG339" s="137">
        <f>IF(U339="zákl. přenesená",N339,0)</f>
        <v>0</v>
      </c>
      <c r="BH339" s="137">
        <f>IF(U339="sníž. přenesená",N339,0)</f>
        <v>0</v>
      </c>
      <c r="BI339" s="137">
        <f>IF(U339="nulová",N339,0)</f>
        <v>0</v>
      </c>
      <c r="BJ339" s="23" t="s">
        <v>17</v>
      </c>
      <c r="BK339" s="137">
        <f>ROUND(L339*K339,2)</f>
        <v>0</v>
      </c>
      <c r="BL339" s="23" t="s">
        <v>239</v>
      </c>
      <c r="BM339" s="23" t="s">
        <v>544</v>
      </c>
    </row>
    <row r="340" spans="2:51" s="10" customFormat="1" ht="16.5" customHeight="1">
      <c r="B340" s="223"/>
      <c r="C340" s="224"/>
      <c r="D340" s="224"/>
      <c r="E340" s="225" t="s">
        <v>5</v>
      </c>
      <c r="F340" s="226" t="s">
        <v>545</v>
      </c>
      <c r="G340" s="227"/>
      <c r="H340" s="227"/>
      <c r="I340" s="227"/>
      <c r="J340" s="224"/>
      <c r="K340" s="228">
        <v>0.304</v>
      </c>
      <c r="L340" s="224"/>
      <c r="M340" s="224"/>
      <c r="N340" s="224"/>
      <c r="O340" s="224"/>
      <c r="P340" s="224"/>
      <c r="Q340" s="224"/>
      <c r="R340" s="229"/>
      <c r="T340" s="230"/>
      <c r="U340" s="224"/>
      <c r="V340" s="224"/>
      <c r="W340" s="224"/>
      <c r="X340" s="224"/>
      <c r="Y340" s="224"/>
      <c r="Z340" s="224"/>
      <c r="AA340" s="231"/>
      <c r="AT340" s="232" t="s">
        <v>176</v>
      </c>
      <c r="AU340" s="232" t="s">
        <v>85</v>
      </c>
      <c r="AV340" s="10" t="s">
        <v>85</v>
      </c>
      <c r="AW340" s="10" t="s">
        <v>35</v>
      </c>
      <c r="AX340" s="10" t="s">
        <v>17</v>
      </c>
      <c r="AY340" s="232" t="s">
        <v>168</v>
      </c>
    </row>
    <row r="341" spans="2:65" s="1" customFormat="1" ht="38.25" customHeight="1">
      <c r="B341" s="178"/>
      <c r="C341" s="213" t="s">
        <v>546</v>
      </c>
      <c r="D341" s="213" t="s">
        <v>169</v>
      </c>
      <c r="E341" s="214" t="s">
        <v>547</v>
      </c>
      <c r="F341" s="215" t="s">
        <v>548</v>
      </c>
      <c r="G341" s="215"/>
      <c r="H341" s="215"/>
      <c r="I341" s="215"/>
      <c r="J341" s="216" t="s">
        <v>230</v>
      </c>
      <c r="K341" s="217">
        <v>1</v>
      </c>
      <c r="L341" s="218">
        <v>0</v>
      </c>
      <c r="M341" s="218"/>
      <c r="N341" s="219">
        <f>ROUND(L341*K341,2)</f>
        <v>0</v>
      </c>
      <c r="O341" s="219"/>
      <c r="P341" s="219"/>
      <c r="Q341" s="219"/>
      <c r="R341" s="182"/>
      <c r="T341" s="220" t="s">
        <v>5</v>
      </c>
      <c r="U341" s="57" t="s">
        <v>42</v>
      </c>
      <c r="V341" s="48"/>
      <c r="W341" s="221">
        <f>V341*K341</f>
        <v>0</v>
      </c>
      <c r="X341" s="221">
        <v>0</v>
      </c>
      <c r="Y341" s="221">
        <f>X341*K341</f>
        <v>0</v>
      </c>
      <c r="Z341" s="221">
        <v>0</v>
      </c>
      <c r="AA341" s="222">
        <f>Z341*K341</f>
        <v>0</v>
      </c>
      <c r="AR341" s="23" t="s">
        <v>239</v>
      </c>
      <c r="AT341" s="23" t="s">
        <v>169</v>
      </c>
      <c r="AU341" s="23" t="s">
        <v>85</v>
      </c>
      <c r="AY341" s="23" t="s">
        <v>168</v>
      </c>
      <c r="BE341" s="137">
        <f>IF(U341="základní",N341,0)</f>
        <v>0</v>
      </c>
      <c r="BF341" s="137">
        <f>IF(U341="snížená",N341,0)</f>
        <v>0</v>
      </c>
      <c r="BG341" s="137">
        <f>IF(U341="zákl. přenesená",N341,0)</f>
        <v>0</v>
      </c>
      <c r="BH341" s="137">
        <f>IF(U341="sníž. přenesená",N341,0)</f>
        <v>0</v>
      </c>
      <c r="BI341" s="137">
        <f>IF(U341="nulová",N341,0)</f>
        <v>0</v>
      </c>
      <c r="BJ341" s="23" t="s">
        <v>17</v>
      </c>
      <c r="BK341" s="137">
        <f>ROUND(L341*K341,2)</f>
        <v>0</v>
      </c>
      <c r="BL341" s="23" t="s">
        <v>239</v>
      </c>
      <c r="BM341" s="23" t="s">
        <v>549</v>
      </c>
    </row>
    <row r="342" spans="2:65" s="1" customFormat="1" ht="38.25" customHeight="1">
      <c r="B342" s="178"/>
      <c r="C342" s="213" t="s">
        <v>550</v>
      </c>
      <c r="D342" s="213" t="s">
        <v>169</v>
      </c>
      <c r="E342" s="214" t="s">
        <v>551</v>
      </c>
      <c r="F342" s="215" t="s">
        <v>552</v>
      </c>
      <c r="G342" s="215"/>
      <c r="H342" s="215"/>
      <c r="I342" s="215"/>
      <c r="J342" s="216" t="s">
        <v>230</v>
      </c>
      <c r="K342" s="217">
        <v>1</v>
      </c>
      <c r="L342" s="218">
        <v>0</v>
      </c>
      <c r="M342" s="218"/>
      <c r="N342" s="219">
        <f>ROUND(L342*K342,2)</f>
        <v>0</v>
      </c>
      <c r="O342" s="219"/>
      <c r="P342" s="219"/>
      <c r="Q342" s="219"/>
      <c r="R342" s="182"/>
      <c r="T342" s="220" t="s">
        <v>5</v>
      </c>
      <c r="U342" s="57" t="s">
        <v>42</v>
      </c>
      <c r="V342" s="48"/>
      <c r="W342" s="221">
        <f>V342*K342</f>
        <v>0</v>
      </c>
      <c r="X342" s="221">
        <v>0</v>
      </c>
      <c r="Y342" s="221">
        <f>X342*K342</f>
        <v>0</v>
      </c>
      <c r="Z342" s="221">
        <v>0</v>
      </c>
      <c r="AA342" s="222">
        <f>Z342*K342</f>
        <v>0</v>
      </c>
      <c r="AR342" s="23" t="s">
        <v>239</v>
      </c>
      <c r="AT342" s="23" t="s">
        <v>169</v>
      </c>
      <c r="AU342" s="23" t="s">
        <v>85</v>
      </c>
      <c r="AY342" s="23" t="s">
        <v>168</v>
      </c>
      <c r="BE342" s="137">
        <f>IF(U342="základní",N342,0)</f>
        <v>0</v>
      </c>
      <c r="BF342" s="137">
        <f>IF(U342="snížená",N342,0)</f>
        <v>0</v>
      </c>
      <c r="BG342" s="137">
        <f>IF(U342="zákl. přenesená",N342,0)</f>
        <v>0</v>
      </c>
      <c r="BH342" s="137">
        <f>IF(U342="sníž. přenesená",N342,0)</f>
        <v>0</v>
      </c>
      <c r="BI342" s="137">
        <f>IF(U342="nulová",N342,0)</f>
        <v>0</v>
      </c>
      <c r="BJ342" s="23" t="s">
        <v>17</v>
      </c>
      <c r="BK342" s="137">
        <f>ROUND(L342*K342,2)</f>
        <v>0</v>
      </c>
      <c r="BL342" s="23" t="s">
        <v>239</v>
      </c>
      <c r="BM342" s="23" t="s">
        <v>553</v>
      </c>
    </row>
    <row r="343" spans="2:65" s="1" customFormat="1" ht="51" customHeight="1">
      <c r="B343" s="178"/>
      <c r="C343" s="213" t="s">
        <v>554</v>
      </c>
      <c r="D343" s="213" t="s">
        <v>169</v>
      </c>
      <c r="E343" s="214" t="s">
        <v>555</v>
      </c>
      <c r="F343" s="215" t="s">
        <v>556</v>
      </c>
      <c r="G343" s="215"/>
      <c r="H343" s="215"/>
      <c r="I343" s="215"/>
      <c r="J343" s="216" t="s">
        <v>230</v>
      </c>
      <c r="K343" s="217">
        <v>1</v>
      </c>
      <c r="L343" s="218">
        <v>0</v>
      </c>
      <c r="M343" s="218"/>
      <c r="N343" s="219">
        <f>ROUND(L343*K343,2)</f>
        <v>0</v>
      </c>
      <c r="O343" s="219"/>
      <c r="P343" s="219"/>
      <c r="Q343" s="219"/>
      <c r="R343" s="182"/>
      <c r="T343" s="220" t="s">
        <v>5</v>
      </c>
      <c r="U343" s="57" t="s">
        <v>42</v>
      </c>
      <c r="V343" s="48"/>
      <c r="W343" s="221">
        <f>V343*K343</f>
        <v>0</v>
      </c>
      <c r="X343" s="221">
        <v>0</v>
      </c>
      <c r="Y343" s="221">
        <f>X343*K343</f>
        <v>0</v>
      </c>
      <c r="Z343" s="221">
        <v>0</v>
      </c>
      <c r="AA343" s="222">
        <f>Z343*K343</f>
        <v>0</v>
      </c>
      <c r="AR343" s="23" t="s">
        <v>239</v>
      </c>
      <c r="AT343" s="23" t="s">
        <v>169</v>
      </c>
      <c r="AU343" s="23" t="s">
        <v>85</v>
      </c>
      <c r="AY343" s="23" t="s">
        <v>168</v>
      </c>
      <c r="BE343" s="137">
        <f>IF(U343="základní",N343,0)</f>
        <v>0</v>
      </c>
      <c r="BF343" s="137">
        <f>IF(U343="snížená",N343,0)</f>
        <v>0</v>
      </c>
      <c r="BG343" s="137">
        <f>IF(U343="zákl. přenesená",N343,0)</f>
        <v>0</v>
      </c>
      <c r="BH343" s="137">
        <f>IF(U343="sníž. přenesená",N343,0)</f>
        <v>0</v>
      </c>
      <c r="BI343" s="137">
        <f>IF(U343="nulová",N343,0)</f>
        <v>0</v>
      </c>
      <c r="BJ343" s="23" t="s">
        <v>17</v>
      </c>
      <c r="BK343" s="137">
        <f>ROUND(L343*K343,2)</f>
        <v>0</v>
      </c>
      <c r="BL343" s="23" t="s">
        <v>239</v>
      </c>
      <c r="BM343" s="23" t="s">
        <v>557</v>
      </c>
    </row>
    <row r="344" spans="2:65" s="1" customFormat="1" ht="25.5" customHeight="1">
      <c r="B344" s="178"/>
      <c r="C344" s="213" t="s">
        <v>558</v>
      </c>
      <c r="D344" s="213" t="s">
        <v>169</v>
      </c>
      <c r="E344" s="214" t="s">
        <v>559</v>
      </c>
      <c r="F344" s="215" t="s">
        <v>560</v>
      </c>
      <c r="G344" s="215"/>
      <c r="H344" s="215"/>
      <c r="I344" s="215"/>
      <c r="J344" s="216" t="s">
        <v>445</v>
      </c>
      <c r="K344" s="266">
        <v>0</v>
      </c>
      <c r="L344" s="218">
        <v>0</v>
      </c>
      <c r="M344" s="218"/>
      <c r="N344" s="219">
        <f>ROUND(L344*K344,2)</f>
        <v>0</v>
      </c>
      <c r="O344" s="219"/>
      <c r="P344" s="219"/>
      <c r="Q344" s="219"/>
      <c r="R344" s="182"/>
      <c r="T344" s="220" t="s">
        <v>5</v>
      </c>
      <c r="U344" s="57" t="s">
        <v>42</v>
      </c>
      <c r="V344" s="48"/>
      <c r="W344" s="221">
        <f>V344*K344</f>
        <v>0</v>
      </c>
      <c r="X344" s="221">
        <v>0</v>
      </c>
      <c r="Y344" s="221">
        <f>X344*K344</f>
        <v>0</v>
      </c>
      <c r="Z344" s="221">
        <v>0</v>
      </c>
      <c r="AA344" s="222">
        <f>Z344*K344</f>
        <v>0</v>
      </c>
      <c r="AR344" s="23" t="s">
        <v>239</v>
      </c>
      <c r="AT344" s="23" t="s">
        <v>169</v>
      </c>
      <c r="AU344" s="23" t="s">
        <v>85</v>
      </c>
      <c r="AY344" s="23" t="s">
        <v>168</v>
      </c>
      <c r="BE344" s="137">
        <f>IF(U344="základní",N344,0)</f>
        <v>0</v>
      </c>
      <c r="BF344" s="137">
        <f>IF(U344="snížená",N344,0)</f>
        <v>0</v>
      </c>
      <c r="BG344" s="137">
        <f>IF(U344="zákl. přenesená",N344,0)</f>
        <v>0</v>
      </c>
      <c r="BH344" s="137">
        <f>IF(U344="sníž. přenesená",N344,0)</f>
        <v>0</v>
      </c>
      <c r="BI344" s="137">
        <f>IF(U344="nulová",N344,0)</f>
        <v>0</v>
      </c>
      <c r="BJ344" s="23" t="s">
        <v>17</v>
      </c>
      <c r="BK344" s="137">
        <f>ROUND(L344*K344,2)</f>
        <v>0</v>
      </c>
      <c r="BL344" s="23" t="s">
        <v>239</v>
      </c>
      <c r="BM344" s="23" t="s">
        <v>561</v>
      </c>
    </row>
    <row r="345" spans="2:63" s="9" customFormat="1" ht="29.85" customHeight="1">
      <c r="B345" s="200"/>
      <c r="C345" s="201"/>
      <c r="D345" s="210" t="s">
        <v>140</v>
      </c>
      <c r="E345" s="210"/>
      <c r="F345" s="210"/>
      <c r="G345" s="210"/>
      <c r="H345" s="210"/>
      <c r="I345" s="210"/>
      <c r="J345" s="210"/>
      <c r="K345" s="210"/>
      <c r="L345" s="210"/>
      <c r="M345" s="210"/>
      <c r="N345" s="233">
        <f>BK345</f>
        <v>0</v>
      </c>
      <c r="O345" s="234"/>
      <c r="P345" s="234"/>
      <c r="Q345" s="234"/>
      <c r="R345" s="203"/>
      <c r="T345" s="204"/>
      <c r="U345" s="201"/>
      <c r="V345" s="201"/>
      <c r="W345" s="205">
        <f>SUM(W346:W378)</f>
        <v>0</v>
      </c>
      <c r="X345" s="201"/>
      <c r="Y345" s="205">
        <f>SUM(Y346:Y378)</f>
        <v>0.47867585</v>
      </c>
      <c r="Z345" s="201"/>
      <c r="AA345" s="206">
        <f>SUM(AA346:AA378)</f>
        <v>0</v>
      </c>
      <c r="AR345" s="207" t="s">
        <v>85</v>
      </c>
      <c r="AT345" s="208" t="s">
        <v>76</v>
      </c>
      <c r="AU345" s="208" t="s">
        <v>17</v>
      </c>
      <c r="AY345" s="207" t="s">
        <v>168</v>
      </c>
      <c r="BK345" s="209">
        <f>SUM(BK346:BK378)</f>
        <v>0</v>
      </c>
    </row>
    <row r="346" spans="2:65" s="1" customFormat="1" ht="25.5" customHeight="1">
      <c r="B346" s="178"/>
      <c r="C346" s="213" t="s">
        <v>562</v>
      </c>
      <c r="D346" s="213" t="s">
        <v>169</v>
      </c>
      <c r="E346" s="214" t="s">
        <v>563</v>
      </c>
      <c r="F346" s="215" t="s">
        <v>564</v>
      </c>
      <c r="G346" s="215"/>
      <c r="H346" s="215"/>
      <c r="I346" s="215"/>
      <c r="J346" s="216" t="s">
        <v>274</v>
      </c>
      <c r="K346" s="217">
        <v>1</v>
      </c>
      <c r="L346" s="218">
        <v>0</v>
      </c>
      <c r="M346" s="218"/>
      <c r="N346" s="219">
        <f>ROUND(L346*K346,2)</f>
        <v>0</v>
      </c>
      <c r="O346" s="219"/>
      <c r="P346" s="219"/>
      <c r="Q346" s="219"/>
      <c r="R346" s="182"/>
      <c r="T346" s="220" t="s">
        <v>5</v>
      </c>
      <c r="U346" s="57" t="s">
        <v>42</v>
      </c>
      <c r="V346" s="48"/>
      <c r="W346" s="221">
        <f>V346*K346</f>
        <v>0</v>
      </c>
      <c r="X346" s="221">
        <v>0.00123</v>
      </c>
      <c r="Y346" s="221">
        <f>X346*K346</f>
        <v>0.00123</v>
      </c>
      <c r="Z346" s="221">
        <v>0</v>
      </c>
      <c r="AA346" s="222">
        <f>Z346*K346</f>
        <v>0</v>
      </c>
      <c r="AR346" s="23" t="s">
        <v>239</v>
      </c>
      <c r="AT346" s="23" t="s">
        <v>169</v>
      </c>
      <c r="AU346" s="23" t="s">
        <v>85</v>
      </c>
      <c r="AY346" s="23" t="s">
        <v>168</v>
      </c>
      <c r="BE346" s="137">
        <f>IF(U346="základní",N346,0)</f>
        <v>0</v>
      </c>
      <c r="BF346" s="137">
        <f>IF(U346="snížená",N346,0)</f>
        <v>0</v>
      </c>
      <c r="BG346" s="137">
        <f>IF(U346="zákl. přenesená",N346,0)</f>
        <v>0</v>
      </c>
      <c r="BH346" s="137">
        <f>IF(U346="sníž. přenesená",N346,0)</f>
        <v>0</v>
      </c>
      <c r="BI346" s="137">
        <f>IF(U346="nulová",N346,0)</f>
        <v>0</v>
      </c>
      <c r="BJ346" s="23" t="s">
        <v>17</v>
      </c>
      <c r="BK346" s="137">
        <f>ROUND(L346*K346,2)</f>
        <v>0</v>
      </c>
      <c r="BL346" s="23" t="s">
        <v>239</v>
      </c>
      <c r="BM346" s="23" t="s">
        <v>565</v>
      </c>
    </row>
    <row r="347" spans="2:51" s="10" customFormat="1" ht="16.5" customHeight="1">
      <c r="B347" s="223"/>
      <c r="C347" s="224"/>
      <c r="D347" s="224"/>
      <c r="E347" s="225" t="s">
        <v>5</v>
      </c>
      <c r="F347" s="226" t="s">
        <v>566</v>
      </c>
      <c r="G347" s="227"/>
      <c r="H347" s="227"/>
      <c r="I347" s="227"/>
      <c r="J347" s="224"/>
      <c r="K347" s="228">
        <v>1</v>
      </c>
      <c r="L347" s="224"/>
      <c r="M347" s="224"/>
      <c r="N347" s="224"/>
      <c r="O347" s="224"/>
      <c r="P347" s="224"/>
      <c r="Q347" s="224"/>
      <c r="R347" s="229"/>
      <c r="T347" s="230"/>
      <c r="U347" s="224"/>
      <c r="V347" s="224"/>
      <c r="W347" s="224"/>
      <c r="X347" s="224"/>
      <c r="Y347" s="224"/>
      <c r="Z347" s="224"/>
      <c r="AA347" s="231"/>
      <c r="AT347" s="232" t="s">
        <v>176</v>
      </c>
      <c r="AU347" s="232" t="s">
        <v>85</v>
      </c>
      <c r="AV347" s="10" t="s">
        <v>85</v>
      </c>
      <c r="AW347" s="10" t="s">
        <v>35</v>
      </c>
      <c r="AX347" s="10" t="s">
        <v>17</v>
      </c>
      <c r="AY347" s="232" t="s">
        <v>168</v>
      </c>
    </row>
    <row r="348" spans="2:65" s="1" customFormat="1" ht="38.25" customHeight="1">
      <c r="B348" s="178"/>
      <c r="C348" s="213" t="s">
        <v>567</v>
      </c>
      <c r="D348" s="213" t="s">
        <v>169</v>
      </c>
      <c r="E348" s="214" t="s">
        <v>568</v>
      </c>
      <c r="F348" s="215" t="s">
        <v>569</v>
      </c>
      <c r="G348" s="215"/>
      <c r="H348" s="215"/>
      <c r="I348" s="215"/>
      <c r="J348" s="216" t="s">
        <v>274</v>
      </c>
      <c r="K348" s="217">
        <v>1.5</v>
      </c>
      <c r="L348" s="218">
        <v>0</v>
      </c>
      <c r="M348" s="218"/>
      <c r="N348" s="219">
        <f>ROUND(L348*K348,2)</f>
        <v>0</v>
      </c>
      <c r="O348" s="219"/>
      <c r="P348" s="219"/>
      <c r="Q348" s="219"/>
      <c r="R348" s="182"/>
      <c r="T348" s="220" t="s">
        <v>5</v>
      </c>
      <c r="U348" s="57" t="s">
        <v>42</v>
      </c>
      <c r="V348" s="48"/>
      <c r="W348" s="221">
        <f>V348*K348</f>
        <v>0</v>
      </c>
      <c r="X348" s="221">
        <v>0.00098</v>
      </c>
      <c r="Y348" s="221">
        <f>X348*K348</f>
        <v>0.00147</v>
      </c>
      <c r="Z348" s="221">
        <v>0</v>
      </c>
      <c r="AA348" s="222">
        <f>Z348*K348</f>
        <v>0</v>
      </c>
      <c r="AR348" s="23" t="s">
        <v>239</v>
      </c>
      <c r="AT348" s="23" t="s">
        <v>169</v>
      </c>
      <c r="AU348" s="23" t="s">
        <v>85</v>
      </c>
      <c r="AY348" s="23" t="s">
        <v>168</v>
      </c>
      <c r="BE348" s="137">
        <f>IF(U348="základní",N348,0)</f>
        <v>0</v>
      </c>
      <c r="BF348" s="137">
        <f>IF(U348="snížená",N348,0)</f>
        <v>0</v>
      </c>
      <c r="BG348" s="137">
        <f>IF(U348="zákl. přenesená",N348,0)</f>
        <v>0</v>
      </c>
      <c r="BH348" s="137">
        <f>IF(U348="sníž. přenesená",N348,0)</f>
        <v>0</v>
      </c>
      <c r="BI348" s="137">
        <f>IF(U348="nulová",N348,0)</f>
        <v>0</v>
      </c>
      <c r="BJ348" s="23" t="s">
        <v>17</v>
      </c>
      <c r="BK348" s="137">
        <f>ROUND(L348*K348,2)</f>
        <v>0</v>
      </c>
      <c r="BL348" s="23" t="s">
        <v>239</v>
      </c>
      <c r="BM348" s="23" t="s">
        <v>570</v>
      </c>
    </row>
    <row r="349" spans="2:51" s="10" customFormat="1" ht="16.5" customHeight="1">
      <c r="B349" s="223"/>
      <c r="C349" s="224"/>
      <c r="D349" s="224"/>
      <c r="E349" s="225" t="s">
        <v>5</v>
      </c>
      <c r="F349" s="226" t="s">
        <v>571</v>
      </c>
      <c r="G349" s="227"/>
      <c r="H349" s="227"/>
      <c r="I349" s="227"/>
      <c r="J349" s="224"/>
      <c r="K349" s="228">
        <v>1.5</v>
      </c>
      <c r="L349" s="224"/>
      <c r="M349" s="224"/>
      <c r="N349" s="224"/>
      <c r="O349" s="224"/>
      <c r="P349" s="224"/>
      <c r="Q349" s="224"/>
      <c r="R349" s="229"/>
      <c r="T349" s="230"/>
      <c r="U349" s="224"/>
      <c r="V349" s="224"/>
      <c r="W349" s="224"/>
      <c r="X349" s="224"/>
      <c r="Y349" s="224"/>
      <c r="Z349" s="224"/>
      <c r="AA349" s="231"/>
      <c r="AT349" s="232" t="s">
        <v>176</v>
      </c>
      <c r="AU349" s="232" t="s">
        <v>85</v>
      </c>
      <c r="AV349" s="10" t="s">
        <v>85</v>
      </c>
      <c r="AW349" s="10" t="s">
        <v>35</v>
      </c>
      <c r="AX349" s="10" t="s">
        <v>17</v>
      </c>
      <c r="AY349" s="232" t="s">
        <v>168</v>
      </c>
    </row>
    <row r="350" spans="2:65" s="1" customFormat="1" ht="25.5" customHeight="1">
      <c r="B350" s="178"/>
      <c r="C350" s="213" t="s">
        <v>572</v>
      </c>
      <c r="D350" s="213" t="s">
        <v>169</v>
      </c>
      <c r="E350" s="214" t="s">
        <v>573</v>
      </c>
      <c r="F350" s="215" t="s">
        <v>574</v>
      </c>
      <c r="G350" s="215"/>
      <c r="H350" s="215"/>
      <c r="I350" s="215"/>
      <c r="J350" s="216" t="s">
        <v>274</v>
      </c>
      <c r="K350" s="217">
        <v>3.3</v>
      </c>
      <c r="L350" s="218">
        <v>0</v>
      </c>
      <c r="M350" s="218"/>
      <c r="N350" s="219">
        <f>ROUND(L350*K350,2)</f>
        <v>0</v>
      </c>
      <c r="O350" s="219"/>
      <c r="P350" s="219"/>
      <c r="Q350" s="219"/>
      <c r="R350" s="182"/>
      <c r="T350" s="220" t="s">
        <v>5</v>
      </c>
      <c r="U350" s="57" t="s">
        <v>42</v>
      </c>
      <c r="V350" s="48"/>
      <c r="W350" s="221">
        <f>V350*K350</f>
        <v>0</v>
      </c>
      <c r="X350" s="221">
        <v>0.00062</v>
      </c>
      <c r="Y350" s="221">
        <f>X350*K350</f>
        <v>0.002046</v>
      </c>
      <c r="Z350" s="221">
        <v>0</v>
      </c>
      <c r="AA350" s="222">
        <f>Z350*K350</f>
        <v>0</v>
      </c>
      <c r="AR350" s="23" t="s">
        <v>239</v>
      </c>
      <c r="AT350" s="23" t="s">
        <v>169</v>
      </c>
      <c r="AU350" s="23" t="s">
        <v>85</v>
      </c>
      <c r="AY350" s="23" t="s">
        <v>168</v>
      </c>
      <c r="BE350" s="137">
        <f>IF(U350="základní",N350,0)</f>
        <v>0</v>
      </c>
      <c r="BF350" s="137">
        <f>IF(U350="snížená",N350,0)</f>
        <v>0</v>
      </c>
      <c r="BG350" s="137">
        <f>IF(U350="zákl. přenesená",N350,0)</f>
        <v>0</v>
      </c>
      <c r="BH350" s="137">
        <f>IF(U350="sníž. přenesená",N350,0)</f>
        <v>0</v>
      </c>
      <c r="BI350" s="137">
        <f>IF(U350="nulová",N350,0)</f>
        <v>0</v>
      </c>
      <c r="BJ350" s="23" t="s">
        <v>17</v>
      </c>
      <c r="BK350" s="137">
        <f>ROUND(L350*K350,2)</f>
        <v>0</v>
      </c>
      <c r="BL350" s="23" t="s">
        <v>239</v>
      </c>
      <c r="BM350" s="23" t="s">
        <v>575</v>
      </c>
    </row>
    <row r="351" spans="2:51" s="10" customFormat="1" ht="16.5" customHeight="1">
      <c r="B351" s="223"/>
      <c r="C351" s="224"/>
      <c r="D351" s="224"/>
      <c r="E351" s="225" t="s">
        <v>5</v>
      </c>
      <c r="F351" s="226" t="s">
        <v>576</v>
      </c>
      <c r="G351" s="227"/>
      <c r="H351" s="227"/>
      <c r="I351" s="227"/>
      <c r="J351" s="224"/>
      <c r="K351" s="228">
        <v>3.3</v>
      </c>
      <c r="L351" s="224"/>
      <c r="M351" s="224"/>
      <c r="N351" s="224"/>
      <c r="O351" s="224"/>
      <c r="P351" s="224"/>
      <c r="Q351" s="224"/>
      <c r="R351" s="229"/>
      <c r="T351" s="230"/>
      <c r="U351" s="224"/>
      <c r="V351" s="224"/>
      <c r="W351" s="224"/>
      <c r="X351" s="224"/>
      <c r="Y351" s="224"/>
      <c r="Z351" s="224"/>
      <c r="AA351" s="231"/>
      <c r="AT351" s="232" t="s">
        <v>176</v>
      </c>
      <c r="AU351" s="232" t="s">
        <v>85</v>
      </c>
      <c r="AV351" s="10" t="s">
        <v>85</v>
      </c>
      <c r="AW351" s="10" t="s">
        <v>35</v>
      </c>
      <c r="AX351" s="10" t="s">
        <v>17</v>
      </c>
      <c r="AY351" s="232" t="s">
        <v>168</v>
      </c>
    </row>
    <row r="352" spans="2:65" s="1" customFormat="1" ht="16.5" customHeight="1">
      <c r="B352" s="178"/>
      <c r="C352" s="257" t="s">
        <v>577</v>
      </c>
      <c r="D352" s="257" t="s">
        <v>277</v>
      </c>
      <c r="E352" s="258" t="s">
        <v>578</v>
      </c>
      <c r="F352" s="259" t="s">
        <v>579</v>
      </c>
      <c r="G352" s="259"/>
      <c r="H352" s="259"/>
      <c r="I352" s="259"/>
      <c r="J352" s="260" t="s">
        <v>274</v>
      </c>
      <c r="K352" s="261">
        <v>3.63</v>
      </c>
      <c r="L352" s="262">
        <v>0</v>
      </c>
      <c r="M352" s="262"/>
      <c r="N352" s="263">
        <f>ROUND(L352*K352,2)</f>
        <v>0</v>
      </c>
      <c r="O352" s="219"/>
      <c r="P352" s="219"/>
      <c r="Q352" s="219"/>
      <c r="R352" s="182"/>
      <c r="T352" s="220" t="s">
        <v>5</v>
      </c>
      <c r="U352" s="57" t="s">
        <v>42</v>
      </c>
      <c r="V352" s="48"/>
      <c r="W352" s="221">
        <f>V352*K352</f>
        <v>0</v>
      </c>
      <c r="X352" s="221">
        <v>0.00036</v>
      </c>
      <c r="Y352" s="221">
        <f>X352*K352</f>
        <v>0.0013068</v>
      </c>
      <c r="Z352" s="221">
        <v>0</v>
      </c>
      <c r="AA352" s="222">
        <f>Z352*K352</f>
        <v>0</v>
      </c>
      <c r="AR352" s="23" t="s">
        <v>327</v>
      </c>
      <c r="AT352" s="23" t="s">
        <v>277</v>
      </c>
      <c r="AU352" s="23" t="s">
        <v>85</v>
      </c>
      <c r="AY352" s="23" t="s">
        <v>168</v>
      </c>
      <c r="BE352" s="137">
        <f>IF(U352="základní",N352,0)</f>
        <v>0</v>
      </c>
      <c r="BF352" s="137">
        <f>IF(U352="snížená",N352,0)</f>
        <v>0</v>
      </c>
      <c r="BG352" s="137">
        <f>IF(U352="zákl. přenesená",N352,0)</f>
        <v>0</v>
      </c>
      <c r="BH352" s="137">
        <f>IF(U352="sníž. přenesená",N352,0)</f>
        <v>0</v>
      </c>
      <c r="BI352" s="137">
        <f>IF(U352="nulová",N352,0)</f>
        <v>0</v>
      </c>
      <c r="BJ352" s="23" t="s">
        <v>17</v>
      </c>
      <c r="BK352" s="137">
        <f>ROUND(L352*K352,2)</f>
        <v>0</v>
      </c>
      <c r="BL352" s="23" t="s">
        <v>239</v>
      </c>
      <c r="BM352" s="23" t="s">
        <v>580</v>
      </c>
    </row>
    <row r="353" spans="2:65" s="1" customFormat="1" ht="38.25" customHeight="1">
      <c r="B353" s="178"/>
      <c r="C353" s="213" t="s">
        <v>581</v>
      </c>
      <c r="D353" s="213" t="s">
        <v>169</v>
      </c>
      <c r="E353" s="214" t="s">
        <v>582</v>
      </c>
      <c r="F353" s="215" t="s">
        <v>583</v>
      </c>
      <c r="G353" s="215"/>
      <c r="H353" s="215"/>
      <c r="I353" s="215"/>
      <c r="J353" s="216" t="s">
        <v>218</v>
      </c>
      <c r="K353" s="217">
        <v>13.115</v>
      </c>
      <c r="L353" s="218">
        <v>0</v>
      </c>
      <c r="M353" s="218"/>
      <c r="N353" s="219">
        <f>ROUND(L353*K353,2)</f>
        <v>0</v>
      </c>
      <c r="O353" s="219"/>
      <c r="P353" s="219"/>
      <c r="Q353" s="219"/>
      <c r="R353" s="182"/>
      <c r="T353" s="220" t="s">
        <v>5</v>
      </c>
      <c r="U353" s="57" t="s">
        <v>42</v>
      </c>
      <c r="V353" s="48"/>
      <c r="W353" s="221">
        <f>V353*K353</f>
        <v>0</v>
      </c>
      <c r="X353" s="221">
        <v>0.00367</v>
      </c>
      <c r="Y353" s="221">
        <f>X353*K353</f>
        <v>0.04813205</v>
      </c>
      <c r="Z353" s="221">
        <v>0</v>
      </c>
      <c r="AA353" s="222">
        <f>Z353*K353</f>
        <v>0</v>
      </c>
      <c r="AR353" s="23" t="s">
        <v>239</v>
      </c>
      <c r="AT353" s="23" t="s">
        <v>169</v>
      </c>
      <c r="AU353" s="23" t="s">
        <v>85</v>
      </c>
      <c r="AY353" s="23" t="s">
        <v>168</v>
      </c>
      <c r="BE353" s="137">
        <f>IF(U353="základní",N353,0)</f>
        <v>0</v>
      </c>
      <c r="BF353" s="137">
        <f>IF(U353="snížená",N353,0)</f>
        <v>0</v>
      </c>
      <c r="BG353" s="137">
        <f>IF(U353="zákl. přenesená",N353,0)</f>
        <v>0</v>
      </c>
      <c r="BH353" s="137">
        <f>IF(U353="sníž. přenesená",N353,0)</f>
        <v>0</v>
      </c>
      <c r="BI353" s="137">
        <f>IF(U353="nulová",N353,0)</f>
        <v>0</v>
      </c>
      <c r="BJ353" s="23" t="s">
        <v>17</v>
      </c>
      <c r="BK353" s="137">
        <f>ROUND(L353*K353,2)</f>
        <v>0</v>
      </c>
      <c r="BL353" s="23" t="s">
        <v>239</v>
      </c>
      <c r="BM353" s="23" t="s">
        <v>584</v>
      </c>
    </row>
    <row r="354" spans="2:51" s="10" customFormat="1" ht="16.5" customHeight="1">
      <c r="B354" s="223"/>
      <c r="C354" s="224"/>
      <c r="D354" s="224"/>
      <c r="E354" s="225" t="s">
        <v>5</v>
      </c>
      <c r="F354" s="226" t="s">
        <v>248</v>
      </c>
      <c r="G354" s="227"/>
      <c r="H354" s="227"/>
      <c r="I354" s="227"/>
      <c r="J354" s="224"/>
      <c r="K354" s="228">
        <v>13.365</v>
      </c>
      <c r="L354" s="224"/>
      <c r="M354" s="224"/>
      <c r="N354" s="224"/>
      <c r="O354" s="224"/>
      <c r="P354" s="224"/>
      <c r="Q354" s="224"/>
      <c r="R354" s="229"/>
      <c r="T354" s="230"/>
      <c r="U354" s="224"/>
      <c r="V354" s="224"/>
      <c r="W354" s="224"/>
      <c r="X354" s="224"/>
      <c r="Y354" s="224"/>
      <c r="Z354" s="224"/>
      <c r="AA354" s="231"/>
      <c r="AT354" s="232" t="s">
        <v>176</v>
      </c>
      <c r="AU354" s="232" t="s">
        <v>85</v>
      </c>
      <c r="AV354" s="10" t="s">
        <v>85</v>
      </c>
      <c r="AW354" s="10" t="s">
        <v>35</v>
      </c>
      <c r="AX354" s="10" t="s">
        <v>77</v>
      </c>
      <c r="AY354" s="232" t="s">
        <v>168</v>
      </c>
    </row>
    <row r="355" spans="2:51" s="11" customFormat="1" ht="16.5" customHeight="1">
      <c r="B355" s="235"/>
      <c r="C355" s="236"/>
      <c r="D355" s="236"/>
      <c r="E355" s="237" t="s">
        <v>5</v>
      </c>
      <c r="F355" s="247" t="s">
        <v>585</v>
      </c>
      <c r="G355" s="236"/>
      <c r="H355" s="236"/>
      <c r="I355" s="236"/>
      <c r="J355" s="236"/>
      <c r="K355" s="237" t="s">
        <v>5</v>
      </c>
      <c r="L355" s="236"/>
      <c r="M355" s="236"/>
      <c r="N355" s="236"/>
      <c r="O355" s="236"/>
      <c r="P355" s="236"/>
      <c r="Q355" s="236"/>
      <c r="R355" s="240"/>
      <c r="T355" s="241"/>
      <c r="U355" s="236"/>
      <c r="V355" s="236"/>
      <c r="W355" s="236"/>
      <c r="X355" s="236"/>
      <c r="Y355" s="236"/>
      <c r="Z355" s="236"/>
      <c r="AA355" s="242"/>
      <c r="AT355" s="243" t="s">
        <v>176</v>
      </c>
      <c r="AU355" s="243" t="s">
        <v>85</v>
      </c>
      <c r="AV355" s="11" t="s">
        <v>17</v>
      </c>
      <c r="AW355" s="11" t="s">
        <v>35</v>
      </c>
      <c r="AX355" s="11" t="s">
        <v>77</v>
      </c>
      <c r="AY355" s="243" t="s">
        <v>168</v>
      </c>
    </row>
    <row r="356" spans="2:51" s="10" customFormat="1" ht="16.5" customHeight="1">
      <c r="B356" s="223"/>
      <c r="C356" s="224"/>
      <c r="D356" s="224"/>
      <c r="E356" s="225" t="s">
        <v>5</v>
      </c>
      <c r="F356" s="244" t="s">
        <v>586</v>
      </c>
      <c r="G356" s="224"/>
      <c r="H356" s="224"/>
      <c r="I356" s="224"/>
      <c r="J356" s="224"/>
      <c r="K356" s="228">
        <v>-0.25</v>
      </c>
      <c r="L356" s="224"/>
      <c r="M356" s="224"/>
      <c r="N356" s="224"/>
      <c r="O356" s="224"/>
      <c r="P356" s="224"/>
      <c r="Q356" s="224"/>
      <c r="R356" s="229"/>
      <c r="T356" s="230"/>
      <c r="U356" s="224"/>
      <c r="V356" s="224"/>
      <c r="W356" s="224"/>
      <c r="X356" s="224"/>
      <c r="Y356" s="224"/>
      <c r="Z356" s="224"/>
      <c r="AA356" s="231"/>
      <c r="AT356" s="232" t="s">
        <v>176</v>
      </c>
      <c r="AU356" s="232" t="s">
        <v>85</v>
      </c>
      <c r="AV356" s="10" t="s">
        <v>85</v>
      </c>
      <c r="AW356" s="10" t="s">
        <v>35</v>
      </c>
      <c r="AX356" s="10" t="s">
        <v>77</v>
      </c>
      <c r="AY356" s="232" t="s">
        <v>168</v>
      </c>
    </row>
    <row r="357" spans="2:51" s="12" customFormat="1" ht="16.5" customHeight="1">
      <c r="B357" s="248"/>
      <c r="C357" s="249"/>
      <c r="D357" s="249"/>
      <c r="E357" s="250" t="s">
        <v>5</v>
      </c>
      <c r="F357" s="251" t="s">
        <v>251</v>
      </c>
      <c r="G357" s="249"/>
      <c r="H357" s="249"/>
      <c r="I357" s="249"/>
      <c r="J357" s="249"/>
      <c r="K357" s="252">
        <v>13.115</v>
      </c>
      <c r="L357" s="249"/>
      <c r="M357" s="249"/>
      <c r="N357" s="249"/>
      <c r="O357" s="249"/>
      <c r="P357" s="249"/>
      <c r="Q357" s="249"/>
      <c r="R357" s="253"/>
      <c r="T357" s="254"/>
      <c r="U357" s="249"/>
      <c r="V357" s="249"/>
      <c r="W357" s="249"/>
      <c r="X357" s="249"/>
      <c r="Y357" s="249"/>
      <c r="Z357" s="249"/>
      <c r="AA357" s="255"/>
      <c r="AT357" s="256" t="s">
        <v>176</v>
      </c>
      <c r="AU357" s="256" t="s">
        <v>85</v>
      </c>
      <c r="AV357" s="12" t="s">
        <v>173</v>
      </c>
      <c r="AW357" s="12" t="s">
        <v>35</v>
      </c>
      <c r="AX357" s="12" t="s">
        <v>17</v>
      </c>
      <c r="AY357" s="256" t="s">
        <v>168</v>
      </c>
    </row>
    <row r="358" spans="2:65" s="1" customFormat="1" ht="25.5" customHeight="1">
      <c r="B358" s="178"/>
      <c r="C358" s="257" t="s">
        <v>587</v>
      </c>
      <c r="D358" s="257" t="s">
        <v>277</v>
      </c>
      <c r="E358" s="258" t="s">
        <v>588</v>
      </c>
      <c r="F358" s="259" t="s">
        <v>589</v>
      </c>
      <c r="G358" s="259"/>
      <c r="H358" s="259"/>
      <c r="I358" s="259"/>
      <c r="J358" s="260" t="s">
        <v>218</v>
      </c>
      <c r="K358" s="261">
        <v>15.015</v>
      </c>
      <c r="L358" s="262">
        <v>0</v>
      </c>
      <c r="M358" s="262"/>
      <c r="N358" s="263">
        <f>ROUND(L358*K358,2)</f>
        <v>0</v>
      </c>
      <c r="O358" s="219"/>
      <c r="P358" s="219"/>
      <c r="Q358" s="219"/>
      <c r="R358" s="182"/>
      <c r="T358" s="220" t="s">
        <v>5</v>
      </c>
      <c r="U358" s="57" t="s">
        <v>42</v>
      </c>
      <c r="V358" s="48"/>
      <c r="W358" s="221">
        <f>V358*K358</f>
        <v>0</v>
      </c>
      <c r="X358" s="221">
        <v>0.0192</v>
      </c>
      <c r="Y358" s="221">
        <f>X358*K358</f>
        <v>0.288288</v>
      </c>
      <c r="Z358" s="221">
        <v>0</v>
      </c>
      <c r="AA358" s="222">
        <f>Z358*K358</f>
        <v>0</v>
      </c>
      <c r="AR358" s="23" t="s">
        <v>327</v>
      </c>
      <c r="AT358" s="23" t="s">
        <v>277</v>
      </c>
      <c r="AU358" s="23" t="s">
        <v>85</v>
      </c>
      <c r="AY358" s="23" t="s">
        <v>168</v>
      </c>
      <c r="BE358" s="137">
        <f>IF(U358="základní",N358,0)</f>
        <v>0</v>
      </c>
      <c r="BF358" s="137">
        <f>IF(U358="snížená",N358,0)</f>
        <v>0</v>
      </c>
      <c r="BG358" s="137">
        <f>IF(U358="zákl. přenesená",N358,0)</f>
        <v>0</v>
      </c>
      <c r="BH358" s="137">
        <f>IF(U358="sníž. přenesená",N358,0)</f>
        <v>0</v>
      </c>
      <c r="BI358" s="137">
        <f>IF(U358="nulová",N358,0)</f>
        <v>0</v>
      </c>
      <c r="BJ358" s="23" t="s">
        <v>17</v>
      </c>
      <c r="BK358" s="137">
        <f>ROUND(L358*K358,2)</f>
        <v>0</v>
      </c>
      <c r="BL358" s="23" t="s">
        <v>239</v>
      </c>
      <c r="BM358" s="23" t="s">
        <v>590</v>
      </c>
    </row>
    <row r="359" spans="2:51" s="11" customFormat="1" ht="16.5" customHeight="1">
      <c r="B359" s="235"/>
      <c r="C359" s="236"/>
      <c r="D359" s="236"/>
      <c r="E359" s="237" t="s">
        <v>5</v>
      </c>
      <c r="F359" s="238" t="s">
        <v>591</v>
      </c>
      <c r="G359" s="239"/>
      <c r="H359" s="239"/>
      <c r="I359" s="239"/>
      <c r="J359" s="236"/>
      <c r="K359" s="237" t="s">
        <v>5</v>
      </c>
      <c r="L359" s="236"/>
      <c r="M359" s="236"/>
      <c r="N359" s="236"/>
      <c r="O359" s="236"/>
      <c r="P359" s="236"/>
      <c r="Q359" s="236"/>
      <c r="R359" s="240"/>
      <c r="T359" s="241"/>
      <c r="U359" s="236"/>
      <c r="V359" s="236"/>
      <c r="W359" s="236"/>
      <c r="X359" s="236"/>
      <c r="Y359" s="236"/>
      <c r="Z359" s="236"/>
      <c r="AA359" s="242"/>
      <c r="AT359" s="243" t="s">
        <v>176</v>
      </c>
      <c r="AU359" s="243" t="s">
        <v>85</v>
      </c>
      <c r="AV359" s="11" t="s">
        <v>17</v>
      </c>
      <c r="AW359" s="11" t="s">
        <v>35</v>
      </c>
      <c r="AX359" s="11" t="s">
        <v>77</v>
      </c>
      <c r="AY359" s="243" t="s">
        <v>168</v>
      </c>
    </row>
    <row r="360" spans="2:51" s="10" customFormat="1" ht="16.5" customHeight="1">
      <c r="B360" s="223"/>
      <c r="C360" s="224"/>
      <c r="D360" s="224"/>
      <c r="E360" s="225" t="s">
        <v>5</v>
      </c>
      <c r="F360" s="244" t="s">
        <v>592</v>
      </c>
      <c r="G360" s="224"/>
      <c r="H360" s="224"/>
      <c r="I360" s="224"/>
      <c r="J360" s="224"/>
      <c r="K360" s="228">
        <v>0.25</v>
      </c>
      <c r="L360" s="224"/>
      <c r="M360" s="224"/>
      <c r="N360" s="224"/>
      <c r="O360" s="224"/>
      <c r="P360" s="224"/>
      <c r="Q360" s="224"/>
      <c r="R360" s="229"/>
      <c r="T360" s="230"/>
      <c r="U360" s="224"/>
      <c r="V360" s="224"/>
      <c r="W360" s="224"/>
      <c r="X360" s="224"/>
      <c r="Y360" s="224"/>
      <c r="Z360" s="224"/>
      <c r="AA360" s="231"/>
      <c r="AT360" s="232" t="s">
        <v>176</v>
      </c>
      <c r="AU360" s="232" t="s">
        <v>85</v>
      </c>
      <c r="AV360" s="10" t="s">
        <v>85</v>
      </c>
      <c r="AW360" s="10" t="s">
        <v>35</v>
      </c>
      <c r="AX360" s="10" t="s">
        <v>77</v>
      </c>
      <c r="AY360" s="232" t="s">
        <v>168</v>
      </c>
    </row>
    <row r="361" spans="2:51" s="10" customFormat="1" ht="16.5" customHeight="1">
      <c r="B361" s="223"/>
      <c r="C361" s="224"/>
      <c r="D361" s="224"/>
      <c r="E361" s="225" t="s">
        <v>5</v>
      </c>
      <c r="F361" s="244" t="s">
        <v>593</v>
      </c>
      <c r="G361" s="224"/>
      <c r="H361" s="224"/>
      <c r="I361" s="224"/>
      <c r="J361" s="224"/>
      <c r="K361" s="228">
        <v>0.285</v>
      </c>
      <c r="L361" s="224"/>
      <c r="M361" s="224"/>
      <c r="N361" s="224"/>
      <c r="O361" s="224"/>
      <c r="P361" s="224"/>
      <c r="Q361" s="224"/>
      <c r="R361" s="229"/>
      <c r="T361" s="230"/>
      <c r="U361" s="224"/>
      <c r="V361" s="224"/>
      <c r="W361" s="224"/>
      <c r="X361" s="224"/>
      <c r="Y361" s="224"/>
      <c r="Z361" s="224"/>
      <c r="AA361" s="231"/>
      <c r="AT361" s="232" t="s">
        <v>176</v>
      </c>
      <c r="AU361" s="232" t="s">
        <v>85</v>
      </c>
      <c r="AV361" s="10" t="s">
        <v>85</v>
      </c>
      <c r="AW361" s="10" t="s">
        <v>35</v>
      </c>
      <c r="AX361" s="10" t="s">
        <v>77</v>
      </c>
      <c r="AY361" s="232" t="s">
        <v>168</v>
      </c>
    </row>
    <row r="362" spans="2:51" s="11" customFormat="1" ht="16.5" customHeight="1">
      <c r="B362" s="235"/>
      <c r="C362" s="236"/>
      <c r="D362" s="236"/>
      <c r="E362" s="237" t="s">
        <v>5</v>
      </c>
      <c r="F362" s="247" t="s">
        <v>594</v>
      </c>
      <c r="G362" s="236"/>
      <c r="H362" s="236"/>
      <c r="I362" s="236"/>
      <c r="J362" s="236"/>
      <c r="K362" s="237" t="s">
        <v>5</v>
      </c>
      <c r="L362" s="236"/>
      <c r="M362" s="236"/>
      <c r="N362" s="236"/>
      <c r="O362" s="236"/>
      <c r="P362" s="236"/>
      <c r="Q362" s="236"/>
      <c r="R362" s="240"/>
      <c r="T362" s="241"/>
      <c r="U362" s="236"/>
      <c r="V362" s="236"/>
      <c r="W362" s="236"/>
      <c r="X362" s="236"/>
      <c r="Y362" s="236"/>
      <c r="Z362" s="236"/>
      <c r="AA362" s="242"/>
      <c r="AT362" s="243" t="s">
        <v>176</v>
      </c>
      <c r="AU362" s="243" t="s">
        <v>85</v>
      </c>
      <c r="AV362" s="11" t="s">
        <v>17</v>
      </c>
      <c r="AW362" s="11" t="s">
        <v>35</v>
      </c>
      <c r="AX362" s="11" t="s">
        <v>77</v>
      </c>
      <c r="AY362" s="243" t="s">
        <v>168</v>
      </c>
    </row>
    <row r="363" spans="2:51" s="10" customFormat="1" ht="16.5" customHeight="1">
      <c r="B363" s="223"/>
      <c r="C363" s="224"/>
      <c r="D363" s="224"/>
      <c r="E363" s="225" t="s">
        <v>5</v>
      </c>
      <c r="F363" s="244" t="s">
        <v>595</v>
      </c>
      <c r="G363" s="224"/>
      <c r="H363" s="224"/>
      <c r="I363" s="224"/>
      <c r="J363" s="224"/>
      <c r="K363" s="228">
        <v>13.115</v>
      </c>
      <c r="L363" s="224"/>
      <c r="M363" s="224"/>
      <c r="N363" s="224"/>
      <c r="O363" s="224"/>
      <c r="P363" s="224"/>
      <c r="Q363" s="224"/>
      <c r="R363" s="229"/>
      <c r="T363" s="230"/>
      <c r="U363" s="224"/>
      <c r="V363" s="224"/>
      <c r="W363" s="224"/>
      <c r="X363" s="224"/>
      <c r="Y363" s="224"/>
      <c r="Z363" s="224"/>
      <c r="AA363" s="231"/>
      <c r="AT363" s="232" t="s">
        <v>176</v>
      </c>
      <c r="AU363" s="232" t="s">
        <v>85</v>
      </c>
      <c r="AV363" s="10" t="s">
        <v>85</v>
      </c>
      <c r="AW363" s="10" t="s">
        <v>35</v>
      </c>
      <c r="AX363" s="10" t="s">
        <v>77</v>
      </c>
      <c r="AY363" s="232" t="s">
        <v>168</v>
      </c>
    </row>
    <row r="364" spans="2:51" s="12" customFormat="1" ht="16.5" customHeight="1">
      <c r="B364" s="248"/>
      <c r="C364" s="249"/>
      <c r="D364" s="249"/>
      <c r="E364" s="250" t="s">
        <v>5</v>
      </c>
      <c r="F364" s="251" t="s">
        <v>251</v>
      </c>
      <c r="G364" s="249"/>
      <c r="H364" s="249"/>
      <c r="I364" s="249"/>
      <c r="J364" s="249"/>
      <c r="K364" s="252">
        <v>13.65</v>
      </c>
      <c r="L364" s="249"/>
      <c r="M364" s="249"/>
      <c r="N364" s="249"/>
      <c r="O364" s="249"/>
      <c r="P364" s="249"/>
      <c r="Q364" s="249"/>
      <c r="R364" s="253"/>
      <c r="T364" s="254"/>
      <c r="U364" s="249"/>
      <c r="V364" s="249"/>
      <c r="W364" s="249"/>
      <c r="X364" s="249"/>
      <c r="Y364" s="249"/>
      <c r="Z364" s="249"/>
      <c r="AA364" s="255"/>
      <c r="AT364" s="256" t="s">
        <v>176</v>
      </c>
      <c r="AU364" s="256" t="s">
        <v>85</v>
      </c>
      <c r="AV364" s="12" t="s">
        <v>173</v>
      </c>
      <c r="AW364" s="12" t="s">
        <v>35</v>
      </c>
      <c r="AX364" s="12" t="s">
        <v>17</v>
      </c>
      <c r="AY364" s="256" t="s">
        <v>168</v>
      </c>
    </row>
    <row r="365" spans="2:65" s="1" customFormat="1" ht="16.5" customHeight="1">
      <c r="B365" s="178"/>
      <c r="C365" s="213" t="s">
        <v>596</v>
      </c>
      <c r="D365" s="213" t="s">
        <v>169</v>
      </c>
      <c r="E365" s="214" t="s">
        <v>597</v>
      </c>
      <c r="F365" s="215" t="s">
        <v>598</v>
      </c>
      <c r="G365" s="215"/>
      <c r="H365" s="215"/>
      <c r="I365" s="215"/>
      <c r="J365" s="216" t="s">
        <v>218</v>
      </c>
      <c r="K365" s="217">
        <v>13.65</v>
      </c>
      <c r="L365" s="218">
        <v>0</v>
      </c>
      <c r="M365" s="218"/>
      <c r="N365" s="219">
        <f>ROUND(L365*K365,2)</f>
        <v>0</v>
      </c>
      <c r="O365" s="219"/>
      <c r="P365" s="219"/>
      <c r="Q365" s="219"/>
      <c r="R365" s="182"/>
      <c r="T365" s="220" t="s">
        <v>5</v>
      </c>
      <c r="U365" s="57" t="s">
        <v>42</v>
      </c>
      <c r="V365" s="48"/>
      <c r="W365" s="221">
        <f>V365*K365</f>
        <v>0</v>
      </c>
      <c r="X365" s="221">
        <v>0.0003</v>
      </c>
      <c r="Y365" s="221">
        <f>X365*K365</f>
        <v>0.004095</v>
      </c>
      <c r="Z365" s="221">
        <v>0</v>
      </c>
      <c r="AA365" s="222">
        <f>Z365*K365</f>
        <v>0</v>
      </c>
      <c r="AR365" s="23" t="s">
        <v>239</v>
      </c>
      <c r="AT365" s="23" t="s">
        <v>169</v>
      </c>
      <c r="AU365" s="23" t="s">
        <v>85</v>
      </c>
      <c r="AY365" s="23" t="s">
        <v>168</v>
      </c>
      <c r="BE365" s="137">
        <f>IF(U365="základní",N365,0)</f>
        <v>0</v>
      </c>
      <c r="BF365" s="137">
        <f>IF(U365="snížená",N365,0)</f>
        <v>0</v>
      </c>
      <c r="BG365" s="137">
        <f>IF(U365="zákl. přenesená",N365,0)</f>
        <v>0</v>
      </c>
      <c r="BH365" s="137">
        <f>IF(U365="sníž. přenesená",N365,0)</f>
        <v>0</v>
      </c>
      <c r="BI365" s="137">
        <f>IF(U365="nulová",N365,0)</f>
        <v>0</v>
      </c>
      <c r="BJ365" s="23" t="s">
        <v>17</v>
      </c>
      <c r="BK365" s="137">
        <f>ROUND(L365*K365,2)</f>
        <v>0</v>
      </c>
      <c r="BL365" s="23" t="s">
        <v>239</v>
      </c>
      <c r="BM365" s="23" t="s">
        <v>599</v>
      </c>
    </row>
    <row r="366" spans="2:51" s="11" customFormat="1" ht="16.5" customHeight="1">
      <c r="B366" s="235"/>
      <c r="C366" s="236"/>
      <c r="D366" s="236"/>
      <c r="E366" s="237" t="s">
        <v>5</v>
      </c>
      <c r="F366" s="238" t="s">
        <v>591</v>
      </c>
      <c r="G366" s="239"/>
      <c r="H366" s="239"/>
      <c r="I366" s="239"/>
      <c r="J366" s="236"/>
      <c r="K366" s="237" t="s">
        <v>5</v>
      </c>
      <c r="L366" s="236"/>
      <c r="M366" s="236"/>
      <c r="N366" s="236"/>
      <c r="O366" s="236"/>
      <c r="P366" s="236"/>
      <c r="Q366" s="236"/>
      <c r="R366" s="240"/>
      <c r="T366" s="241"/>
      <c r="U366" s="236"/>
      <c r="V366" s="236"/>
      <c r="W366" s="236"/>
      <c r="X366" s="236"/>
      <c r="Y366" s="236"/>
      <c r="Z366" s="236"/>
      <c r="AA366" s="242"/>
      <c r="AT366" s="243" t="s">
        <v>176</v>
      </c>
      <c r="AU366" s="243" t="s">
        <v>85</v>
      </c>
      <c r="AV366" s="11" t="s">
        <v>17</v>
      </c>
      <c r="AW366" s="11" t="s">
        <v>35</v>
      </c>
      <c r="AX366" s="11" t="s">
        <v>77</v>
      </c>
      <c r="AY366" s="243" t="s">
        <v>168</v>
      </c>
    </row>
    <row r="367" spans="2:51" s="10" customFormat="1" ht="16.5" customHeight="1">
      <c r="B367" s="223"/>
      <c r="C367" s="224"/>
      <c r="D367" s="224"/>
      <c r="E367" s="225" t="s">
        <v>5</v>
      </c>
      <c r="F367" s="244" t="s">
        <v>592</v>
      </c>
      <c r="G367" s="224"/>
      <c r="H367" s="224"/>
      <c r="I367" s="224"/>
      <c r="J367" s="224"/>
      <c r="K367" s="228">
        <v>0.25</v>
      </c>
      <c r="L367" s="224"/>
      <c r="M367" s="224"/>
      <c r="N367" s="224"/>
      <c r="O367" s="224"/>
      <c r="P367" s="224"/>
      <c r="Q367" s="224"/>
      <c r="R367" s="229"/>
      <c r="T367" s="230"/>
      <c r="U367" s="224"/>
      <c r="V367" s="224"/>
      <c r="W367" s="224"/>
      <c r="X367" s="224"/>
      <c r="Y367" s="224"/>
      <c r="Z367" s="224"/>
      <c r="AA367" s="231"/>
      <c r="AT367" s="232" t="s">
        <v>176</v>
      </c>
      <c r="AU367" s="232" t="s">
        <v>85</v>
      </c>
      <c r="AV367" s="10" t="s">
        <v>85</v>
      </c>
      <c r="AW367" s="10" t="s">
        <v>35</v>
      </c>
      <c r="AX367" s="10" t="s">
        <v>77</v>
      </c>
      <c r="AY367" s="232" t="s">
        <v>168</v>
      </c>
    </row>
    <row r="368" spans="2:51" s="10" customFormat="1" ht="16.5" customHeight="1">
      <c r="B368" s="223"/>
      <c r="C368" s="224"/>
      <c r="D368" s="224"/>
      <c r="E368" s="225" t="s">
        <v>5</v>
      </c>
      <c r="F368" s="244" t="s">
        <v>593</v>
      </c>
      <c r="G368" s="224"/>
      <c r="H368" s="224"/>
      <c r="I368" s="224"/>
      <c r="J368" s="224"/>
      <c r="K368" s="228">
        <v>0.285</v>
      </c>
      <c r="L368" s="224"/>
      <c r="M368" s="224"/>
      <c r="N368" s="224"/>
      <c r="O368" s="224"/>
      <c r="P368" s="224"/>
      <c r="Q368" s="224"/>
      <c r="R368" s="229"/>
      <c r="T368" s="230"/>
      <c r="U368" s="224"/>
      <c r="V368" s="224"/>
      <c r="W368" s="224"/>
      <c r="X368" s="224"/>
      <c r="Y368" s="224"/>
      <c r="Z368" s="224"/>
      <c r="AA368" s="231"/>
      <c r="AT368" s="232" t="s">
        <v>176</v>
      </c>
      <c r="AU368" s="232" t="s">
        <v>85</v>
      </c>
      <c r="AV368" s="10" t="s">
        <v>85</v>
      </c>
      <c r="AW368" s="10" t="s">
        <v>35</v>
      </c>
      <c r="AX368" s="10" t="s">
        <v>77</v>
      </c>
      <c r="AY368" s="232" t="s">
        <v>168</v>
      </c>
    </row>
    <row r="369" spans="2:51" s="11" customFormat="1" ht="16.5" customHeight="1">
      <c r="B369" s="235"/>
      <c r="C369" s="236"/>
      <c r="D369" s="236"/>
      <c r="E369" s="237" t="s">
        <v>5</v>
      </c>
      <c r="F369" s="247" t="s">
        <v>594</v>
      </c>
      <c r="G369" s="236"/>
      <c r="H369" s="236"/>
      <c r="I369" s="236"/>
      <c r="J369" s="236"/>
      <c r="K369" s="237" t="s">
        <v>5</v>
      </c>
      <c r="L369" s="236"/>
      <c r="M369" s="236"/>
      <c r="N369" s="236"/>
      <c r="O369" s="236"/>
      <c r="P369" s="236"/>
      <c r="Q369" s="236"/>
      <c r="R369" s="240"/>
      <c r="T369" s="241"/>
      <c r="U369" s="236"/>
      <c r="V369" s="236"/>
      <c r="W369" s="236"/>
      <c r="X369" s="236"/>
      <c r="Y369" s="236"/>
      <c r="Z369" s="236"/>
      <c r="AA369" s="242"/>
      <c r="AT369" s="243" t="s">
        <v>176</v>
      </c>
      <c r="AU369" s="243" t="s">
        <v>85</v>
      </c>
      <c r="AV369" s="11" t="s">
        <v>17</v>
      </c>
      <c r="AW369" s="11" t="s">
        <v>35</v>
      </c>
      <c r="AX369" s="11" t="s">
        <v>77</v>
      </c>
      <c r="AY369" s="243" t="s">
        <v>168</v>
      </c>
    </row>
    <row r="370" spans="2:51" s="10" customFormat="1" ht="16.5" customHeight="1">
      <c r="B370" s="223"/>
      <c r="C370" s="224"/>
      <c r="D370" s="224"/>
      <c r="E370" s="225" t="s">
        <v>5</v>
      </c>
      <c r="F370" s="244" t="s">
        <v>595</v>
      </c>
      <c r="G370" s="224"/>
      <c r="H370" s="224"/>
      <c r="I370" s="224"/>
      <c r="J370" s="224"/>
      <c r="K370" s="228">
        <v>13.115</v>
      </c>
      <c r="L370" s="224"/>
      <c r="M370" s="224"/>
      <c r="N370" s="224"/>
      <c r="O370" s="224"/>
      <c r="P370" s="224"/>
      <c r="Q370" s="224"/>
      <c r="R370" s="229"/>
      <c r="T370" s="230"/>
      <c r="U370" s="224"/>
      <c r="V370" s="224"/>
      <c r="W370" s="224"/>
      <c r="X370" s="224"/>
      <c r="Y370" s="224"/>
      <c r="Z370" s="224"/>
      <c r="AA370" s="231"/>
      <c r="AT370" s="232" t="s">
        <v>176</v>
      </c>
      <c r="AU370" s="232" t="s">
        <v>85</v>
      </c>
      <c r="AV370" s="10" t="s">
        <v>85</v>
      </c>
      <c r="AW370" s="10" t="s">
        <v>35</v>
      </c>
      <c r="AX370" s="10" t="s">
        <v>77</v>
      </c>
      <c r="AY370" s="232" t="s">
        <v>168</v>
      </c>
    </row>
    <row r="371" spans="2:51" s="12" customFormat="1" ht="16.5" customHeight="1">
      <c r="B371" s="248"/>
      <c r="C371" s="249"/>
      <c r="D371" s="249"/>
      <c r="E371" s="250" t="s">
        <v>5</v>
      </c>
      <c r="F371" s="251" t="s">
        <v>251</v>
      </c>
      <c r="G371" s="249"/>
      <c r="H371" s="249"/>
      <c r="I371" s="249"/>
      <c r="J371" s="249"/>
      <c r="K371" s="252">
        <v>13.65</v>
      </c>
      <c r="L371" s="249"/>
      <c r="M371" s="249"/>
      <c r="N371" s="249"/>
      <c r="O371" s="249"/>
      <c r="P371" s="249"/>
      <c r="Q371" s="249"/>
      <c r="R371" s="253"/>
      <c r="T371" s="254"/>
      <c r="U371" s="249"/>
      <c r="V371" s="249"/>
      <c r="W371" s="249"/>
      <c r="X371" s="249"/>
      <c r="Y371" s="249"/>
      <c r="Z371" s="249"/>
      <c r="AA371" s="255"/>
      <c r="AT371" s="256" t="s">
        <v>176</v>
      </c>
      <c r="AU371" s="256" t="s">
        <v>85</v>
      </c>
      <c r="AV371" s="12" t="s">
        <v>173</v>
      </c>
      <c r="AW371" s="12" t="s">
        <v>35</v>
      </c>
      <c r="AX371" s="12" t="s">
        <v>17</v>
      </c>
      <c r="AY371" s="256" t="s">
        <v>168</v>
      </c>
    </row>
    <row r="372" spans="2:65" s="1" customFormat="1" ht="16.5" customHeight="1">
      <c r="B372" s="178"/>
      <c r="C372" s="213" t="s">
        <v>600</v>
      </c>
      <c r="D372" s="213" t="s">
        <v>169</v>
      </c>
      <c r="E372" s="214" t="s">
        <v>601</v>
      </c>
      <c r="F372" s="215" t="s">
        <v>602</v>
      </c>
      <c r="G372" s="215"/>
      <c r="H372" s="215"/>
      <c r="I372" s="215"/>
      <c r="J372" s="216" t="s">
        <v>274</v>
      </c>
      <c r="K372" s="217">
        <v>3.3</v>
      </c>
      <c r="L372" s="218">
        <v>0</v>
      </c>
      <c r="M372" s="218"/>
      <c r="N372" s="219">
        <f>ROUND(L372*K372,2)</f>
        <v>0</v>
      </c>
      <c r="O372" s="219"/>
      <c r="P372" s="219"/>
      <c r="Q372" s="219"/>
      <c r="R372" s="182"/>
      <c r="T372" s="220" t="s">
        <v>5</v>
      </c>
      <c r="U372" s="57" t="s">
        <v>42</v>
      </c>
      <c r="V372" s="48"/>
      <c r="W372" s="221">
        <f>V372*K372</f>
        <v>0</v>
      </c>
      <c r="X372" s="221">
        <v>3E-05</v>
      </c>
      <c r="Y372" s="221">
        <f>X372*K372</f>
        <v>9.9E-05</v>
      </c>
      <c r="Z372" s="221">
        <v>0</v>
      </c>
      <c r="AA372" s="222">
        <f>Z372*K372</f>
        <v>0</v>
      </c>
      <c r="AR372" s="23" t="s">
        <v>239</v>
      </c>
      <c r="AT372" s="23" t="s">
        <v>169</v>
      </c>
      <c r="AU372" s="23" t="s">
        <v>85</v>
      </c>
      <c r="AY372" s="23" t="s">
        <v>168</v>
      </c>
      <c r="BE372" s="137">
        <f>IF(U372="základní",N372,0)</f>
        <v>0</v>
      </c>
      <c r="BF372" s="137">
        <f>IF(U372="snížená",N372,0)</f>
        <v>0</v>
      </c>
      <c r="BG372" s="137">
        <f>IF(U372="zákl. přenesená",N372,0)</f>
        <v>0</v>
      </c>
      <c r="BH372" s="137">
        <f>IF(U372="sníž. přenesená",N372,0)</f>
        <v>0</v>
      </c>
      <c r="BI372" s="137">
        <f>IF(U372="nulová",N372,0)</f>
        <v>0</v>
      </c>
      <c r="BJ372" s="23" t="s">
        <v>17</v>
      </c>
      <c r="BK372" s="137">
        <f>ROUND(L372*K372,2)</f>
        <v>0</v>
      </c>
      <c r="BL372" s="23" t="s">
        <v>239</v>
      </c>
      <c r="BM372" s="23" t="s">
        <v>603</v>
      </c>
    </row>
    <row r="373" spans="2:65" s="1" customFormat="1" ht="16.5" customHeight="1">
      <c r="B373" s="178"/>
      <c r="C373" s="213" t="s">
        <v>604</v>
      </c>
      <c r="D373" s="213" t="s">
        <v>169</v>
      </c>
      <c r="E373" s="214" t="s">
        <v>605</v>
      </c>
      <c r="F373" s="215" t="s">
        <v>606</v>
      </c>
      <c r="G373" s="215"/>
      <c r="H373" s="215"/>
      <c r="I373" s="215"/>
      <c r="J373" s="216" t="s">
        <v>274</v>
      </c>
      <c r="K373" s="217">
        <v>1.5</v>
      </c>
      <c r="L373" s="218">
        <v>0</v>
      </c>
      <c r="M373" s="218"/>
      <c r="N373" s="219">
        <f>ROUND(L373*K373,2)</f>
        <v>0</v>
      </c>
      <c r="O373" s="219"/>
      <c r="P373" s="219"/>
      <c r="Q373" s="219"/>
      <c r="R373" s="182"/>
      <c r="T373" s="220" t="s">
        <v>5</v>
      </c>
      <c r="U373" s="57" t="s">
        <v>42</v>
      </c>
      <c r="V373" s="48"/>
      <c r="W373" s="221">
        <f>V373*K373</f>
        <v>0</v>
      </c>
      <c r="X373" s="221">
        <v>0.00034</v>
      </c>
      <c r="Y373" s="221">
        <f>X373*K373</f>
        <v>0.00051</v>
      </c>
      <c r="Z373" s="221">
        <v>0</v>
      </c>
      <c r="AA373" s="222">
        <f>Z373*K373</f>
        <v>0</v>
      </c>
      <c r="AR373" s="23" t="s">
        <v>239</v>
      </c>
      <c r="AT373" s="23" t="s">
        <v>169</v>
      </c>
      <c r="AU373" s="23" t="s">
        <v>85</v>
      </c>
      <c r="AY373" s="23" t="s">
        <v>168</v>
      </c>
      <c r="BE373" s="137">
        <f>IF(U373="základní",N373,0)</f>
        <v>0</v>
      </c>
      <c r="BF373" s="137">
        <f>IF(U373="snížená",N373,0)</f>
        <v>0</v>
      </c>
      <c r="BG373" s="137">
        <f>IF(U373="zákl. přenesená",N373,0)</f>
        <v>0</v>
      </c>
      <c r="BH373" s="137">
        <f>IF(U373="sníž. přenesená",N373,0)</f>
        <v>0</v>
      </c>
      <c r="BI373" s="137">
        <f>IF(U373="nulová",N373,0)</f>
        <v>0</v>
      </c>
      <c r="BJ373" s="23" t="s">
        <v>17</v>
      </c>
      <c r="BK373" s="137">
        <f>ROUND(L373*K373,2)</f>
        <v>0</v>
      </c>
      <c r="BL373" s="23" t="s">
        <v>239</v>
      </c>
      <c r="BM373" s="23" t="s">
        <v>607</v>
      </c>
    </row>
    <row r="374" spans="2:51" s="10" customFormat="1" ht="16.5" customHeight="1">
      <c r="B374" s="223"/>
      <c r="C374" s="224"/>
      <c r="D374" s="224"/>
      <c r="E374" s="225" t="s">
        <v>5</v>
      </c>
      <c r="F374" s="226" t="s">
        <v>571</v>
      </c>
      <c r="G374" s="227"/>
      <c r="H374" s="227"/>
      <c r="I374" s="227"/>
      <c r="J374" s="224"/>
      <c r="K374" s="228">
        <v>1.5</v>
      </c>
      <c r="L374" s="224"/>
      <c r="M374" s="224"/>
      <c r="N374" s="224"/>
      <c r="O374" s="224"/>
      <c r="P374" s="224"/>
      <c r="Q374" s="224"/>
      <c r="R374" s="229"/>
      <c r="T374" s="230"/>
      <c r="U374" s="224"/>
      <c r="V374" s="224"/>
      <c r="W374" s="224"/>
      <c r="X374" s="224"/>
      <c r="Y374" s="224"/>
      <c r="Z374" s="224"/>
      <c r="AA374" s="231"/>
      <c r="AT374" s="232" t="s">
        <v>176</v>
      </c>
      <c r="AU374" s="232" t="s">
        <v>85</v>
      </c>
      <c r="AV374" s="10" t="s">
        <v>85</v>
      </c>
      <c r="AW374" s="10" t="s">
        <v>35</v>
      </c>
      <c r="AX374" s="10" t="s">
        <v>17</v>
      </c>
      <c r="AY374" s="232" t="s">
        <v>168</v>
      </c>
    </row>
    <row r="375" spans="2:65" s="1" customFormat="1" ht="25.5" customHeight="1">
      <c r="B375" s="178"/>
      <c r="C375" s="257" t="s">
        <v>608</v>
      </c>
      <c r="D375" s="257" t="s">
        <v>277</v>
      </c>
      <c r="E375" s="258" t="s">
        <v>609</v>
      </c>
      <c r="F375" s="259" t="s">
        <v>610</v>
      </c>
      <c r="G375" s="259"/>
      <c r="H375" s="259"/>
      <c r="I375" s="259"/>
      <c r="J375" s="260" t="s">
        <v>274</v>
      </c>
      <c r="K375" s="261">
        <v>1.65</v>
      </c>
      <c r="L375" s="262">
        <v>0</v>
      </c>
      <c r="M375" s="262"/>
      <c r="N375" s="263">
        <f>ROUND(L375*K375,2)</f>
        <v>0</v>
      </c>
      <c r="O375" s="219"/>
      <c r="P375" s="219"/>
      <c r="Q375" s="219"/>
      <c r="R375" s="182"/>
      <c r="T375" s="220" t="s">
        <v>5</v>
      </c>
      <c r="U375" s="57" t="s">
        <v>42</v>
      </c>
      <c r="V375" s="48"/>
      <c r="W375" s="221">
        <f>V375*K375</f>
        <v>0</v>
      </c>
      <c r="X375" s="221">
        <v>3E-05</v>
      </c>
      <c r="Y375" s="221">
        <f>X375*K375</f>
        <v>4.95E-05</v>
      </c>
      <c r="Z375" s="221">
        <v>0</v>
      </c>
      <c r="AA375" s="222">
        <f>Z375*K375</f>
        <v>0</v>
      </c>
      <c r="AR375" s="23" t="s">
        <v>327</v>
      </c>
      <c r="AT375" s="23" t="s">
        <v>277</v>
      </c>
      <c r="AU375" s="23" t="s">
        <v>85</v>
      </c>
      <c r="AY375" s="23" t="s">
        <v>168</v>
      </c>
      <c r="BE375" s="137">
        <f>IF(U375="základní",N375,0)</f>
        <v>0</v>
      </c>
      <c r="BF375" s="137">
        <f>IF(U375="snížená",N375,0)</f>
        <v>0</v>
      </c>
      <c r="BG375" s="137">
        <f>IF(U375="zákl. přenesená",N375,0)</f>
        <v>0</v>
      </c>
      <c r="BH375" s="137">
        <f>IF(U375="sníž. přenesená",N375,0)</f>
        <v>0</v>
      </c>
      <c r="BI375" s="137">
        <f>IF(U375="nulová",N375,0)</f>
        <v>0</v>
      </c>
      <c r="BJ375" s="23" t="s">
        <v>17</v>
      </c>
      <c r="BK375" s="137">
        <f>ROUND(L375*K375,2)</f>
        <v>0</v>
      </c>
      <c r="BL375" s="23" t="s">
        <v>239</v>
      </c>
      <c r="BM375" s="23" t="s">
        <v>611</v>
      </c>
    </row>
    <row r="376" spans="2:65" s="1" customFormat="1" ht="25.5" customHeight="1">
      <c r="B376" s="178"/>
      <c r="C376" s="213" t="s">
        <v>612</v>
      </c>
      <c r="D376" s="213" t="s">
        <v>169</v>
      </c>
      <c r="E376" s="214" t="s">
        <v>613</v>
      </c>
      <c r="F376" s="215" t="s">
        <v>614</v>
      </c>
      <c r="G376" s="215"/>
      <c r="H376" s="215"/>
      <c r="I376" s="215"/>
      <c r="J376" s="216" t="s">
        <v>218</v>
      </c>
      <c r="K376" s="217">
        <v>13.65</v>
      </c>
      <c r="L376" s="218">
        <v>0</v>
      </c>
      <c r="M376" s="218"/>
      <c r="N376" s="219">
        <f>ROUND(L376*K376,2)</f>
        <v>0</v>
      </c>
      <c r="O376" s="219"/>
      <c r="P376" s="219"/>
      <c r="Q376" s="219"/>
      <c r="R376" s="182"/>
      <c r="T376" s="220" t="s">
        <v>5</v>
      </c>
      <c r="U376" s="57" t="s">
        <v>42</v>
      </c>
      <c r="V376" s="48"/>
      <c r="W376" s="221">
        <f>V376*K376</f>
        <v>0</v>
      </c>
      <c r="X376" s="221">
        <v>0.0077</v>
      </c>
      <c r="Y376" s="221">
        <f>X376*K376</f>
        <v>0.105105</v>
      </c>
      <c r="Z376" s="221">
        <v>0</v>
      </c>
      <c r="AA376" s="222">
        <f>Z376*K376</f>
        <v>0</v>
      </c>
      <c r="AR376" s="23" t="s">
        <v>239</v>
      </c>
      <c r="AT376" s="23" t="s">
        <v>169</v>
      </c>
      <c r="AU376" s="23" t="s">
        <v>85</v>
      </c>
      <c r="AY376" s="23" t="s">
        <v>168</v>
      </c>
      <c r="BE376" s="137">
        <f>IF(U376="základní",N376,0)</f>
        <v>0</v>
      </c>
      <c r="BF376" s="137">
        <f>IF(U376="snížená",N376,0)</f>
        <v>0</v>
      </c>
      <c r="BG376" s="137">
        <f>IF(U376="zákl. přenesená",N376,0)</f>
        <v>0</v>
      </c>
      <c r="BH376" s="137">
        <f>IF(U376="sníž. přenesená",N376,0)</f>
        <v>0</v>
      </c>
      <c r="BI376" s="137">
        <f>IF(U376="nulová",N376,0)</f>
        <v>0</v>
      </c>
      <c r="BJ376" s="23" t="s">
        <v>17</v>
      </c>
      <c r="BK376" s="137">
        <f>ROUND(L376*K376,2)</f>
        <v>0</v>
      </c>
      <c r="BL376" s="23" t="s">
        <v>239</v>
      </c>
      <c r="BM376" s="23" t="s">
        <v>615</v>
      </c>
    </row>
    <row r="377" spans="2:65" s="1" customFormat="1" ht="38.25" customHeight="1">
      <c r="B377" s="178"/>
      <c r="C377" s="213" t="s">
        <v>616</v>
      </c>
      <c r="D377" s="213" t="s">
        <v>169</v>
      </c>
      <c r="E377" s="214" t="s">
        <v>617</v>
      </c>
      <c r="F377" s="215" t="s">
        <v>618</v>
      </c>
      <c r="G377" s="215"/>
      <c r="H377" s="215"/>
      <c r="I377" s="215"/>
      <c r="J377" s="216" t="s">
        <v>218</v>
      </c>
      <c r="K377" s="217">
        <v>13.65</v>
      </c>
      <c r="L377" s="218">
        <v>0</v>
      </c>
      <c r="M377" s="218"/>
      <c r="N377" s="219">
        <f>ROUND(L377*K377,2)</f>
        <v>0</v>
      </c>
      <c r="O377" s="219"/>
      <c r="P377" s="219"/>
      <c r="Q377" s="219"/>
      <c r="R377" s="182"/>
      <c r="T377" s="220" t="s">
        <v>5</v>
      </c>
      <c r="U377" s="57" t="s">
        <v>42</v>
      </c>
      <c r="V377" s="48"/>
      <c r="W377" s="221">
        <f>V377*K377</f>
        <v>0</v>
      </c>
      <c r="X377" s="221">
        <v>0.00193</v>
      </c>
      <c r="Y377" s="221">
        <f>X377*K377</f>
        <v>0.026344500000000003</v>
      </c>
      <c r="Z377" s="221">
        <v>0</v>
      </c>
      <c r="AA377" s="222">
        <f>Z377*K377</f>
        <v>0</v>
      </c>
      <c r="AR377" s="23" t="s">
        <v>239</v>
      </c>
      <c r="AT377" s="23" t="s">
        <v>169</v>
      </c>
      <c r="AU377" s="23" t="s">
        <v>85</v>
      </c>
      <c r="AY377" s="23" t="s">
        <v>168</v>
      </c>
      <c r="BE377" s="137">
        <f>IF(U377="základní",N377,0)</f>
        <v>0</v>
      </c>
      <c r="BF377" s="137">
        <f>IF(U377="snížená",N377,0)</f>
        <v>0</v>
      </c>
      <c r="BG377" s="137">
        <f>IF(U377="zákl. přenesená",N377,0)</f>
        <v>0</v>
      </c>
      <c r="BH377" s="137">
        <f>IF(U377="sníž. přenesená",N377,0)</f>
        <v>0</v>
      </c>
      <c r="BI377" s="137">
        <f>IF(U377="nulová",N377,0)</f>
        <v>0</v>
      </c>
      <c r="BJ377" s="23" t="s">
        <v>17</v>
      </c>
      <c r="BK377" s="137">
        <f>ROUND(L377*K377,2)</f>
        <v>0</v>
      </c>
      <c r="BL377" s="23" t="s">
        <v>239</v>
      </c>
      <c r="BM377" s="23" t="s">
        <v>619</v>
      </c>
    </row>
    <row r="378" spans="2:65" s="1" customFormat="1" ht="25.5" customHeight="1">
      <c r="B378" s="178"/>
      <c r="C378" s="213" t="s">
        <v>620</v>
      </c>
      <c r="D378" s="213" t="s">
        <v>169</v>
      </c>
      <c r="E378" s="214" t="s">
        <v>621</v>
      </c>
      <c r="F378" s="215" t="s">
        <v>622</v>
      </c>
      <c r="G378" s="215"/>
      <c r="H378" s="215"/>
      <c r="I378" s="215"/>
      <c r="J378" s="216" t="s">
        <v>197</v>
      </c>
      <c r="K378" s="217">
        <v>0.479</v>
      </c>
      <c r="L378" s="218">
        <v>0</v>
      </c>
      <c r="M378" s="218"/>
      <c r="N378" s="219">
        <f>ROUND(L378*K378,2)</f>
        <v>0</v>
      </c>
      <c r="O378" s="219"/>
      <c r="P378" s="219"/>
      <c r="Q378" s="219"/>
      <c r="R378" s="182"/>
      <c r="T378" s="220" t="s">
        <v>5</v>
      </c>
      <c r="U378" s="57" t="s">
        <v>42</v>
      </c>
      <c r="V378" s="48"/>
      <c r="W378" s="221">
        <f>V378*K378</f>
        <v>0</v>
      </c>
      <c r="X378" s="221">
        <v>0</v>
      </c>
      <c r="Y378" s="221">
        <f>X378*K378</f>
        <v>0</v>
      </c>
      <c r="Z378" s="221">
        <v>0</v>
      </c>
      <c r="AA378" s="222">
        <f>Z378*K378</f>
        <v>0</v>
      </c>
      <c r="AR378" s="23" t="s">
        <v>239</v>
      </c>
      <c r="AT378" s="23" t="s">
        <v>169</v>
      </c>
      <c r="AU378" s="23" t="s">
        <v>85</v>
      </c>
      <c r="AY378" s="23" t="s">
        <v>168</v>
      </c>
      <c r="BE378" s="137">
        <f>IF(U378="základní",N378,0)</f>
        <v>0</v>
      </c>
      <c r="BF378" s="137">
        <f>IF(U378="snížená",N378,0)</f>
        <v>0</v>
      </c>
      <c r="BG378" s="137">
        <f>IF(U378="zákl. přenesená",N378,0)</f>
        <v>0</v>
      </c>
      <c r="BH378" s="137">
        <f>IF(U378="sníž. přenesená",N378,0)</f>
        <v>0</v>
      </c>
      <c r="BI378" s="137">
        <f>IF(U378="nulová",N378,0)</f>
        <v>0</v>
      </c>
      <c r="BJ378" s="23" t="s">
        <v>17</v>
      </c>
      <c r="BK378" s="137">
        <f>ROUND(L378*K378,2)</f>
        <v>0</v>
      </c>
      <c r="BL378" s="23" t="s">
        <v>239</v>
      </c>
      <c r="BM378" s="23" t="s">
        <v>623</v>
      </c>
    </row>
    <row r="379" spans="2:63" s="9" customFormat="1" ht="29.85" customHeight="1">
      <c r="B379" s="200"/>
      <c r="C379" s="201"/>
      <c r="D379" s="210" t="s">
        <v>141</v>
      </c>
      <c r="E379" s="210"/>
      <c r="F379" s="210"/>
      <c r="G379" s="210"/>
      <c r="H379" s="210"/>
      <c r="I379" s="210"/>
      <c r="J379" s="210"/>
      <c r="K379" s="210"/>
      <c r="L379" s="210"/>
      <c r="M379" s="210"/>
      <c r="N379" s="233">
        <f>BK379</f>
        <v>0</v>
      </c>
      <c r="O379" s="234"/>
      <c r="P379" s="234"/>
      <c r="Q379" s="234"/>
      <c r="R379" s="203"/>
      <c r="T379" s="204"/>
      <c r="U379" s="201"/>
      <c r="V379" s="201"/>
      <c r="W379" s="205">
        <f>SUM(W380:W383)</f>
        <v>0</v>
      </c>
      <c r="X379" s="201"/>
      <c r="Y379" s="205">
        <f>SUM(Y380:Y383)</f>
        <v>0</v>
      </c>
      <c r="Z379" s="201"/>
      <c r="AA379" s="206">
        <f>SUM(AA380:AA383)</f>
        <v>0.044265</v>
      </c>
      <c r="AR379" s="207" t="s">
        <v>85</v>
      </c>
      <c r="AT379" s="208" t="s">
        <v>76</v>
      </c>
      <c r="AU379" s="208" t="s">
        <v>17</v>
      </c>
      <c r="AY379" s="207" t="s">
        <v>168</v>
      </c>
      <c r="BK379" s="209">
        <f>SUM(BK380:BK383)</f>
        <v>0</v>
      </c>
    </row>
    <row r="380" spans="2:65" s="1" customFormat="1" ht="25.5" customHeight="1">
      <c r="B380" s="178"/>
      <c r="C380" s="213" t="s">
        <v>624</v>
      </c>
      <c r="D380" s="213" t="s">
        <v>169</v>
      </c>
      <c r="E380" s="214" t="s">
        <v>625</v>
      </c>
      <c r="F380" s="215" t="s">
        <v>626</v>
      </c>
      <c r="G380" s="215"/>
      <c r="H380" s="215"/>
      <c r="I380" s="215"/>
      <c r="J380" s="216" t="s">
        <v>218</v>
      </c>
      <c r="K380" s="217">
        <v>13.365</v>
      </c>
      <c r="L380" s="218">
        <v>0</v>
      </c>
      <c r="M380" s="218"/>
      <c r="N380" s="219">
        <f>ROUND(L380*K380,2)</f>
        <v>0</v>
      </c>
      <c r="O380" s="219"/>
      <c r="P380" s="219"/>
      <c r="Q380" s="219"/>
      <c r="R380" s="182"/>
      <c r="T380" s="220" t="s">
        <v>5</v>
      </c>
      <c r="U380" s="57" t="s">
        <v>42</v>
      </c>
      <c r="V380" s="48"/>
      <c r="W380" s="221">
        <f>V380*K380</f>
        <v>0</v>
      </c>
      <c r="X380" s="221">
        <v>0</v>
      </c>
      <c r="Y380" s="221">
        <f>X380*K380</f>
        <v>0</v>
      </c>
      <c r="Z380" s="221">
        <v>0.003</v>
      </c>
      <c r="AA380" s="222">
        <f>Z380*K380</f>
        <v>0.040095</v>
      </c>
      <c r="AR380" s="23" t="s">
        <v>239</v>
      </c>
      <c r="AT380" s="23" t="s">
        <v>169</v>
      </c>
      <c r="AU380" s="23" t="s">
        <v>85</v>
      </c>
      <c r="AY380" s="23" t="s">
        <v>168</v>
      </c>
      <c r="BE380" s="137">
        <f>IF(U380="základní",N380,0)</f>
        <v>0</v>
      </c>
      <c r="BF380" s="137">
        <f>IF(U380="snížená",N380,0)</f>
        <v>0</v>
      </c>
      <c r="BG380" s="137">
        <f>IF(U380="zákl. přenesená",N380,0)</f>
        <v>0</v>
      </c>
      <c r="BH380" s="137">
        <f>IF(U380="sníž. přenesená",N380,0)</f>
        <v>0</v>
      </c>
      <c r="BI380" s="137">
        <f>IF(U380="nulová",N380,0)</f>
        <v>0</v>
      </c>
      <c r="BJ380" s="23" t="s">
        <v>17</v>
      </c>
      <c r="BK380" s="137">
        <f>ROUND(L380*K380,2)</f>
        <v>0</v>
      </c>
      <c r="BL380" s="23" t="s">
        <v>239</v>
      </c>
      <c r="BM380" s="23" t="s">
        <v>627</v>
      </c>
    </row>
    <row r="381" spans="2:51" s="10" customFormat="1" ht="16.5" customHeight="1">
      <c r="B381" s="223"/>
      <c r="C381" s="224"/>
      <c r="D381" s="224"/>
      <c r="E381" s="225" t="s">
        <v>5</v>
      </c>
      <c r="F381" s="226" t="s">
        <v>248</v>
      </c>
      <c r="G381" s="227"/>
      <c r="H381" s="227"/>
      <c r="I381" s="227"/>
      <c r="J381" s="224"/>
      <c r="K381" s="228">
        <v>13.365</v>
      </c>
      <c r="L381" s="224"/>
      <c r="M381" s="224"/>
      <c r="N381" s="224"/>
      <c r="O381" s="224"/>
      <c r="P381" s="224"/>
      <c r="Q381" s="224"/>
      <c r="R381" s="229"/>
      <c r="T381" s="230"/>
      <c r="U381" s="224"/>
      <c r="V381" s="224"/>
      <c r="W381" s="224"/>
      <c r="X381" s="224"/>
      <c r="Y381" s="224"/>
      <c r="Z381" s="224"/>
      <c r="AA381" s="231"/>
      <c r="AT381" s="232" t="s">
        <v>176</v>
      </c>
      <c r="AU381" s="232" t="s">
        <v>85</v>
      </c>
      <c r="AV381" s="10" t="s">
        <v>85</v>
      </c>
      <c r="AW381" s="10" t="s">
        <v>35</v>
      </c>
      <c r="AX381" s="10" t="s">
        <v>17</v>
      </c>
      <c r="AY381" s="232" t="s">
        <v>168</v>
      </c>
    </row>
    <row r="382" spans="2:65" s="1" customFormat="1" ht="25.5" customHeight="1">
      <c r="B382" s="178"/>
      <c r="C382" s="213" t="s">
        <v>628</v>
      </c>
      <c r="D382" s="213" t="s">
        <v>169</v>
      </c>
      <c r="E382" s="214" t="s">
        <v>629</v>
      </c>
      <c r="F382" s="215" t="s">
        <v>630</v>
      </c>
      <c r="G382" s="215"/>
      <c r="H382" s="215"/>
      <c r="I382" s="215"/>
      <c r="J382" s="216" t="s">
        <v>274</v>
      </c>
      <c r="K382" s="217">
        <v>13.9</v>
      </c>
      <c r="L382" s="218">
        <v>0</v>
      </c>
      <c r="M382" s="218"/>
      <c r="N382" s="219">
        <f>ROUND(L382*K382,2)</f>
        <v>0</v>
      </c>
      <c r="O382" s="219"/>
      <c r="P382" s="219"/>
      <c r="Q382" s="219"/>
      <c r="R382" s="182"/>
      <c r="T382" s="220" t="s">
        <v>5</v>
      </c>
      <c r="U382" s="57" t="s">
        <v>42</v>
      </c>
      <c r="V382" s="48"/>
      <c r="W382" s="221">
        <f>V382*K382</f>
        <v>0</v>
      </c>
      <c r="X382" s="221">
        <v>0</v>
      </c>
      <c r="Y382" s="221">
        <f>X382*K382</f>
        <v>0</v>
      </c>
      <c r="Z382" s="221">
        <v>0.0003</v>
      </c>
      <c r="AA382" s="222">
        <f>Z382*K382</f>
        <v>0.00417</v>
      </c>
      <c r="AR382" s="23" t="s">
        <v>239</v>
      </c>
      <c r="AT382" s="23" t="s">
        <v>169</v>
      </c>
      <c r="AU382" s="23" t="s">
        <v>85</v>
      </c>
      <c r="AY382" s="23" t="s">
        <v>168</v>
      </c>
      <c r="BE382" s="137">
        <f>IF(U382="základní",N382,0)</f>
        <v>0</v>
      </c>
      <c r="BF382" s="137">
        <f>IF(U382="snížená",N382,0)</f>
        <v>0</v>
      </c>
      <c r="BG382" s="137">
        <f>IF(U382="zákl. přenesená",N382,0)</f>
        <v>0</v>
      </c>
      <c r="BH382" s="137">
        <f>IF(U382="sníž. přenesená",N382,0)</f>
        <v>0</v>
      </c>
      <c r="BI382" s="137">
        <f>IF(U382="nulová",N382,0)</f>
        <v>0</v>
      </c>
      <c r="BJ382" s="23" t="s">
        <v>17</v>
      </c>
      <c r="BK382" s="137">
        <f>ROUND(L382*K382,2)</f>
        <v>0</v>
      </c>
      <c r="BL382" s="23" t="s">
        <v>239</v>
      </c>
      <c r="BM382" s="23" t="s">
        <v>631</v>
      </c>
    </row>
    <row r="383" spans="2:51" s="10" customFormat="1" ht="16.5" customHeight="1">
      <c r="B383" s="223"/>
      <c r="C383" s="224"/>
      <c r="D383" s="224"/>
      <c r="E383" s="225" t="s">
        <v>5</v>
      </c>
      <c r="F383" s="226" t="s">
        <v>632</v>
      </c>
      <c r="G383" s="227"/>
      <c r="H383" s="227"/>
      <c r="I383" s="227"/>
      <c r="J383" s="224"/>
      <c r="K383" s="228">
        <v>13.9</v>
      </c>
      <c r="L383" s="224"/>
      <c r="M383" s="224"/>
      <c r="N383" s="224"/>
      <c r="O383" s="224"/>
      <c r="P383" s="224"/>
      <c r="Q383" s="224"/>
      <c r="R383" s="229"/>
      <c r="T383" s="230"/>
      <c r="U383" s="224"/>
      <c r="V383" s="224"/>
      <c r="W383" s="224"/>
      <c r="X383" s="224"/>
      <c r="Y383" s="224"/>
      <c r="Z383" s="224"/>
      <c r="AA383" s="231"/>
      <c r="AT383" s="232" t="s">
        <v>176</v>
      </c>
      <c r="AU383" s="232" t="s">
        <v>85</v>
      </c>
      <c r="AV383" s="10" t="s">
        <v>85</v>
      </c>
      <c r="AW383" s="10" t="s">
        <v>35</v>
      </c>
      <c r="AX383" s="10" t="s">
        <v>17</v>
      </c>
      <c r="AY383" s="232" t="s">
        <v>168</v>
      </c>
    </row>
    <row r="384" spans="2:63" s="9" customFormat="1" ht="29.85" customHeight="1">
      <c r="B384" s="200"/>
      <c r="C384" s="201"/>
      <c r="D384" s="210" t="s">
        <v>142</v>
      </c>
      <c r="E384" s="210"/>
      <c r="F384" s="210"/>
      <c r="G384" s="210"/>
      <c r="H384" s="210"/>
      <c r="I384" s="210"/>
      <c r="J384" s="210"/>
      <c r="K384" s="210"/>
      <c r="L384" s="210"/>
      <c r="M384" s="210"/>
      <c r="N384" s="211">
        <f>BK384</f>
        <v>0</v>
      </c>
      <c r="O384" s="212"/>
      <c r="P384" s="212"/>
      <c r="Q384" s="212"/>
      <c r="R384" s="203"/>
      <c r="T384" s="204"/>
      <c r="U384" s="201"/>
      <c r="V384" s="201"/>
      <c r="W384" s="205">
        <f>SUM(W385:W402)</f>
        <v>0</v>
      </c>
      <c r="X384" s="201"/>
      <c r="Y384" s="205">
        <f>SUM(Y385:Y402)</f>
        <v>0.341564</v>
      </c>
      <c r="Z384" s="201"/>
      <c r="AA384" s="206">
        <f>SUM(AA385:AA402)</f>
        <v>0</v>
      </c>
      <c r="AR384" s="207" t="s">
        <v>85</v>
      </c>
      <c r="AT384" s="208" t="s">
        <v>76</v>
      </c>
      <c r="AU384" s="208" t="s">
        <v>17</v>
      </c>
      <c r="AY384" s="207" t="s">
        <v>168</v>
      </c>
      <c r="BK384" s="209">
        <f>SUM(BK385:BK402)</f>
        <v>0</v>
      </c>
    </row>
    <row r="385" spans="2:65" s="1" customFormat="1" ht="38.25" customHeight="1">
      <c r="B385" s="178"/>
      <c r="C385" s="213" t="s">
        <v>633</v>
      </c>
      <c r="D385" s="213" t="s">
        <v>169</v>
      </c>
      <c r="E385" s="214" t="s">
        <v>634</v>
      </c>
      <c r="F385" s="215" t="s">
        <v>635</v>
      </c>
      <c r="G385" s="215"/>
      <c r="H385" s="215"/>
      <c r="I385" s="215"/>
      <c r="J385" s="216" t="s">
        <v>218</v>
      </c>
      <c r="K385" s="217">
        <v>20.85</v>
      </c>
      <c r="L385" s="218">
        <v>0</v>
      </c>
      <c r="M385" s="218"/>
      <c r="N385" s="219">
        <f>ROUND(L385*K385,2)</f>
        <v>0</v>
      </c>
      <c r="O385" s="219"/>
      <c r="P385" s="219"/>
      <c r="Q385" s="219"/>
      <c r="R385" s="182"/>
      <c r="T385" s="220" t="s">
        <v>5</v>
      </c>
      <c r="U385" s="57" t="s">
        <v>42</v>
      </c>
      <c r="V385" s="48"/>
      <c r="W385" s="221">
        <f>V385*K385</f>
        <v>0</v>
      </c>
      <c r="X385" s="221">
        <v>0.0029</v>
      </c>
      <c r="Y385" s="221">
        <f>X385*K385</f>
        <v>0.060465</v>
      </c>
      <c r="Z385" s="221">
        <v>0</v>
      </c>
      <c r="AA385" s="222">
        <f>Z385*K385</f>
        <v>0</v>
      </c>
      <c r="AR385" s="23" t="s">
        <v>239</v>
      </c>
      <c r="AT385" s="23" t="s">
        <v>169</v>
      </c>
      <c r="AU385" s="23" t="s">
        <v>85</v>
      </c>
      <c r="AY385" s="23" t="s">
        <v>168</v>
      </c>
      <c r="BE385" s="137">
        <f>IF(U385="základní",N385,0)</f>
        <v>0</v>
      </c>
      <c r="BF385" s="137">
        <f>IF(U385="snížená",N385,0)</f>
        <v>0</v>
      </c>
      <c r="BG385" s="137">
        <f>IF(U385="zákl. přenesená",N385,0)</f>
        <v>0</v>
      </c>
      <c r="BH385" s="137">
        <f>IF(U385="sníž. přenesená",N385,0)</f>
        <v>0</v>
      </c>
      <c r="BI385" s="137">
        <f>IF(U385="nulová",N385,0)</f>
        <v>0</v>
      </c>
      <c r="BJ385" s="23" t="s">
        <v>17</v>
      </c>
      <c r="BK385" s="137">
        <f>ROUND(L385*K385,2)</f>
        <v>0</v>
      </c>
      <c r="BL385" s="23" t="s">
        <v>239</v>
      </c>
      <c r="BM385" s="23" t="s">
        <v>636</v>
      </c>
    </row>
    <row r="386" spans="2:51" s="10" customFormat="1" ht="16.5" customHeight="1">
      <c r="B386" s="223"/>
      <c r="C386" s="224"/>
      <c r="D386" s="224"/>
      <c r="E386" s="225" t="s">
        <v>5</v>
      </c>
      <c r="F386" s="226" t="s">
        <v>637</v>
      </c>
      <c r="G386" s="227"/>
      <c r="H386" s="227"/>
      <c r="I386" s="227"/>
      <c r="J386" s="224"/>
      <c r="K386" s="228">
        <v>22.05</v>
      </c>
      <c r="L386" s="224"/>
      <c r="M386" s="224"/>
      <c r="N386" s="224"/>
      <c r="O386" s="224"/>
      <c r="P386" s="224"/>
      <c r="Q386" s="224"/>
      <c r="R386" s="229"/>
      <c r="T386" s="230"/>
      <c r="U386" s="224"/>
      <c r="V386" s="224"/>
      <c r="W386" s="224"/>
      <c r="X386" s="224"/>
      <c r="Y386" s="224"/>
      <c r="Z386" s="224"/>
      <c r="AA386" s="231"/>
      <c r="AT386" s="232" t="s">
        <v>176</v>
      </c>
      <c r="AU386" s="232" t="s">
        <v>85</v>
      </c>
      <c r="AV386" s="10" t="s">
        <v>85</v>
      </c>
      <c r="AW386" s="10" t="s">
        <v>35</v>
      </c>
      <c r="AX386" s="10" t="s">
        <v>77</v>
      </c>
      <c r="AY386" s="232" t="s">
        <v>168</v>
      </c>
    </row>
    <row r="387" spans="2:51" s="10" customFormat="1" ht="16.5" customHeight="1">
      <c r="B387" s="223"/>
      <c r="C387" s="224"/>
      <c r="D387" s="224"/>
      <c r="E387" s="225" t="s">
        <v>5</v>
      </c>
      <c r="F387" s="244" t="s">
        <v>638</v>
      </c>
      <c r="G387" s="224"/>
      <c r="H387" s="224"/>
      <c r="I387" s="224"/>
      <c r="J387" s="224"/>
      <c r="K387" s="228">
        <v>-1.2</v>
      </c>
      <c r="L387" s="224"/>
      <c r="M387" s="224"/>
      <c r="N387" s="224"/>
      <c r="O387" s="224"/>
      <c r="P387" s="224"/>
      <c r="Q387" s="224"/>
      <c r="R387" s="229"/>
      <c r="T387" s="230"/>
      <c r="U387" s="224"/>
      <c r="V387" s="224"/>
      <c r="W387" s="224"/>
      <c r="X387" s="224"/>
      <c r="Y387" s="224"/>
      <c r="Z387" s="224"/>
      <c r="AA387" s="231"/>
      <c r="AT387" s="232" t="s">
        <v>176</v>
      </c>
      <c r="AU387" s="232" t="s">
        <v>85</v>
      </c>
      <c r="AV387" s="10" t="s">
        <v>85</v>
      </c>
      <c r="AW387" s="10" t="s">
        <v>35</v>
      </c>
      <c r="AX387" s="10" t="s">
        <v>77</v>
      </c>
      <c r="AY387" s="232" t="s">
        <v>168</v>
      </c>
    </row>
    <row r="388" spans="2:51" s="12" customFormat="1" ht="16.5" customHeight="1">
      <c r="B388" s="248"/>
      <c r="C388" s="249"/>
      <c r="D388" s="249"/>
      <c r="E388" s="250" t="s">
        <v>5</v>
      </c>
      <c r="F388" s="251" t="s">
        <v>251</v>
      </c>
      <c r="G388" s="249"/>
      <c r="H388" s="249"/>
      <c r="I388" s="249"/>
      <c r="J388" s="249"/>
      <c r="K388" s="252">
        <v>20.85</v>
      </c>
      <c r="L388" s="249"/>
      <c r="M388" s="249"/>
      <c r="N388" s="249"/>
      <c r="O388" s="249"/>
      <c r="P388" s="249"/>
      <c r="Q388" s="249"/>
      <c r="R388" s="253"/>
      <c r="T388" s="254"/>
      <c r="U388" s="249"/>
      <c r="V388" s="249"/>
      <c r="W388" s="249"/>
      <c r="X388" s="249"/>
      <c r="Y388" s="249"/>
      <c r="Z388" s="249"/>
      <c r="AA388" s="255"/>
      <c r="AT388" s="256" t="s">
        <v>176</v>
      </c>
      <c r="AU388" s="256" t="s">
        <v>85</v>
      </c>
      <c r="AV388" s="12" t="s">
        <v>173</v>
      </c>
      <c r="AW388" s="12" t="s">
        <v>35</v>
      </c>
      <c r="AX388" s="12" t="s">
        <v>17</v>
      </c>
      <c r="AY388" s="256" t="s">
        <v>168</v>
      </c>
    </row>
    <row r="389" spans="2:65" s="1" customFormat="1" ht="25.5" customHeight="1">
      <c r="B389" s="178"/>
      <c r="C389" s="257" t="s">
        <v>639</v>
      </c>
      <c r="D389" s="257" t="s">
        <v>277</v>
      </c>
      <c r="E389" s="258" t="s">
        <v>640</v>
      </c>
      <c r="F389" s="259" t="s">
        <v>641</v>
      </c>
      <c r="G389" s="259"/>
      <c r="H389" s="259"/>
      <c r="I389" s="259"/>
      <c r="J389" s="260" t="s">
        <v>218</v>
      </c>
      <c r="K389" s="261">
        <v>22.935</v>
      </c>
      <c r="L389" s="262">
        <v>0</v>
      </c>
      <c r="M389" s="262"/>
      <c r="N389" s="263">
        <f>ROUND(L389*K389,2)</f>
        <v>0</v>
      </c>
      <c r="O389" s="219"/>
      <c r="P389" s="219"/>
      <c r="Q389" s="219"/>
      <c r="R389" s="182"/>
      <c r="T389" s="220" t="s">
        <v>5</v>
      </c>
      <c r="U389" s="57" t="s">
        <v>42</v>
      </c>
      <c r="V389" s="48"/>
      <c r="W389" s="221">
        <f>V389*K389</f>
        <v>0</v>
      </c>
      <c r="X389" s="221">
        <v>0.0118</v>
      </c>
      <c r="Y389" s="221">
        <f>X389*K389</f>
        <v>0.27063299999999996</v>
      </c>
      <c r="Z389" s="221">
        <v>0</v>
      </c>
      <c r="AA389" s="222">
        <f>Z389*K389</f>
        <v>0</v>
      </c>
      <c r="AR389" s="23" t="s">
        <v>327</v>
      </c>
      <c r="AT389" s="23" t="s">
        <v>277</v>
      </c>
      <c r="AU389" s="23" t="s">
        <v>85</v>
      </c>
      <c r="AY389" s="23" t="s">
        <v>168</v>
      </c>
      <c r="BE389" s="137">
        <f>IF(U389="základní",N389,0)</f>
        <v>0</v>
      </c>
      <c r="BF389" s="137">
        <f>IF(U389="snížená",N389,0)</f>
        <v>0</v>
      </c>
      <c r="BG389" s="137">
        <f>IF(U389="zákl. přenesená",N389,0)</f>
        <v>0</v>
      </c>
      <c r="BH389" s="137">
        <f>IF(U389="sníž. přenesená",N389,0)</f>
        <v>0</v>
      </c>
      <c r="BI389" s="137">
        <f>IF(U389="nulová",N389,0)</f>
        <v>0</v>
      </c>
      <c r="BJ389" s="23" t="s">
        <v>17</v>
      </c>
      <c r="BK389" s="137">
        <f>ROUND(L389*K389,2)</f>
        <v>0</v>
      </c>
      <c r="BL389" s="23" t="s">
        <v>239</v>
      </c>
      <c r="BM389" s="23" t="s">
        <v>642</v>
      </c>
    </row>
    <row r="390" spans="2:65" s="1" customFormat="1" ht="25.5" customHeight="1">
      <c r="B390" s="178"/>
      <c r="C390" s="213" t="s">
        <v>643</v>
      </c>
      <c r="D390" s="213" t="s">
        <v>169</v>
      </c>
      <c r="E390" s="214" t="s">
        <v>644</v>
      </c>
      <c r="F390" s="215" t="s">
        <v>645</v>
      </c>
      <c r="G390" s="215"/>
      <c r="H390" s="215"/>
      <c r="I390" s="215"/>
      <c r="J390" s="216" t="s">
        <v>274</v>
      </c>
      <c r="K390" s="217">
        <v>13.9</v>
      </c>
      <c r="L390" s="218">
        <v>0</v>
      </c>
      <c r="M390" s="218"/>
      <c r="N390" s="219">
        <f>ROUND(L390*K390,2)</f>
        <v>0</v>
      </c>
      <c r="O390" s="219"/>
      <c r="P390" s="219"/>
      <c r="Q390" s="219"/>
      <c r="R390" s="182"/>
      <c r="T390" s="220" t="s">
        <v>5</v>
      </c>
      <c r="U390" s="57" t="s">
        <v>42</v>
      </c>
      <c r="V390" s="48"/>
      <c r="W390" s="221">
        <f>V390*K390</f>
        <v>0</v>
      </c>
      <c r="X390" s="221">
        <v>0.00026</v>
      </c>
      <c r="Y390" s="221">
        <f>X390*K390</f>
        <v>0.0036139999999999996</v>
      </c>
      <c r="Z390" s="221">
        <v>0</v>
      </c>
      <c r="AA390" s="222">
        <f>Z390*K390</f>
        <v>0</v>
      </c>
      <c r="AR390" s="23" t="s">
        <v>239</v>
      </c>
      <c r="AT390" s="23" t="s">
        <v>169</v>
      </c>
      <c r="AU390" s="23" t="s">
        <v>85</v>
      </c>
      <c r="AY390" s="23" t="s">
        <v>168</v>
      </c>
      <c r="BE390" s="137">
        <f>IF(U390="základní",N390,0)</f>
        <v>0</v>
      </c>
      <c r="BF390" s="137">
        <f>IF(U390="snížená",N390,0)</f>
        <v>0</v>
      </c>
      <c r="BG390" s="137">
        <f>IF(U390="zákl. přenesená",N390,0)</f>
        <v>0</v>
      </c>
      <c r="BH390" s="137">
        <f>IF(U390="sníž. přenesená",N390,0)</f>
        <v>0</v>
      </c>
      <c r="BI390" s="137">
        <f>IF(U390="nulová",N390,0)</f>
        <v>0</v>
      </c>
      <c r="BJ390" s="23" t="s">
        <v>17</v>
      </c>
      <c r="BK390" s="137">
        <f>ROUND(L390*K390,2)</f>
        <v>0</v>
      </c>
      <c r="BL390" s="23" t="s">
        <v>239</v>
      </c>
      <c r="BM390" s="23" t="s">
        <v>646</v>
      </c>
    </row>
    <row r="391" spans="2:51" s="10" customFormat="1" ht="16.5" customHeight="1">
      <c r="B391" s="223"/>
      <c r="C391" s="224"/>
      <c r="D391" s="224"/>
      <c r="E391" s="225" t="s">
        <v>5</v>
      </c>
      <c r="F391" s="226" t="s">
        <v>647</v>
      </c>
      <c r="G391" s="227"/>
      <c r="H391" s="227"/>
      <c r="I391" s="227"/>
      <c r="J391" s="224"/>
      <c r="K391" s="228">
        <v>14.7</v>
      </c>
      <c r="L391" s="224"/>
      <c r="M391" s="224"/>
      <c r="N391" s="224"/>
      <c r="O391" s="224"/>
      <c r="P391" s="224"/>
      <c r="Q391" s="224"/>
      <c r="R391" s="229"/>
      <c r="T391" s="230"/>
      <c r="U391" s="224"/>
      <c r="V391" s="224"/>
      <c r="W391" s="224"/>
      <c r="X391" s="224"/>
      <c r="Y391" s="224"/>
      <c r="Z391" s="224"/>
      <c r="AA391" s="231"/>
      <c r="AT391" s="232" t="s">
        <v>176</v>
      </c>
      <c r="AU391" s="232" t="s">
        <v>85</v>
      </c>
      <c r="AV391" s="10" t="s">
        <v>85</v>
      </c>
      <c r="AW391" s="10" t="s">
        <v>35</v>
      </c>
      <c r="AX391" s="10" t="s">
        <v>77</v>
      </c>
      <c r="AY391" s="232" t="s">
        <v>168</v>
      </c>
    </row>
    <row r="392" spans="2:51" s="10" customFormat="1" ht="16.5" customHeight="1">
      <c r="B392" s="223"/>
      <c r="C392" s="224"/>
      <c r="D392" s="224"/>
      <c r="E392" s="225" t="s">
        <v>5</v>
      </c>
      <c r="F392" s="244" t="s">
        <v>648</v>
      </c>
      <c r="G392" s="224"/>
      <c r="H392" s="224"/>
      <c r="I392" s="224"/>
      <c r="J392" s="224"/>
      <c r="K392" s="228">
        <v>-0.8</v>
      </c>
      <c r="L392" s="224"/>
      <c r="M392" s="224"/>
      <c r="N392" s="224"/>
      <c r="O392" s="224"/>
      <c r="P392" s="224"/>
      <c r="Q392" s="224"/>
      <c r="R392" s="229"/>
      <c r="T392" s="230"/>
      <c r="U392" s="224"/>
      <c r="V392" s="224"/>
      <c r="W392" s="224"/>
      <c r="X392" s="224"/>
      <c r="Y392" s="224"/>
      <c r="Z392" s="224"/>
      <c r="AA392" s="231"/>
      <c r="AT392" s="232" t="s">
        <v>176</v>
      </c>
      <c r="AU392" s="232" t="s">
        <v>85</v>
      </c>
      <c r="AV392" s="10" t="s">
        <v>85</v>
      </c>
      <c r="AW392" s="10" t="s">
        <v>35</v>
      </c>
      <c r="AX392" s="10" t="s">
        <v>77</v>
      </c>
      <c r="AY392" s="232" t="s">
        <v>168</v>
      </c>
    </row>
    <row r="393" spans="2:51" s="12" customFormat="1" ht="16.5" customHeight="1">
      <c r="B393" s="248"/>
      <c r="C393" s="249"/>
      <c r="D393" s="249"/>
      <c r="E393" s="250" t="s">
        <v>5</v>
      </c>
      <c r="F393" s="251" t="s">
        <v>251</v>
      </c>
      <c r="G393" s="249"/>
      <c r="H393" s="249"/>
      <c r="I393" s="249"/>
      <c r="J393" s="249"/>
      <c r="K393" s="252">
        <v>13.9</v>
      </c>
      <c r="L393" s="249"/>
      <c r="M393" s="249"/>
      <c r="N393" s="249"/>
      <c r="O393" s="249"/>
      <c r="P393" s="249"/>
      <c r="Q393" s="249"/>
      <c r="R393" s="253"/>
      <c r="T393" s="254"/>
      <c r="U393" s="249"/>
      <c r="V393" s="249"/>
      <c r="W393" s="249"/>
      <c r="X393" s="249"/>
      <c r="Y393" s="249"/>
      <c r="Z393" s="249"/>
      <c r="AA393" s="255"/>
      <c r="AT393" s="256" t="s">
        <v>176</v>
      </c>
      <c r="AU393" s="256" t="s">
        <v>85</v>
      </c>
      <c r="AV393" s="12" t="s">
        <v>173</v>
      </c>
      <c r="AW393" s="12" t="s">
        <v>35</v>
      </c>
      <c r="AX393" s="12" t="s">
        <v>17</v>
      </c>
      <c r="AY393" s="256" t="s">
        <v>168</v>
      </c>
    </row>
    <row r="394" spans="2:65" s="1" customFormat="1" ht="16.5" customHeight="1">
      <c r="B394" s="178"/>
      <c r="C394" s="213" t="s">
        <v>649</v>
      </c>
      <c r="D394" s="213" t="s">
        <v>169</v>
      </c>
      <c r="E394" s="214" t="s">
        <v>650</v>
      </c>
      <c r="F394" s="215" t="s">
        <v>651</v>
      </c>
      <c r="G394" s="215"/>
      <c r="H394" s="215"/>
      <c r="I394" s="215"/>
      <c r="J394" s="216" t="s">
        <v>218</v>
      </c>
      <c r="K394" s="217">
        <v>20.85</v>
      </c>
      <c r="L394" s="218">
        <v>0</v>
      </c>
      <c r="M394" s="218"/>
      <c r="N394" s="219">
        <f>ROUND(L394*K394,2)</f>
        <v>0</v>
      </c>
      <c r="O394" s="219"/>
      <c r="P394" s="219"/>
      <c r="Q394" s="219"/>
      <c r="R394" s="182"/>
      <c r="T394" s="220" t="s">
        <v>5</v>
      </c>
      <c r="U394" s="57" t="s">
        <v>42</v>
      </c>
      <c r="V394" s="48"/>
      <c r="W394" s="221">
        <f>V394*K394</f>
        <v>0</v>
      </c>
      <c r="X394" s="221">
        <v>0.0003</v>
      </c>
      <c r="Y394" s="221">
        <f>X394*K394</f>
        <v>0.006255</v>
      </c>
      <c r="Z394" s="221">
        <v>0</v>
      </c>
      <c r="AA394" s="222">
        <f>Z394*K394</f>
        <v>0</v>
      </c>
      <c r="AR394" s="23" t="s">
        <v>239</v>
      </c>
      <c r="AT394" s="23" t="s">
        <v>169</v>
      </c>
      <c r="AU394" s="23" t="s">
        <v>85</v>
      </c>
      <c r="AY394" s="23" t="s">
        <v>168</v>
      </c>
      <c r="BE394" s="137">
        <f>IF(U394="základní",N394,0)</f>
        <v>0</v>
      </c>
      <c r="BF394" s="137">
        <f>IF(U394="snížená",N394,0)</f>
        <v>0</v>
      </c>
      <c r="BG394" s="137">
        <f>IF(U394="zákl. přenesená",N394,0)</f>
        <v>0</v>
      </c>
      <c r="BH394" s="137">
        <f>IF(U394="sníž. přenesená",N394,0)</f>
        <v>0</v>
      </c>
      <c r="BI394" s="137">
        <f>IF(U394="nulová",N394,0)</f>
        <v>0</v>
      </c>
      <c r="BJ394" s="23" t="s">
        <v>17</v>
      </c>
      <c r="BK394" s="137">
        <f>ROUND(L394*K394,2)</f>
        <v>0</v>
      </c>
      <c r="BL394" s="23" t="s">
        <v>239</v>
      </c>
      <c r="BM394" s="23" t="s">
        <v>652</v>
      </c>
    </row>
    <row r="395" spans="2:65" s="1" customFormat="1" ht="16.5" customHeight="1">
      <c r="B395" s="178"/>
      <c r="C395" s="213" t="s">
        <v>653</v>
      </c>
      <c r="D395" s="213" t="s">
        <v>169</v>
      </c>
      <c r="E395" s="214" t="s">
        <v>654</v>
      </c>
      <c r="F395" s="215" t="s">
        <v>655</v>
      </c>
      <c r="G395" s="215"/>
      <c r="H395" s="215"/>
      <c r="I395" s="215"/>
      <c r="J395" s="216" t="s">
        <v>274</v>
      </c>
      <c r="K395" s="217">
        <v>19.9</v>
      </c>
      <c r="L395" s="218">
        <v>0</v>
      </c>
      <c r="M395" s="218"/>
      <c r="N395" s="219">
        <f>ROUND(L395*K395,2)</f>
        <v>0</v>
      </c>
      <c r="O395" s="219"/>
      <c r="P395" s="219"/>
      <c r="Q395" s="219"/>
      <c r="R395" s="182"/>
      <c r="T395" s="220" t="s">
        <v>5</v>
      </c>
      <c r="U395" s="57" t="s">
        <v>42</v>
      </c>
      <c r="V395" s="48"/>
      <c r="W395" s="221">
        <f>V395*K395</f>
        <v>0</v>
      </c>
      <c r="X395" s="221">
        <v>3E-05</v>
      </c>
      <c r="Y395" s="221">
        <f>X395*K395</f>
        <v>0.000597</v>
      </c>
      <c r="Z395" s="221">
        <v>0</v>
      </c>
      <c r="AA395" s="222">
        <f>Z395*K395</f>
        <v>0</v>
      </c>
      <c r="AR395" s="23" t="s">
        <v>239</v>
      </c>
      <c r="AT395" s="23" t="s">
        <v>169</v>
      </c>
      <c r="AU395" s="23" t="s">
        <v>85</v>
      </c>
      <c r="AY395" s="23" t="s">
        <v>168</v>
      </c>
      <c r="BE395" s="137">
        <f>IF(U395="základní",N395,0)</f>
        <v>0</v>
      </c>
      <c r="BF395" s="137">
        <f>IF(U395="snížená",N395,0)</f>
        <v>0</v>
      </c>
      <c r="BG395" s="137">
        <f>IF(U395="zákl. přenesená",N395,0)</f>
        <v>0</v>
      </c>
      <c r="BH395" s="137">
        <f>IF(U395="sníž. přenesená",N395,0)</f>
        <v>0</v>
      </c>
      <c r="BI395" s="137">
        <f>IF(U395="nulová",N395,0)</f>
        <v>0</v>
      </c>
      <c r="BJ395" s="23" t="s">
        <v>17</v>
      </c>
      <c r="BK395" s="137">
        <f>ROUND(L395*K395,2)</f>
        <v>0</v>
      </c>
      <c r="BL395" s="23" t="s">
        <v>239</v>
      </c>
      <c r="BM395" s="23" t="s">
        <v>656</v>
      </c>
    </row>
    <row r="396" spans="2:51" s="11" customFormat="1" ht="16.5" customHeight="1">
      <c r="B396" s="235"/>
      <c r="C396" s="236"/>
      <c r="D396" s="236"/>
      <c r="E396" s="237" t="s">
        <v>5</v>
      </c>
      <c r="F396" s="238" t="s">
        <v>657</v>
      </c>
      <c r="G396" s="239"/>
      <c r="H396" s="239"/>
      <c r="I396" s="239"/>
      <c r="J396" s="236"/>
      <c r="K396" s="237" t="s">
        <v>5</v>
      </c>
      <c r="L396" s="236"/>
      <c r="M396" s="236"/>
      <c r="N396" s="236"/>
      <c r="O396" s="236"/>
      <c r="P396" s="236"/>
      <c r="Q396" s="236"/>
      <c r="R396" s="240"/>
      <c r="T396" s="241"/>
      <c r="U396" s="236"/>
      <c r="V396" s="236"/>
      <c r="W396" s="236"/>
      <c r="X396" s="236"/>
      <c r="Y396" s="236"/>
      <c r="Z396" s="236"/>
      <c r="AA396" s="242"/>
      <c r="AT396" s="243" t="s">
        <v>176</v>
      </c>
      <c r="AU396" s="243" t="s">
        <v>85</v>
      </c>
      <c r="AV396" s="11" t="s">
        <v>17</v>
      </c>
      <c r="AW396" s="11" t="s">
        <v>35</v>
      </c>
      <c r="AX396" s="11" t="s">
        <v>77</v>
      </c>
      <c r="AY396" s="243" t="s">
        <v>168</v>
      </c>
    </row>
    <row r="397" spans="2:51" s="10" customFormat="1" ht="16.5" customHeight="1">
      <c r="B397" s="223"/>
      <c r="C397" s="224"/>
      <c r="D397" s="224"/>
      <c r="E397" s="225" t="s">
        <v>5</v>
      </c>
      <c r="F397" s="244" t="s">
        <v>647</v>
      </c>
      <c r="G397" s="224"/>
      <c r="H397" s="224"/>
      <c r="I397" s="224"/>
      <c r="J397" s="224"/>
      <c r="K397" s="228">
        <v>14.7</v>
      </c>
      <c r="L397" s="224"/>
      <c r="M397" s="224"/>
      <c r="N397" s="224"/>
      <c r="O397" s="224"/>
      <c r="P397" s="224"/>
      <c r="Q397" s="224"/>
      <c r="R397" s="229"/>
      <c r="T397" s="230"/>
      <c r="U397" s="224"/>
      <c r="V397" s="224"/>
      <c r="W397" s="224"/>
      <c r="X397" s="224"/>
      <c r="Y397" s="224"/>
      <c r="Z397" s="224"/>
      <c r="AA397" s="231"/>
      <c r="AT397" s="232" t="s">
        <v>176</v>
      </c>
      <c r="AU397" s="232" t="s">
        <v>85</v>
      </c>
      <c r="AV397" s="10" t="s">
        <v>85</v>
      </c>
      <c r="AW397" s="10" t="s">
        <v>35</v>
      </c>
      <c r="AX397" s="10" t="s">
        <v>77</v>
      </c>
      <c r="AY397" s="232" t="s">
        <v>168</v>
      </c>
    </row>
    <row r="398" spans="2:51" s="10" customFormat="1" ht="16.5" customHeight="1">
      <c r="B398" s="223"/>
      <c r="C398" s="224"/>
      <c r="D398" s="224"/>
      <c r="E398" s="225" t="s">
        <v>5</v>
      </c>
      <c r="F398" s="244" t="s">
        <v>648</v>
      </c>
      <c r="G398" s="224"/>
      <c r="H398" s="224"/>
      <c r="I398" s="224"/>
      <c r="J398" s="224"/>
      <c r="K398" s="228">
        <v>-0.8</v>
      </c>
      <c r="L398" s="224"/>
      <c r="M398" s="224"/>
      <c r="N398" s="224"/>
      <c r="O398" s="224"/>
      <c r="P398" s="224"/>
      <c r="Q398" s="224"/>
      <c r="R398" s="229"/>
      <c r="T398" s="230"/>
      <c r="U398" s="224"/>
      <c r="V398" s="224"/>
      <c r="W398" s="224"/>
      <c r="X398" s="224"/>
      <c r="Y398" s="224"/>
      <c r="Z398" s="224"/>
      <c r="AA398" s="231"/>
      <c r="AT398" s="232" t="s">
        <v>176</v>
      </c>
      <c r="AU398" s="232" t="s">
        <v>85</v>
      </c>
      <c r="AV398" s="10" t="s">
        <v>85</v>
      </c>
      <c r="AW398" s="10" t="s">
        <v>35</v>
      </c>
      <c r="AX398" s="10" t="s">
        <v>77</v>
      </c>
      <c r="AY398" s="232" t="s">
        <v>168</v>
      </c>
    </row>
    <row r="399" spans="2:51" s="11" customFormat="1" ht="16.5" customHeight="1">
      <c r="B399" s="235"/>
      <c r="C399" s="236"/>
      <c r="D399" s="236"/>
      <c r="E399" s="237" t="s">
        <v>5</v>
      </c>
      <c r="F399" s="247" t="s">
        <v>658</v>
      </c>
      <c r="G399" s="236"/>
      <c r="H399" s="236"/>
      <c r="I399" s="236"/>
      <c r="J399" s="236"/>
      <c r="K399" s="237" t="s">
        <v>5</v>
      </c>
      <c r="L399" s="236"/>
      <c r="M399" s="236"/>
      <c r="N399" s="236"/>
      <c r="O399" s="236"/>
      <c r="P399" s="236"/>
      <c r="Q399" s="236"/>
      <c r="R399" s="240"/>
      <c r="T399" s="241"/>
      <c r="U399" s="236"/>
      <c r="V399" s="236"/>
      <c r="W399" s="236"/>
      <c r="X399" s="236"/>
      <c r="Y399" s="236"/>
      <c r="Z399" s="236"/>
      <c r="AA399" s="242"/>
      <c r="AT399" s="243" t="s">
        <v>176</v>
      </c>
      <c r="AU399" s="243" t="s">
        <v>85</v>
      </c>
      <c r="AV399" s="11" t="s">
        <v>17</v>
      </c>
      <c r="AW399" s="11" t="s">
        <v>35</v>
      </c>
      <c r="AX399" s="11" t="s">
        <v>77</v>
      </c>
      <c r="AY399" s="243" t="s">
        <v>168</v>
      </c>
    </row>
    <row r="400" spans="2:51" s="10" customFormat="1" ht="16.5" customHeight="1">
      <c r="B400" s="223"/>
      <c r="C400" s="224"/>
      <c r="D400" s="224"/>
      <c r="E400" s="225" t="s">
        <v>5</v>
      </c>
      <c r="F400" s="244" t="s">
        <v>659</v>
      </c>
      <c r="G400" s="224"/>
      <c r="H400" s="224"/>
      <c r="I400" s="224"/>
      <c r="J400" s="224"/>
      <c r="K400" s="228">
        <v>6</v>
      </c>
      <c r="L400" s="224"/>
      <c r="M400" s="224"/>
      <c r="N400" s="224"/>
      <c r="O400" s="224"/>
      <c r="P400" s="224"/>
      <c r="Q400" s="224"/>
      <c r="R400" s="229"/>
      <c r="T400" s="230"/>
      <c r="U400" s="224"/>
      <c r="V400" s="224"/>
      <c r="W400" s="224"/>
      <c r="X400" s="224"/>
      <c r="Y400" s="224"/>
      <c r="Z400" s="224"/>
      <c r="AA400" s="231"/>
      <c r="AT400" s="232" t="s">
        <v>176</v>
      </c>
      <c r="AU400" s="232" t="s">
        <v>85</v>
      </c>
      <c r="AV400" s="10" t="s">
        <v>85</v>
      </c>
      <c r="AW400" s="10" t="s">
        <v>35</v>
      </c>
      <c r="AX400" s="10" t="s">
        <v>77</v>
      </c>
      <c r="AY400" s="232" t="s">
        <v>168</v>
      </c>
    </row>
    <row r="401" spans="2:51" s="12" customFormat="1" ht="16.5" customHeight="1">
      <c r="B401" s="248"/>
      <c r="C401" s="249"/>
      <c r="D401" s="249"/>
      <c r="E401" s="250" t="s">
        <v>5</v>
      </c>
      <c r="F401" s="251" t="s">
        <v>251</v>
      </c>
      <c r="G401" s="249"/>
      <c r="H401" s="249"/>
      <c r="I401" s="249"/>
      <c r="J401" s="249"/>
      <c r="K401" s="252">
        <v>19.9</v>
      </c>
      <c r="L401" s="249"/>
      <c r="M401" s="249"/>
      <c r="N401" s="249"/>
      <c r="O401" s="249"/>
      <c r="P401" s="249"/>
      <c r="Q401" s="249"/>
      <c r="R401" s="253"/>
      <c r="T401" s="254"/>
      <c r="U401" s="249"/>
      <c r="V401" s="249"/>
      <c r="W401" s="249"/>
      <c r="X401" s="249"/>
      <c r="Y401" s="249"/>
      <c r="Z401" s="249"/>
      <c r="AA401" s="255"/>
      <c r="AT401" s="256" t="s">
        <v>176</v>
      </c>
      <c r="AU401" s="256" t="s">
        <v>85</v>
      </c>
      <c r="AV401" s="12" t="s">
        <v>173</v>
      </c>
      <c r="AW401" s="12" t="s">
        <v>35</v>
      </c>
      <c r="AX401" s="12" t="s">
        <v>17</v>
      </c>
      <c r="AY401" s="256" t="s">
        <v>168</v>
      </c>
    </row>
    <row r="402" spans="2:65" s="1" customFormat="1" ht="25.5" customHeight="1">
      <c r="B402" s="178"/>
      <c r="C402" s="213" t="s">
        <v>660</v>
      </c>
      <c r="D402" s="213" t="s">
        <v>169</v>
      </c>
      <c r="E402" s="214" t="s">
        <v>661</v>
      </c>
      <c r="F402" s="215" t="s">
        <v>662</v>
      </c>
      <c r="G402" s="215"/>
      <c r="H402" s="215"/>
      <c r="I402" s="215"/>
      <c r="J402" s="216" t="s">
        <v>197</v>
      </c>
      <c r="K402" s="217">
        <v>0.342</v>
      </c>
      <c r="L402" s="218">
        <v>0</v>
      </c>
      <c r="M402" s="218"/>
      <c r="N402" s="219">
        <f>ROUND(L402*K402,2)</f>
        <v>0</v>
      </c>
      <c r="O402" s="219"/>
      <c r="P402" s="219"/>
      <c r="Q402" s="219"/>
      <c r="R402" s="182"/>
      <c r="T402" s="220" t="s">
        <v>5</v>
      </c>
      <c r="U402" s="57" t="s">
        <v>42</v>
      </c>
      <c r="V402" s="48"/>
      <c r="W402" s="221">
        <f>V402*K402</f>
        <v>0</v>
      </c>
      <c r="X402" s="221">
        <v>0</v>
      </c>
      <c r="Y402" s="221">
        <f>X402*K402</f>
        <v>0</v>
      </c>
      <c r="Z402" s="221">
        <v>0</v>
      </c>
      <c r="AA402" s="222">
        <f>Z402*K402</f>
        <v>0</v>
      </c>
      <c r="AR402" s="23" t="s">
        <v>239</v>
      </c>
      <c r="AT402" s="23" t="s">
        <v>169</v>
      </c>
      <c r="AU402" s="23" t="s">
        <v>85</v>
      </c>
      <c r="AY402" s="23" t="s">
        <v>168</v>
      </c>
      <c r="BE402" s="137">
        <f>IF(U402="základní",N402,0)</f>
        <v>0</v>
      </c>
      <c r="BF402" s="137">
        <f>IF(U402="snížená",N402,0)</f>
        <v>0</v>
      </c>
      <c r="BG402" s="137">
        <f>IF(U402="zákl. přenesená",N402,0)</f>
        <v>0</v>
      </c>
      <c r="BH402" s="137">
        <f>IF(U402="sníž. přenesená",N402,0)</f>
        <v>0</v>
      </c>
      <c r="BI402" s="137">
        <f>IF(U402="nulová",N402,0)</f>
        <v>0</v>
      </c>
      <c r="BJ402" s="23" t="s">
        <v>17</v>
      </c>
      <c r="BK402" s="137">
        <f>ROUND(L402*K402,2)</f>
        <v>0</v>
      </c>
      <c r="BL402" s="23" t="s">
        <v>239</v>
      </c>
      <c r="BM402" s="23" t="s">
        <v>663</v>
      </c>
    </row>
    <row r="403" spans="2:63" s="9" customFormat="1" ht="29.85" customHeight="1">
      <c r="B403" s="200"/>
      <c r="C403" s="201"/>
      <c r="D403" s="210" t="s">
        <v>143</v>
      </c>
      <c r="E403" s="210"/>
      <c r="F403" s="210"/>
      <c r="G403" s="210"/>
      <c r="H403" s="210"/>
      <c r="I403" s="210"/>
      <c r="J403" s="210"/>
      <c r="K403" s="210"/>
      <c r="L403" s="210"/>
      <c r="M403" s="210"/>
      <c r="N403" s="233">
        <f>BK403</f>
        <v>0</v>
      </c>
      <c r="O403" s="234"/>
      <c r="P403" s="234"/>
      <c r="Q403" s="234"/>
      <c r="R403" s="203"/>
      <c r="T403" s="204"/>
      <c r="U403" s="201"/>
      <c r="V403" s="201"/>
      <c r="W403" s="205">
        <f>SUM(W404:W407)</f>
        <v>0</v>
      </c>
      <c r="X403" s="201"/>
      <c r="Y403" s="205">
        <f>SUM(Y404:Y407)</f>
        <v>0.0003744</v>
      </c>
      <c r="Z403" s="201"/>
      <c r="AA403" s="206">
        <f>SUM(AA404:AA407)</f>
        <v>0</v>
      </c>
      <c r="AR403" s="207" t="s">
        <v>85</v>
      </c>
      <c r="AT403" s="208" t="s">
        <v>76</v>
      </c>
      <c r="AU403" s="208" t="s">
        <v>17</v>
      </c>
      <c r="AY403" s="207" t="s">
        <v>168</v>
      </c>
      <c r="BK403" s="209">
        <f>SUM(BK404:BK407)</f>
        <v>0</v>
      </c>
    </row>
    <row r="404" spans="2:65" s="1" customFormat="1" ht="25.5" customHeight="1">
      <c r="B404" s="178"/>
      <c r="C404" s="213" t="s">
        <v>664</v>
      </c>
      <c r="D404" s="213" t="s">
        <v>169</v>
      </c>
      <c r="E404" s="214" t="s">
        <v>665</v>
      </c>
      <c r="F404" s="215" t="s">
        <v>666</v>
      </c>
      <c r="G404" s="215"/>
      <c r="H404" s="215"/>
      <c r="I404" s="215"/>
      <c r="J404" s="216" t="s">
        <v>218</v>
      </c>
      <c r="K404" s="217">
        <v>1.44</v>
      </c>
      <c r="L404" s="218">
        <v>0</v>
      </c>
      <c r="M404" s="218"/>
      <c r="N404" s="219">
        <f>ROUND(L404*K404,2)</f>
        <v>0</v>
      </c>
      <c r="O404" s="219"/>
      <c r="P404" s="219"/>
      <c r="Q404" s="219"/>
      <c r="R404" s="182"/>
      <c r="T404" s="220" t="s">
        <v>5</v>
      </c>
      <c r="U404" s="57" t="s">
        <v>42</v>
      </c>
      <c r="V404" s="48"/>
      <c r="W404" s="221">
        <f>V404*K404</f>
        <v>0</v>
      </c>
      <c r="X404" s="221">
        <v>0.00014</v>
      </c>
      <c r="Y404" s="221">
        <f>X404*K404</f>
        <v>0.00020159999999999997</v>
      </c>
      <c r="Z404" s="221">
        <v>0</v>
      </c>
      <c r="AA404" s="222">
        <f>Z404*K404</f>
        <v>0</v>
      </c>
      <c r="AR404" s="23" t="s">
        <v>239</v>
      </c>
      <c r="AT404" s="23" t="s">
        <v>169</v>
      </c>
      <c r="AU404" s="23" t="s">
        <v>85</v>
      </c>
      <c r="AY404" s="23" t="s">
        <v>168</v>
      </c>
      <c r="BE404" s="137">
        <f>IF(U404="základní",N404,0)</f>
        <v>0</v>
      </c>
      <c r="BF404" s="137">
        <f>IF(U404="snížená",N404,0)</f>
        <v>0</v>
      </c>
      <c r="BG404" s="137">
        <f>IF(U404="zákl. přenesená",N404,0)</f>
        <v>0</v>
      </c>
      <c r="BH404" s="137">
        <f>IF(U404="sníž. přenesená",N404,0)</f>
        <v>0</v>
      </c>
      <c r="BI404" s="137">
        <f>IF(U404="nulová",N404,0)</f>
        <v>0</v>
      </c>
      <c r="BJ404" s="23" t="s">
        <v>17</v>
      </c>
      <c r="BK404" s="137">
        <f>ROUND(L404*K404,2)</f>
        <v>0</v>
      </c>
      <c r="BL404" s="23" t="s">
        <v>239</v>
      </c>
      <c r="BM404" s="23" t="s">
        <v>667</v>
      </c>
    </row>
    <row r="405" spans="2:51" s="11" customFormat="1" ht="16.5" customHeight="1">
      <c r="B405" s="235"/>
      <c r="C405" s="236"/>
      <c r="D405" s="236"/>
      <c r="E405" s="237" t="s">
        <v>5</v>
      </c>
      <c r="F405" s="238" t="s">
        <v>668</v>
      </c>
      <c r="G405" s="239"/>
      <c r="H405" s="239"/>
      <c r="I405" s="239"/>
      <c r="J405" s="236"/>
      <c r="K405" s="237" t="s">
        <v>5</v>
      </c>
      <c r="L405" s="236"/>
      <c r="M405" s="236"/>
      <c r="N405" s="236"/>
      <c r="O405" s="236"/>
      <c r="P405" s="236"/>
      <c r="Q405" s="236"/>
      <c r="R405" s="240"/>
      <c r="T405" s="241"/>
      <c r="U405" s="236"/>
      <c r="V405" s="236"/>
      <c r="W405" s="236"/>
      <c r="X405" s="236"/>
      <c r="Y405" s="236"/>
      <c r="Z405" s="236"/>
      <c r="AA405" s="242"/>
      <c r="AT405" s="243" t="s">
        <v>176</v>
      </c>
      <c r="AU405" s="243" t="s">
        <v>85</v>
      </c>
      <c r="AV405" s="11" t="s">
        <v>17</v>
      </c>
      <c r="AW405" s="11" t="s">
        <v>35</v>
      </c>
      <c r="AX405" s="11" t="s">
        <v>77</v>
      </c>
      <c r="AY405" s="243" t="s">
        <v>168</v>
      </c>
    </row>
    <row r="406" spans="2:51" s="10" customFormat="1" ht="16.5" customHeight="1">
      <c r="B406" s="223"/>
      <c r="C406" s="224"/>
      <c r="D406" s="224"/>
      <c r="E406" s="225" t="s">
        <v>5</v>
      </c>
      <c r="F406" s="244" t="s">
        <v>669</v>
      </c>
      <c r="G406" s="224"/>
      <c r="H406" s="224"/>
      <c r="I406" s="224"/>
      <c r="J406" s="224"/>
      <c r="K406" s="228">
        <v>1.44</v>
      </c>
      <c r="L406" s="224"/>
      <c r="M406" s="224"/>
      <c r="N406" s="224"/>
      <c r="O406" s="224"/>
      <c r="P406" s="224"/>
      <c r="Q406" s="224"/>
      <c r="R406" s="229"/>
      <c r="T406" s="230"/>
      <c r="U406" s="224"/>
      <c r="V406" s="224"/>
      <c r="W406" s="224"/>
      <c r="X406" s="224"/>
      <c r="Y406" s="224"/>
      <c r="Z406" s="224"/>
      <c r="AA406" s="231"/>
      <c r="AT406" s="232" t="s">
        <v>176</v>
      </c>
      <c r="AU406" s="232" t="s">
        <v>85</v>
      </c>
      <c r="AV406" s="10" t="s">
        <v>85</v>
      </c>
      <c r="AW406" s="10" t="s">
        <v>35</v>
      </c>
      <c r="AX406" s="10" t="s">
        <v>17</v>
      </c>
      <c r="AY406" s="232" t="s">
        <v>168</v>
      </c>
    </row>
    <row r="407" spans="2:65" s="1" customFormat="1" ht="25.5" customHeight="1">
      <c r="B407" s="178"/>
      <c r="C407" s="213" t="s">
        <v>670</v>
      </c>
      <c r="D407" s="213" t="s">
        <v>169</v>
      </c>
      <c r="E407" s="214" t="s">
        <v>671</v>
      </c>
      <c r="F407" s="215" t="s">
        <v>672</v>
      </c>
      <c r="G407" s="215"/>
      <c r="H407" s="215"/>
      <c r="I407" s="215"/>
      <c r="J407" s="216" t="s">
        <v>218</v>
      </c>
      <c r="K407" s="217">
        <v>1.44</v>
      </c>
      <c r="L407" s="218">
        <v>0</v>
      </c>
      <c r="M407" s="218"/>
      <c r="N407" s="219">
        <f>ROUND(L407*K407,2)</f>
        <v>0</v>
      </c>
      <c r="O407" s="219"/>
      <c r="P407" s="219"/>
      <c r="Q407" s="219"/>
      <c r="R407" s="182"/>
      <c r="T407" s="220" t="s">
        <v>5</v>
      </c>
      <c r="U407" s="57" t="s">
        <v>42</v>
      </c>
      <c r="V407" s="48"/>
      <c r="W407" s="221">
        <f>V407*K407</f>
        <v>0</v>
      </c>
      <c r="X407" s="221">
        <v>0.00012</v>
      </c>
      <c r="Y407" s="221">
        <f>X407*K407</f>
        <v>0.0001728</v>
      </c>
      <c r="Z407" s="221">
        <v>0</v>
      </c>
      <c r="AA407" s="222">
        <f>Z407*K407</f>
        <v>0</v>
      </c>
      <c r="AR407" s="23" t="s">
        <v>239</v>
      </c>
      <c r="AT407" s="23" t="s">
        <v>169</v>
      </c>
      <c r="AU407" s="23" t="s">
        <v>85</v>
      </c>
      <c r="AY407" s="23" t="s">
        <v>168</v>
      </c>
      <c r="BE407" s="137">
        <f>IF(U407="základní",N407,0)</f>
        <v>0</v>
      </c>
      <c r="BF407" s="137">
        <f>IF(U407="snížená",N407,0)</f>
        <v>0</v>
      </c>
      <c r="BG407" s="137">
        <f>IF(U407="zákl. přenesená",N407,0)</f>
        <v>0</v>
      </c>
      <c r="BH407" s="137">
        <f>IF(U407="sníž. přenesená",N407,0)</f>
        <v>0</v>
      </c>
      <c r="BI407" s="137">
        <f>IF(U407="nulová",N407,0)</f>
        <v>0</v>
      </c>
      <c r="BJ407" s="23" t="s">
        <v>17</v>
      </c>
      <c r="BK407" s="137">
        <f>ROUND(L407*K407,2)</f>
        <v>0</v>
      </c>
      <c r="BL407" s="23" t="s">
        <v>239</v>
      </c>
      <c r="BM407" s="23" t="s">
        <v>673</v>
      </c>
    </row>
    <row r="408" spans="2:63" s="9" customFormat="1" ht="29.85" customHeight="1">
      <c r="B408" s="200"/>
      <c r="C408" s="201"/>
      <c r="D408" s="210" t="s">
        <v>144</v>
      </c>
      <c r="E408" s="210"/>
      <c r="F408" s="210"/>
      <c r="G408" s="210"/>
      <c r="H408" s="210"/>
      <c r="I408" s="210"/>
      <c r="J408" s="210"/>
      <c r="K408" s="210"/>
      <c r="L408" s="210"/>
      <c r="M408" s="210"/>
      <c r="N408" s="233">
        <f>BK408</f>
        <v>0</v>
      </c>
      <c r="O408" s="234"/>
      <c r="P408" s="234"/>
      <c r="Q408" s="234"/>
      <c r="R408" s="203"/>
      <c r="T408" s="204"/>
      <c r="U408" s="201"/>
      <c r="V408" s="201"/>
      <c r="W408" s="205">
        <f>SUM(W409:W411)</f>
        <v>0</v>
      </c>
      <c r="X408" s="201"/>
      <c r="Y408" s="205">
        <f>SUM(Y409:Y411)</f>
        <v>0.05713789999999999</v>
      </c>
      <c r="Z408" s="201"/>
      <c r="AA408" s="206">
        <f>SUM(AA409:AA411)</f>
        <v>0</v>
      </c>
      <c r="AR408" s="207" t="s">
        <v>85</v>
      </c>
      <c r="AT408" s="208" t="s">
        <v>76</v>
      </c>
      <c r="AU408" s="208" t="s">
        <v>17</v>
      </c>
      <c r="AY408" s="207" t="s">
        <v>168</v>
      </c>
      <c r="BK408" s="209">
        <f>SUM(BK409:BK411)</f>
        <v>0</v>
      </c>
    </row>
    <row r="409" spans="2:65" s="1" customFormat="1" ht="25.5" customHeight="1">
      <c r="B409" s="178"/>
      <c r="C409" s="213" t="s">
        <v>674</v>
      </c>
      <c r="D409" s="213" t="s">
        <v>169</v>
      </c>
      <c r="E409" s="214" t="s">
        <v>675</v>
      </c>
      <c r="F409" s="215" t="s">
        <v>676</v>
      </c>
      <c r="G409" s="215"/>
      <c r="H409" s="215"/>
      <c r="I409" s="215"/>
      <c r="J409" s="216" t="s">
        <v>218</v>
      </c>
      <c r="K409" s="217">
        <v>121.57</v>
      </c>
      <c r="L409" s="218">
        <v>0</v>
      </c>
      <c r="M409" s="218"/>
      <c r="N409" s="219">
        <f>ROUND(L409*K409,2)</f>
        <v>0</v>
      </c>
      <c r="O409" s="219"/>
      <c r="P409" s="219"/>
      <c r="Q409" s="219"/>
      <c r="R409" s="182"/>
      <c r="T409" s="220" t="s">
        <v>5</v>
      </c>
      <c r="U409" s="57" t="s">
        <v>42</v>
      </c>
      <c r="V409" s="48"/>
      <c r="W409" s="221">
        <f>V409*K409</f>
        <v>0</v>
      </c>
      <c r="X409" s="221">
        <v>0.00021</v>
      </c>
      <c r="Y409" s="221">
        <f>X409*K409</f>
        <v>0.0255297</v>
      </c>
      <c r="Z409" s="221">
        <v>0</v>
      </c>
      <c r="AA409" s="222">
        <f>Z409*K409</f>
        <v>0</v>
      </c>
      <c r="AR409" s="23" t="s">
        <v>239</v>
      </c>
      <c r="AT409" s="23" t="s">
        <v>169</v>
      </c>
      <c r="AU409" s="23" t="s">
        <v>85</v>
      </c>
      <c r="AY409" s="23" t="s">
        <v>168</v>
      </c>
      <c r="BE409" s="137">
        <f>IF(U409="základní",N409,0)</f>
        <v>0</v>
      </c>
      <c r="BF409" s="137">
        <f>IF(U409="snížená",N409,0)</f>
        <v>0</v>
      </c>
      <c r="BG409" s="137">
        <f>IF(U409="zákl. přenesená",N409,0)</f>
        <v>0</v>
      </c>
      <c r="BH409" s="137">
        <f>IF(U409="sníž. přenesená",N409,0)</f>
        <v>0</v>
      </c>
      <c r="BI409" s="137">
        <f>IF(U409="nulová",N409,0)</f>
        <v>0</v>
      </c>
      <c r="BJ409" s="23" t="s">
        <v>17</v>
      </c>
      <c r="BK409" s="137">
        <f>ROUND(L409*K409,2)</f>
        <v>0</v>
      </c>
      <c r="BL409" s="23" t="s">
        <v>239</v>
      </c>
      <c r="BM409" s="23" t="s">
        <v>677</v>
      </c>
    </row>
    <row r="410" spans="2:51" s="10" customFormat="1" ht="16.5" customHeight="1">
      <c r="B410" s="223"/>
      <c r="C410" s="224"/>
      <c r="D410" s="224"/>
      <c r="E410" s="225" t="s">
        <v>5</v>
      </c>
      <c r="F410" s="226" t="s">
        <v>678</v>
      </c>
      <c r="G410" s="227"/>
      <c r="H410" s="227"/>
      <c r="I410" s="227"/>
      <c r="J410" s="224"/>
      <c r="K410" s="228">
        <v>121.57</v>
      </c>
      <c r="L410" s="224"/>
      <c r="M410" s="224"/>
      <c r="N410" s="224"/>
      <c r="O410" s="224"/>
      <c r="P410" s="224"/>
      <c r="Q410" s="224"/>
      <c r="R410" s="229"/>
      <c r="T410" s="230"/>
      <c r="U410" s="224"/>
      <c r="V410" s="224"/>
      <c r="W410" s="224"/>
      <c r="X410" s="224"/>
      <c r="Y410" s="224"/>
      <c r="Z410" s="224"/>
      <c r="AA410" s="231"/>
      <c r="AT410" s="232" t="s">
        <v>176</v>
      </c>
      <c r="AU410" s="232" t="s">
        <v>85</v>
      </c>
      <c r="AV410" s="10" t="s">
        <v>85</v>
      </c>
      <c r="AW410" s="10" t="s">
        <v>35</v>
      </c>
      <c r="AX410" s="10" t="s">
        <v>17</v>
      </c>
      <c r="AY410" s="232" t="s">
        <v>168</v>
      </c>
    </row>
    <row r="411" spans="2:65" s="1" customFormat="1" ht="38.25" customHeight="1">
      <c r="B411" s="178"/>
      <c r="C411" s="213" t="s">
        <v>679</v>
      </c>
      <c r="D411" s="213" t="s">
        <v>169</v>
      </c>
      <c r="E411" s="214" t="s">
        <v>680</v>
      </c>
      <c r="F411" s="215" t="s">
        <v>681</v>
      </c>
      <c r="G411" s="215"/>
      <c r="H411" s="215"/>
      <c r="I411" s="215"/>
      <c r="J411" s="216" t="s">
        <v>218</v>
      </c>
      <c r="K411" s="217">
        <v>121.57</v>
      </c>
      <c r="L411" s="218">
        <v>0</v>
      </c>
      <c r="M411" s="218"/>
      <c r="N411" s="219">
        <f>ROUND(L411*K411,2)</f>
        <v>0</v>
      </c>
      <c r="O411" s="219"/>
      <c r="P411" s="219"/>
      <c r="Q411" s="219"/>
      <c r="R411" s="182"/>
      <c r="T411" s="220" t="s">
        <v>5</v>
      </c>
      <c r="U411" s="57" t="s">
        <v>42</v>
      </c>
      <c r="V411" s="48"/>
      <c r="W411" s="221">
        <f>V411*K411</f>
        <v>0</v>
      </c>
      <c r="X411" s="221">
        <v>0.00026</v>
      </c>
      <c r="Y411" s="221">
        <f>X411*K411</f>
        <v>0.031608199999999996</v>
      </c>
      <c r="Z411" s="221">
        <v>0</v>
      </c>
      <c r="AA411" s="222">
        <f>Z411*K411</f>
        <v>0</v>
      </c>
      <c r="AR411" s="23" t="s">
        <v>239</v>
      </c>
      <c r="AT411" s="23" t="s">
        <v>169</v>
      </c>
      <c r="AU411" s="23" t="s">
        <v>85</v>
      </c>
      <c r="AY411" s="23" t="s">
        <v>168</v>
      </c>
      <c r="BE411" s="137">
        <f>IF(U411="základní",N411,0)</f>
        <v>0</v>
      </c>
      <c r="BF411" s="137">
        <f>IF(U411="snížená",N411,0)</f>
        <v>0</v>
      </c>
      <c r="BG411" s="137">
        <f>IF(U411="zákl. přenesená",N411,0)</f>
        <v>0</v>
      </c>
      <c r="BH411" s="137">
        <f>IF(U411="sníž. přenesená",N411,0)</f>
        <v>0</v>
      </c>
      <c r="BI411" s="137">
        <f>IF(U411="nulová",N411,0)</f>
        <v>0</v>
      </c>
      <c r="BJ411" s="23" t="s">
        <v>17</v>
      </c>
      <c r="BK411" s="137">
        <f>ROUND(L411*K411,2)</f>
        <v>0</v>
      </c>
      <c r="BL411" s="23" t="s">
        <v>239</v>
      </c>
      <c r="BM411" s="23" t="s">
        <v>682</v>
      </c>
    </row>
    <row r="412" spans="2:63" s="1" customFormat="1" ht="49.9" customHeight="1">
      <c r="B412" s="47"/>
      <c r="C412" s="48"/>
      <c r="D412" s="202" t="s">
        <v>683</v>
      </c>
      <c r="E412" s="48"/>
      <c r="F412" s="48"/>
      <c r="G412" s="48"/>
      <c r="H412" s="48"/>
      <c r="I412" s="48"/>
      <c r="J412" s="48"/>
      <c r="K412" s="48"/>
      <c r="L412" s="48"/>
      <c r="M412" s="48"/>
      <c r="N412" s="267">
        <f>BK412</f>
        <v>0</v>
      </c>
      <c r="O412" s="268"/>
      <c r="P412" s="268"/>
      <c r="Q412" s="268"/>
      <c r="R412" s="49"/>
      <c r="T412" s="269"/>
      <c r="U412" s="48"/>
      <c r="V412" s="48"/>
      <c r="W412" s="48"/>
      <c r="X412" s="48"/>
      <c r="Y412" s="48"/>
      <c r="Z412" s="48"/>
      <c r="AA412" s="95"/>
      <c r="AT412" s="23" t="s">
        <v>76</v>
      </c>
      <c r="AU412" s="23" t="s">
        <v>77</v>
      </c>
      <c r="AY412" s="23" t="s">
        <v>684</v>
      </c>
      <c r="BK412" s="137">
        <f>SUM(BK413:BK417)</f>
        <v>0</v>
      </c>
    </row>
    <row r="413" spans="2:63" s="1" customFormat="1" ht="22.3" customHeight="1">
      <c r="B413" s="47"/>
      <c r="C413" s="270" t="s">
        <v>5</v>
      </c>
      <c r="D413" s="270" t="s">
        <v>169</v>
      </c>
      <c r="E413" s="271" t="s">
        <v>5</v>
      </c>
      <c r="F413" s="272" t="s">
        <v>5</v>
      </c>
      <c r="G413" s="272"/>
      <c r="H413" s="272"/>
      <c r="I413" s="272"/>
      <c r="J413" s="273" t="s">
        <v>5</v>
      </c>
      <c r="K413" s="266"/>
      <c r="L413" s="218"/>
      <c r="M413" s="274"/>
      <c r="N413" s="274">
        <f>BK413</f>
        <v>0</v>
      </c>
      <c r="O413" s="274"/>
      <c r="P413" s="274"/>
      <c r="Q413" s="274"/>
      <c r="R413" s="49"/>
      <c r="T413" s="220" t="s">
        <v>5</v>
      </c>
      <c r="U413" s="275" t="s">
        <v>42</v>
      </c>
      <c r="V413" s="48"/>
      <c r="W413" s="48"/>
      <c r="X413" s="48"/>
      <c r="Y413" s="48"/>
      <c r="Z413" s="48"/>
      <c r="AA413" s="95"/>
      <c r="AT413" s="23" t="s">
        <v>684</v>
      </c>
      <c r="AU413" s="23" t="s">
        <v>17</v>
      </c>
      <c r="AY413" s="23" t="s">
        <v>684</v>
      </c>
      <c r="BE413" s="137">
        <f>IF(U413="základní",N413,0)</f>
        <v>0</v>
      </c>
      <c r="BF413" s="137">
        <f>IF(U413="snížená",N413,0)</f>
        <v>0</v>
      </c>
      <c r="BG413" s="137">
        <f>IF(U413="zákl. přenesená",N413,0)</f>
        <v>0</v>
      </c>
      <c r="BH413" s="137">
        <f>IF(U413="sníž. přenesená",N413,0)</f>
        <v>0</v>
      </c>
      <c r="BI413" s="137">
        <f>IF(U413="nulová",N413,0)</f>
        <v>0</v>
      </c>
      <c r="BJ413" s="23" t="s">
        <v>17</v>
      </c>
      <c r="BK413" s="137">
        <f>L413*K413</f>
        <v>0</v>
      </c>
    </row>
    <row r="414" spans="2:63" s="1" customFormat="1" ht="22.3" customHeight="1">
      <c r="B414" s="47"/>
      <c r="C414" s="270" t="s">
        <v>5</v>
      </c>
      <c r="D414" s="270" t="s">
        <v>169</v>
      </c>
      <c r="E414" s="271" t="s">
        <v>5</v>
      </c>
      <c r="F414" s="272" t="s">
        <v>5</v>
      </c>
      <c r="G414" s="272"/>
      <c r="H414" s="272"/>
      <c r="I414" s="272"/>
      <c r="J414" s="273" t="s">
        <v>5</v>
      </c>
      <c r="K414" s="266"/>
      <c r="L414" s="218"/>
      <c r="M414" s="274"/>
      <c r="N414" s="274">
        <f>BK414</f>
        <v>0</v>
      </c>
      <c r="O414" s="274"/>
      <c r="P414" s="274"/>
      <c r="Q414" s="274"/>
      <c r="R414" s="49"/>
      <c r="T414" s="220" t="s">
        <v>5</v>
      </c>
      <c r="U414" s="275" t="s">
        <v>42</v>
      </c>
      <c r="V414" s="48"/>
      <c r="W414" s="48"/>
      <c r="X414" s="48"/>
      <c r="Y414" s="48"/>
      <c r="Z414" s="48"/>
      <c r="AA414" s="95"/>
      <c r="AT414" s="23" t="s">
        <v>684</v>
      </c>
      <c r="AU414" s="23" t="s">
        <v>17</v>
      </c>
      <c r="AY414" s="23" t="s">
        <v>684</v>
      </c>
      <c r="BE414" s="137">
        <f>IF(U414="základní",N414,0)</f>
        <v>0</v>
      </c>
      <c r="BF414" s="137">
        <f>IF(U414="snížená",N414,0)</f>
        <v>0</v>
      </c>
      <c r="BG414" s="137">
        <f>IF(U414="zákl. přenesená",N414,0)</f>
        <v>0</v>
      </c>
      <c r="BH414" s="137">
        <f>IF(U414="sníž. přenesená",N414,0)</f>
        <v>0</v>
      </c>
      <c r="BI414" s="137">
        <f>IF(U414="nulová",N414,0)</f>
        <v>0</v>
      </c>
      <c r="BJ414" s="23" t="s">
        <v>17</v>
      </c>
      <c r="BK414" s="137">
        <f>L414*K414</f>
        <v>0</v>
      </c>
    </row>
    <row r="415" spans="2:63" s="1" customFormat="1" ht="22.3" customHeight="1">
      <c r="B415" s="47"/>
      <c r="C415" s="270" t="s">
        <v>5</v>
      </c>
      <c r="D415" s="270" t="s">
        <v>169</v>
      </c>
      <c r="E415" s="271" t="s">
        <v>5</v>
      </c>
      <c r="F415" s="272" t="s">
        <v>5</v>
      </c>
      <c r="G415" s="272"/>
      <c r="H415" s="272"/>
      <c r="I415" s="272"/>
      <c r="J415" s="273" t="s">
        <v>5</v>
      </c>
      <c r="K415" s="266"/>
      <c r="L415" s="218"/>
      <c r="M415" s="274"/>
      <c r="N415" s="274">
        <f>BK415</f>
        <v>0</v>
      </c>
      <c r="O415" s="274"/>
      <c r="P415" s="274"/>
      <c r="Q415" s="274"/>
      <c r="R415" s="49"/>
      <c r="T415" s="220" t="s">
        <v>5</v>
      </c>
      <c r="U415" s="275" t="s">
        <v>42</v>
      </c>
      <c r="V415" s="48"/>
      <c r="W415" s="48"/>
      <c r="X415" s="48"/>
      <c r="Y415" s="48"/>
      <c r="Z415" s="48"/>
      <c r="AA415" s="95"/>
      <c r="AT415" s="23" t="s">
        <v>684</v>
      </c>
      <c r="AU415" s="23" t="s">
        <v>17</v>
      </c>
      <c r="AY415" s="23" t="s">
        <v>684</v>
      </c>
      <c r="BE415" s="137">
        <f>IF(U415="základní",N415,0)</f>
        <v>0</v>
      </c>
      <c r="BF415" s="137">
        <f>IF(U415="snížená",N415,0)</f>
        <v>0</v>
      </c>
      <c r="BG415" s="137">
        <f>IF(U415="zákl. přenesená",N415,0)</f>
        <v>0</v>
      </c>
      <c r="BH415" s="137">
        <f>IF(U415="sníž. přenesená",N415,0)</f>
        <v>0</v>
      </c>
      <c r="BI415" s="137">
        <f>IF(U415="nulová",N415,0)</f>
        <v>0</v>
      </c>
      <c r="BJ415" s="23" t="s">
        <v>17</v>
      </c>
      <c r="BK415" s="137">
        <f>L415*K415</f>
        <v>0</v>
      </c>
    </row>
    <row r="416" spans="2:63" s="1" customFormat="1" ht="22.3" customHeight="1">
      <c r="B416" s="47"/>
      <c r="C416" s="270" t="s">
        <v>5</v>
      </c>
      <c r="D416" s="270" t="s">
        <v>169</v>
      </c>
      <c r="E416" s="271" t="s">
        <v>5</v>
      </c>
      <c r="F416" s="272" t="s">
        <v>5</v>
      </c>
      <c r="G416" s="272"/>
      <c r="H416" s="272"/>
      <c r="I416" s="272"/>
      <c r="J416" s="273" t="s">
        <v>5</v>
      </c>
      <c r="K416" s="266"/>
      <c r="L416" s="218"/>
      <c r="M416" s="274"/>
      <c r="N416" s="274">
        <f>BK416</f>
        <v>0</v>
      </c>
      <c r="O416" s="274"/>
      <c r="P416" s="274"/>
      <c r="Q416" s="274"/>
      <c r="R416" s="49"/>
      <c r="T416" s="220" t="s">
        <v>5</v>
      </c>
      <c r="U416" s="275" t="s">
        <v>42</v>
      </c>
      <c r="V416" s="48"/>
      <c r="W416" s="48"/>
      <c r="X416" s="48"/>
      <c r="Y416" s="48"/>
      <c r="Z416" s="48"/>
      <c r="AA416" s="95"/>
      <c r="AT416" s="23" t="s">
        <v>684</v>
      </c>
      <c r="AU416" s="23" t="s">
        <v>17</v>
      </c>
      <c r="AY416" s="23" t="s">
        <v>684</v>
      </c>
      <c r="BE416" s="137">
        <f>IF(U416="základní",N416,0)</f>
        <v>0</v>
      </c>
      <c r="BF416" s="137">
        <f>IF(U416="snížená",N416,0)</f>
        <v>0</v>
      </c>
      <c r="BG416" s="137">
        <f>IF(U416="zákl. přenesená",N416,0)</f>
        <v>0</v>
      </c>
      <c r="BH416" s="137">
        <f>IF(U416="sníž. přenesená",N416,0)</f>
        <v>0</v>
      </c>
      <c r="BI416" s="137">
        <f>IF(U416="nulová",N416,0)</f>
        <v>0</v>
      </c>
      <c r="BJ416" s="23" t="s">
        <v>17</v>
      </c>
      <c r="BK416" s="137">
        <f>L416*K416</f>
        <v>0</v>
      </c>
    </row>
    <row r="417" spans="2:63" s="1" customFormat="1" ht="22.3" customHeight="1">
      <c r="B417" s="47"/>
      <c r="C417" s="270" t="s">
        <v>5</v>
      </c>
      <c r="D417" s="270" t="s">
        <v>169</v>
      </c>
      <c r="E417" s="271" t="s">
        <v>5</v>
      </c>
      <c r="F417" s="272" t="s">
        <v>5</v>
      </c>
      <c r="G417" s="272"/>
      <c r="H417" s="272"/>
      <c r="I417" s="272"/>
      <c r="J417" s="273" t="s">
        <v>5</v>
      </c>
      <c r="K417" s="266"/>
      <c r="L417" s="218"/>
      <c r="M417" s="274"/>
      <c r="N417" s="274">
        <f>BK417</f>
        <v>0</v>
      </c>
      <c r="O417" s="274"/>
      <c r="P417" s="274"/>
      <c r="Q417" s="274"/>
      <c r="R417" s="49"/>
      <c r="T417" s="220" t="s">
        <v>5</v>
      </c>
      <c r="U417" s="275" t="s">
        <v>42</v>
      </c>
      <c r="V417" s="73"/>
      <c r="W417" s="73"/>
      <c r="X417" s="73"/>
      <c r="Y417" s="73"/>
      <c r="Z417" s="73"/>
      <c r="AA417" s="75"/>
      <c r="AT417" s="23" t="s">
        <v>684</v>
      </c>
      <c r="AU417" s="23" t="s">
        <v>17</v>
      </c>
      <c r="AY417" s="23" t="s">
        <v>684</v>
      </c>
      <c r="BE417" s="137">
        <f>IF(U417="základní",N417,0)</f>
        <v>0</v>
      </c>
      <c r="BF417" s="137">
        <f>IF(U417="snížená",N417,0)</f>
        <v>0</v>
      </c>
      <c r="BG417" s="137">
        <f>IF(U417="zákl. přenesená",N417,0)</f>
        <v>0</v>
      </c>
      <c r="BH417" s="137">
        <f>IF(U417="sníž. přenesená",N417,0)</f>
        <v>0</v>
      </c>
      <c r="BI417" s="137">
        <f>IF(U417="nulová",N417,0)</f>
        <v>0</v>
      </c>
      <c r="BJ417" s="23" t="s">
        <v>17</v>
      </c>
      <c r="BK417" s="137">
        <f>L417*K417</f>
        <v>0</v>
      </c>
    </row>
    <row r="418" spans="2:18" s="1" customFormat="1" ht="6.95" customHeight="1">
      <c r="B418" s="76"/>
      <c r="C418" s="77"/>
      <c r="D418" s="77"/>
      <c r="E418" s="77"/>
      <c r="F418" s="77"/>
      <c r="G418" s="77"/>
      <c r="H418" s="77"/>
      <c r="I418" s="77"/>
      <c r="J418" s="77"/>
      <c r="K418" s="77"/>
      <c r="L418" s="77"/>
      <c r="M418" s="77"/>
      <c r="N418" s="77"/>
      <c r="O418" s="77"/>
      <c r="P418" s="77"/>
      <c r="Q418" s="77"/>
      <c r="R418" s="78"/>
    </row>
  </sheetData>
  <mergeCells count="589">
    <mergeCell ref="F413:I413"/>
    <mergeCell ref="F409:I409"/>
    <mergeCell ref="F406:I406"/>
    <mergeCell ref="F407:I407"/>
    <mergeCell ref="F410:I410"/>
    <mergeCell ref="F411:I411"/>
    <mergeCell ref="F414:I414"/>
    <mergeCell ref="F415:I415"/>
    <mergeCell ref="F416:I416"/>
    <mergeCell ref="F417:I417"/>
    <mergeCell ref="F391:I391"/>
    <mergeCell ref="F394:I394"/>
    <mergeCell ref="F392:I392"/>
    <mergeCell ref="F393:I393"/>
    <mergeCell ref="L394:M394"/>
    <mergeCell ref="N394:Q394"/>
    <mergeCell ref="F395:I395"/>
    <mergeCell ref="L395:M395"/>
    <mergeCell ref="N395:Q395"/>
    <mergeCell ref="F396:I396"/>
    <mergeCell ref="F397:I397"/>
    <mergeCell ref="F398:I398"/>
    <mergeCell ref="F399:I399"/>
    <mergeCell ref="F402:I402"/>
    <mergeCell ref="F400:I400"/>
    <mergeCell ref="F401:I401"/>
    <mergeCell ref="L402:M402"/>
    <mergeCell ref="N402:Q402"/>
    <mergeCell ref="N403:Q403"/>
    <mergeCell ref="L416:M416"/>
    <mergeCell ref="L407:M407"/>
    <mergeCell ref="L409:M409"/>
    <mergeCell ref="L411:M411"/>
    <mergeCell ref="L413:M413"/>
    <mergeCell ref="L414:M414"/>
    <mergeCell ref="L415:M415"/>
    <mergeCell ref="L417:M417"/>
    <mergeCell ref="F404:I404"/>
    <mergeCell ref="L404:M404"/>
    <mergeCell ref="N404:Q404"/>
    <mergeCell ref="F405:I405"/>
    <mergeCell ref="N407:Q407"/>
    <mergeCell ref="N409:Q409"/>
    <mergeCell ref="N411:Q411"/>
    <mergeCell ref="N413:Q413"/>
    <mergeCell ref="N414:Q414"/>
    <mergeCell ref="N415:Q415"/>
    <mergeCell ref="N416:Q416"/>
    <mergeCell ref="N417:Q417"/>
    <mergeCell ref="N408:Q408"/>
    <mergeCell ref="N412:Q412"/>
    <mergeCell ref="E24:L24"/>
    <mergeCell ref="S2:AC2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H1:K1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C76:Q76"/>
    <mergeCell ref="F79:P79"/>
    <mergeCell ref="F78:P78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D122:H122"/>
    <mergeCell ref="D119:H119"/>
    <mergeCell ref="D120:H120"/>
    <mergeCell ref="D121:H121"/>
    <mergeCell ref="D123:H123"/>
    <mergeCell ref="N93:Q93"/>
    <mergeCell ref="N96:Q96"/>
    <mergeCell ref="N94:Q94"/>
    <mergeCell ref="N95:Q95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107:Q107"/>
    <mergeCell ref="N108:Q108"/>
    <mergeCell ref="N109:Q109"/>
    <mergeCell ref="N110:Q110"/>
    <mergeCell ref="N111:Q111"/>
    <mergeCell ref="N112:Q112"/>
    <mergeCell ref="N113:Q113"/>
    <mergeCell ref="N114:Q114"/>
    <mergeCell ref="N115:Q115"/>
    <mergeCell ref="N116:Q116"/>
    <mergeCell ref="N118:Q118"/>
    <mergeCell ref="N119:Q119"/>
    <mergeCell ref="N120:Q120"/>
    <mergeCell ref="N121:Q121"/>
    <mergeCell ref="N122:Q122"/>
    <mergeCell ref="N123:Q123"/>
    <mergeCell ref="N124:Q124"/>
    <mergeCell ref="L126:Q126"/>
    <mergeCell ref="C132:Q132"/>
    <mergeCell ref="F134:P134"/>
    <mergeCell ref="F135:P135"/>
    <mergeCell ref="M137:P137"/>
    <mergeCell ref="M139:Q139"/>
    <mergeCell ref="M140:Q140"/>
    <mergeCell ref="F142:I142"/>
    <mergeCell ref="L142:M142"/>
    <mergeCell ref="N142:Q142"/>
    <mergeCell ref="N143:Q143"/>
    <mergeCell ref="N144:Q144"/>
    <mergeCell ref="N145:Q145"/>
    <mergeCell ref="F146:I146"/>
    <mergeCell ref="F148:I148"/>
    <mergeCell ref="L146:M146"/>
    <mergeCell ref="N146:Q146"/>
    <mergeCell ref="F147:I147"/>
    <mergeCell ref="L148:M148"/>
    <mergeCell ref="N148:Q148"/>
    <mergeCell ref="N149:Q149"/>
    <mergeCell ref="N150:Q150"/>
    <mergeCell ref="N151:Q151"/>
    <mergeCell ref="N152:Q152"/>
    <mergeCell ref="N153:Q153"/>
    <mergeCell ref="N155:Q155"/>
    <mergeCell ref="N157:Q157"/>
    <mergeCell ref="N154:Q154"/>
    <mergeCell ref="N159:Q159"/>
    <mergeCell ref="F149:I149"/>
    <mergeCell ref="F152:I152"/>
    <mergeCell ref="F151:I151"/>
    <mergeCell ref="F150:I150"/>
    <mergeCell ref="F153:I153"/>
    <mergeCell ref="F155:I155"/>
    <mergeCell ref="F156:I156"/>
    <mergeCell ref="F157:I157"/>
    <mergeCell ref="F158:I158"/>
    <mergeCell ref="F160:I160"/>
    <mergeCell ref="F161:I161"/>
    <mergeCell ref="F162:I162"/>
    <mergeCell ref="F163:I163"/>
    <mergeCell ref="F164:I164"/>
    <mergeCell ref="F165:I165"/>
    <mergeCell ref="L149:M149"/>
    <mergeCell ref="L153:M153"/>
    <mergeCell ref="L150:M150"/>
    <mergeCell ref="L151:M151"/>
    <mergeCell ref="L152:M152"/>
    <mergeCell ref="L155:M155"/>
    <mergeCell ref="L157:M157"/>
    <mergeCell ref="L160:M160"/>
    <mergeCell ref="L163:M163"/>
    <mergeCell ref="L167:M167"/>
    <mergeCell ref="L168:M168"/>
    <mergeCell ref="L169:M169"/>
    <mergeCell ref="L172:M172"/>
    <mergeCell ref="L173:M173"/>
    <mergeCell ref="L174:M174"/>
    <mergeCell ref="F167:I167"/>
    <mergeCell ref="F168:I168"/>
    <mergeCell ref="F169:I169"/>
    <mergeCell ref="F172:I172"/>
    <mergeCell ref="F173:I173"/>
    <mergeCell ref="F174:I174"/>
    <mergeCell ref="F175:I175"/>
    <mergeCell ref="F176:I176"/>
    <mergeCell ref="F177:I177"/>
    <mergeCell ref="F178:I178"/>
    <mergeCell ref="F179:I179"/>
    <mergeCell ref="F180:I180"/>
    <mergeCell ref="F181:I181"/>
    <mergeCell ref="F182:I182"/>
    <mergeCell ref="F183:I183"/>
    <mergeCell ref="F184:I184"/>
    <mergeCell ref="F185:I185"/>
    <mergeCell ref="F186:I186"/>
    <mergeCell ref="F187:I187"/>
    <mergeCell ref="F188:I188"/>
    <mergeCell ref="F189:I189"/>
    <mergeCell ref="F190:I190"/>
    <mergeCell ref="F191:I191"/>
    <mergeCell ref="F192:I192"/>
    <mergeCell ref="F193:I193"/>
    <mergeCell ref="F194:I194"/>
    <mergeCell ref="F195:I195"/>
    <mergeCell ref="F196:I196"/>
    <mergeCell ref="F197:I197"/>
    <mergeCell ref="F198:I198"/>
    <mergeCell ref="N205:Q205"/>
    <mergeCell ref="N199:Q199"/>
    <mergeCell ref="N200:Q200"/>
    <mergeCell ref="N201:Q201"/>
    <mergeCell ref="N219:Q219"/>
    <mergeCell ref="N225:Q225"/>
    <mergeCell ref="F199:I199"/>
    <mergeCell ref="F200:I200"/>
    <mergeCell ref="F201:I201"/>
    <mergeCell ref="F202:I202"/>
    <mergeCell ref="F203:I203"/>
    <mergeCell ref="F204:I204"/>
    <mergeCell ref="F205:I205"/>
    <mergeCell ref="F206:I206"/>
    <mergeCell ref="F207:I207"/>
    <mergeCell ref="F208:I208"/>
    <mergeCell ref="F209:I209"/>
    <mergeCell ref="F210:I210"/>
    <mergeCell ref="F211:I211"/>
    <mergeCell ref="F212:I212"/>
    <mergeCell ref="F213:I213"/>
    <mergeCell ref="L180:M180"/>
    <mergeCell ref="L183:M183"/>
    <mergeCell ref="L193:M193"/>
    <mergeCell ref="L199:M199"/>
    <mergeCell ref="L200:M200"/>
    <mergeCell ref="L201:M201"/>
    <mergeCell ref="L205:M205"/>
    <mergeCell ref="L206:M206"/>
    <mergeCell ref="L210:M210"/>
    <mergeCell ref="L213:M213"/>
    <mergeCell ref="L216:M216"/>
    <mergeCell ref="L220:M220"/>
    <mergeCell ref="L223:M223"/>
    <mergeCell ref="L226:M226"/>
    <mergeCell ref="L227:M227"/>
    <mergeCell ref="N160:Q160"/>
    <mergeCell ref="N167:Q167"/>
    <mergeCell ref="N163:Q163"/>
    <mergeCell ref="N168:Q168"/>
    <mergeCell ref="N169:Q169"/>
    <mergeCell ref="N172:Q172"/>
    <mergeCell ref="N173:Q173"/>
    <mergeCell ref="N174:Q174"/>
    <mergeCell ref="N180:Q180"/>
    <mergeCell ref="N183:Q183"/>
    <mergeCell ref="N193:Q193"/>
    <mergeCell ref="N166:Q166"/>
    <mergeCell ref="N170:Q170"/>
    <mergeCell ref="N171:Q171"/>
    <mergeCell ref="F214:I214"/>
    <mergeCell ref="F215:I215"/>
    <mergeCell ref="F216:I216"/>
    <mergeCell ref="F217:I217"/>
    <mergeCell ref="F218:I218"/>
    <mergeCell ref="F220:I220"/>
    <mergeCell ref="F221:I221"/>
    <mergeCell ref="F222:I222"/>
    <mergeCell ref="F223:I223"/>
    <mergeCell ref="F224:I224"/>
    <mergeCell ref="F226:I226"/>
    <mergeCell ref="F227:I227"/>
    <mergeCell ref="F230:I230"/>
    <mergeCell ref="F231:I231"/>
    <mergeCell ref="F232:I232"/>
    <mergeCell ref="N256:Q256"/>
    <mergeCell ref="N253:Q253"/>
    <mergeCell ref="N258:Q258"/>
    <mergeCell ref="N261:Q261"/>
    <mergeCell ref="L238:M238"/>
    <mergeCell ref="L230:M230"/>
    <mergeCell ref="L239:M239"/>
    <mergeCell ref="L241:M241"/>
    <mergeCell ref="L244:M244"/>
    <mergeCell ref="L247:M247"/>
    <mergeCell ref="L250:M250"/>
    <mergeCell ref="L253:M253"/>
    <mergeCell ref="L256:M256"/>
    <mergeCell ref="L258:M258"/>
    <mergeCell ref="L261:M261"/>
    <mergeCell ref="F233:I233"/>
    <mergeCell ref="F234:I234"/>
    <mergeCell ref="F235:I235"/>
    <mergeCell ref="F236:I236"/>
    <mergeCell ref="F238:I238"/>
    <mergeCell ref="F239:I239"/>
    <mergeCell ref="F241:I241"/>
    <mergeCell ref="F242:I242"/>
    <mergeCell ref="F243:I243"/>
    <mergeCell ref="F244:I244"/>
    <mergeCell ref="F245:I245"/>
    <mergeCell ref="F246:I246"/>
    <mergeCell ref="F247:I247"/>
    <mergeCell ref="F248:I248"/>
    <mergeCell ref="F249:I249"/>
    <mergeCell ref="N250:Q250"/>
    <mergeCell ref="N247:Q247"/>
    <mergeCell ref="F250:I250"/>
    <mergeCell ref="F251:I251"/>
    <mergeCell ref="F252:I252"/>
    <mergeCell ref="F253:I253"/>
    <mergeCell ref="F254:I254"/>
    <mergeCell ref="F255:I255"/>
    <mergeCell ref="F256:I256"/>
    <mergeCell ref="F257:I257"/>
    <mergeCell ref="F258:I258"/>
    <mergeCell ref="F259:I259"/>
    <mergeCell ref="F260:I260"/>
    <mergeCell ref="F261:I261"/>
    <mergeCell ref="F262:I262"/>
    <mergeCell ref="F263:I263"/>
    <mergeCell ref="F264:I264"/>
    <mergeCell ref="F265:I265"/>
    <mergeCell ref="F266:I266"/>
    <mergeCell ref="F267:I267"/>
    <mergeCell ref="L267:M267"/>
    <mergeCell ref="N267:Q267"/>
    <mergeCell ref="F268:I268"/>
    <mergeCell ref="L268:M268"/>
    <mergeCell ref="N268:Q268"/>
    <mergeCell ref="F269:I269"/>
    <mergeCell ref="F270:I270"/>
    <mergeCell ref="F271:I271"/>
    <mergeCell ref="F272:I272"/>
    <mergeCell ref="F275:I275"/>
    <mergeCell ref="F273:I273"/>
    <mergeCell ref="F274:I274"/>
    <mergeCell ref="L274:M274"/>
    <mergeCell ref="N274:Q274"/>
    <mergeCell ref="F276:I276"/>
    <mergeCell ref="F277:I277"/>
    <mergeCell ref="F278:I278"/>
    <mergeCell ref="F279:I279"/>
    <mergeCell ref="F280:I280"/>
    <mergeCell ref="F281:I281"/>
    <mergeCell ref="F282:I282"/>
    <mergeCell ref="F285:I285"/>
    <mergeCell ref="F283:I283"/>
    <mergeCell ref="L285:M285"/>
    <mergeCell ref="N285:Q285"/>
    <mergeCell ref="F286:I286"/>
    <mergeCell ref="L286:M286"/>
    <mergeCell ref="N286:Q286"/>
    <mergeCell ref="L287:M287"/>
    <mergeCell ref="N287:Q287"/>
    <mergeCell ref="L288:M288"/>
    <mergeCell ref="N288:Q288"/>
    <mergeCell ref="N284:Q284"/>
    <mergeCell ref="F287:I287"/>
    <mergeCell ref="F290:I290"/>
    <mergeCell ref="F288:I288"/>
    <mergeCell ref="L290:M290"/>
    <mergeCell ref="N290:Q290"/>
    <mergeCell ref="N289:Q289"/>
    <mergeCell ref="N291:Q291"/>
    <mergeCell ref="N292:Q292"/>
    <mergeCell ref="F293:I293"/>
    <mergeCell ref="L293:M293"/>
    <mergeCell ref="N293:Q293"/>
    <mergeCell ref="F294:I294"/>
    <mergeCell ref="L295:M295"/>
    <mergeCell ref="N295:Q295"/>
    <mergeCell ref="L296:M296"/>
    <mergeCell ref="N296:Q296"/>
    <mergeCell ref="L297:M297"/>
    <mergeCell ref="N297:Q297"/>
    <mergeCell ref="L298:M298"/>
    <mergeCell ref="N298:Q298"/>
    <mergeCell ref="N299:Q299"/>
    <mergeCell ref="F295:I295"/>
    <mergeCell ref="F297:I297"/>
    <mergeCell ref="F296:I296"/>
    <mergeCell ref="F298:I298"/>
    <mergeCell ref="F300:I300"/>
    <mergeCell ref="L300:M300"/>
    <mergeCell ref="N300:Q300"/>
    <mergeCell ref="F301:I301"/>
    <mergeCell ref="L302:M302"/>
    <mergeCell ref="N302:Q302"/>
    <mergeCell ref="L303:M303"/>
    <mergeCell ref="N303:Q303"/>
    <mergeCell ref="L304:M304"/>
    <mergeCell ref="N304:Q304"/>
    <mergeCell ref="L306:M306"/>
    <mergeCell ref="N306:Q306"/>
    <mergeCell ref="L308:M308"/>
    <mergeCell ref="N308:Q308"/>
    <mergeCell ref="N244:Q244"/>
    <mergeCell ref="N238:Q238"/>
    <mergeCell ref="N239:Q239"/>
    <mergeCell ref="N241:Q241"/>
    <mergeCell ref="N237:Q237"/>
    <mergeCell ref="N240:Q240"/>
    <mergeCell ref="N206:Q206"/>
    <mergeCell ref="N210:Q210"/>
    <mergeCell ref="N213:Q213"/>
    <mergeCell ref="N216:Q216"/>
    <mergeCell ref="N220:Q220"/>
    <mergeCell ref="N223:Q223"/>
    <mergeCell ref="N226:Q226"/>
    <mergeCell ref="N227:Q227"/>
    <mergeCell ref="N230:Q230"/>
    <mergeCell ref="N228:Q228"/>
    <mergeCell ref="N229:Q229"/>
    <mergeCell ref="L313:M313"/>
    <mergeCell ref="F316:I316"/>
    <mergeCell ref="N313:Q313"/>
    <mergeCell ref="F314:I314"/>
    <mergeCell ref="L314:M314"/>
    <mergeCell ref="N314:Q314"/>
    <mergeCell ref="F315:I315"/>
    <mergeCell ref="F317:I317"/>
    <mergeCell ref="L317:M317"/>
    <mergeCell ref="N317:Q317"/>
    <mergeCell ref="L322:M322"/>
    <mergeCell ref="L319:M319"/>
    <mergeCell ref="N319:Q319"/>
    <mergeCell ref="L320:M320"/>
    <mergeCell ref="N320:Q320"/>
    <mergeCell ref="L321:M321"/>
    <mergeCell ref="N321:Q321"/>
    <mergeCell ref="N322:Q322"/>
    <mergeCell ref="L323:M323"/>
    <mergeCell ref="N323:Q323"/>
    <mergeCell ref="L325:M325"/>
    <mergeCell ref="N325:Q325"/>
    <mergeCell ref="N305:Q305"/>
    <mergeCell ref="N307:Q307"/>
    <mergeCell ref="N318:Q318"/>
    <mergeCell ref="N324:Q324"/>
    <mergeCell ref="F302:I302"/>
    <mergeCell ref="F308:I308"/>
    <mergeCell ref="F304:I304"/>
    <mergeCell ref="F303:I303"/>
    <mergeCell ref="F306:I306"/>
    <mergeCell ref="F309:I309"/>
    <mergeCell ref="F310:I310"/>
    <mergeCell ref="F311:I311"/>
    <mergeCell ref="F312:I312"/>
    <mergeCell ref="F313:I313"/>
    <mergeCell ref="F319:I319"/>
    <mergeCell ref="F320:I320"/>
    <mergeCell ref="F321:I321"/>
    <mergeCell ref="F322:I322"/>
    <mergeCell ref="F323:I323"/>
    <mergeCell ref="F325:I325"/>
    <mergeCell ref="F326:I326"/>
    <mergeCell ref="F327:I327"/>
    <mergeCell ref="F328:I328"/>
    <mergeCell ref="F329:I329"/>
    <mergeCell ref="L329:M329"/>
    <mergeCell ref="N329:Q329"/>
    <mergeCell ref="F330:I330"/>
    <mergeCell ref="L330:M330"/>
    <mergeCell ref="N330:Q330"/>
    <mergeCell ref="F331:I331"/>
    <mergeCell ref="F334:I334"/>
    <mergeCell ref="F332:I332"/>
    <mergeCell ref="F333:I333"/>
    <mergeCell ref="L333:M333"/>
    <mergeCell ref="N333:Q333"/>
    <mergeCell ref="L334:M334"/>
    <mergeCell ref="N334:Q334"/>
    <mergeCell ref="F335:I335"/>
    <mergeCell ref="F336:I336"/>
    <mergeCell ref="F337:I337"/>
    <mergeCell ref="L337:M337"/>
    <mergeCell ref="N337:Q337"/>
    <mergeCell ref="L338:M338"/>
    <mergeCell ref="N338:Q338"/>
    <mergeCell ref="L339:M339"/>
    <mergeCell ref="N339:Q339"/>
    <mergeCell ref="F338:I338"/>
    <mergeCell ref="F339:I339"/>
    <mergeCell ref="F340:I340"/>
    <mergeCell ref="F341:I341"/>
    <mergeCell ref="L341:M341"/>
    <mergeCell ref="N341:Q341"/>
    <mergeCell ref="L342:M342"/>
    <mergeCell ref="N342:Q342"/>
    <mergeCell ref="L343:M343"/>
    <mergeCell ref="N343:Q343"/>
    <mergeCell ref="L344:M344"/>
    <mergeCell ref="N344:Q344"/>
    <mergeCell ref="F342:I342"/>
    <mergeCell ref="F346:I346"/>
    <mergeCell ref="F343:I343"/>
    <mergeCell ref="F344:I344"/>
    <mergeCell ref="L346:M346"/>
    <mergeCell ref="N346:Q346"/>
    <mergeCell ref="F347:I347"/>
    <mergeCell ref="F348:I348"/>
    <mergeCell ref="L348:M348"/>
    <mergeCell ref="N348:Q348"/>
    <mergeCell ref="N345:Q345"/>
    <mergeCell ref="F349:I349"/>
    <mergeCell ref="F352:I352"/>
    <mergeCell ref="F350:I350"/>
    <mergeCell ref="L350:M350"/>
    <mergeCell ref="N350:Q350"/>
    <mergeCell ref="F351:I351"/>
    <mergeCell ref="L352:M352"/>
    <mergeCell ref="N352:Q352"/>
    <mergeCell ref="F353:I353"/>
    <mergeCell ref="L353:M353"/>
    <mergeCell ref="N353:Q353"/>
    <mergeCell ref="F354:I354"/>
    <mergeCell ref="F355:I355"/>
    <mergeCell ref="F358:I358"/>
    <mergeCell ref="F356:I356"/>
    <mergeCell ref="F357:I357"/>
    <mergeCell ref="L358:M358"/>
    <mergeCell ref="N358:Q358"/>
    <mergeCell ref="F359:I359"/>
    <mergeCell ref="F360:I360"/>
    <mergeCell ref="F361:I361"/>
    <mergeCell ref="F362:I362"/>
    <mergeCell ref="F363:I363"/>
    <mergeCell ref="F364:I364"/>
    <mergeCell ref="F367:I367"/>
    <mergeCell ref="F365:I365"/>
    <mergeCell ref="L365:M365"/>
    <mergeCell ref="N365:Q365"/>
    <mergeCell ref="F366:I366"/>
    <mergeCell ref="F368:I368"/>
    <mergeCell ref="F369:I369"/>
    <mergeCell ref="F370:I370"/>
    <mergeCell ref="F371:I371"/>
    <mergeCell ref="F372:I372"/>
    <mergeCell ref="L372:M372"/>
    <mergeCell ref="N372:Q372"/>
    <mergeCell ref="L373:M373"/>
    <mergeCell ref="N373:Q373"/>
    <mergeCell ref="F373:I373"/>
    <mergeCell ref="F374:I374"/>
    <mergeCell ref="F375:I375"/>
    <mergeCell ref="L375:M375"/>
    <mergeCell ref="N375:Q375"/>
    <mergeCell ref="L376:M376"/>
    <mergeCell ref="N376:Q376"/>
    <mergeCell ref="L377:M377"/>
    <mergeCell ref="N377:Q377"/>
    <mergeCell ref="L378:M378"/>
    <mergeCell ref="N378:Q378"/>
    <mergeCell ref="F376:I376"/>
    <mergeCell ref="F380:I380"/>
    <mergeCell ref="F377:I377"/>
    <mergeCell ref="F378:I378"/>
    <mergeCell ref="L380:M380"/>
    <mergeCell ref="N380:Q380"/>
    <mergeCell ref="F381:I381"/>
    <mergeCell ref="F382:I382"/>
    <mergeCell ref="L382:M382"/>
    <mergeCell ref="N382:Q382"/>
    <mergeCell ref="F383:I383"/>
    <mergeCell ref="N379:Q379"/>
    <mergeCell ref="F385:I385"/>
    <mergeCell ref="F388:I388"/>
    <mergeCell ref="L385:M385"/>
    <mergeCell ref="N385:Q385"/>
    <mergeCell ref="F386:I386"/>
    <mergeCell ref="F387:I387"/>
    <mergeCell ref="F389:I389"/>
    <mergeCell ref="L389:M389"/>
    <mergeCell ref="N389:Q389"/>
    <mergeCell ref="F390:I390"/>
    <mergeCell ref="L390:M390"/>
    <mergeCell ref="N390:Q390"/>
    <mergeCell ref="N384:Q384"/>
  </mergeCells>
  <dataValidations count="2">
    <dataValidation type="list" allowBlank="1" showInputMessage="1" showErrorMessage="1" error="Povoleny jsou hodnoty K, M." sqref="D413:D418">
      <formula1>"K, M"</formula1>
    </dataValidation>
    <dataValidation type="list" allowBlank="1" showInputMessage="1" showErrorMessage="1" error="Povoleny jsou hodnoty základní, snížená, zákl. přenesená, sníž. přenesená, nulová." sqref="U413:U418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6" display="2) Rekapitulace rozpočtu"/>
    <hyperlink ref="L1" location="C142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41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48"/>
      <c r="B1" s="14"/>
      <c r="C1" s="14"/>
      <c r="D1" s="15" t="s">
        <v>1</v>
      </c>
      <c r="E1" s="14"/>
      <c r="F1" s="16" t="s">
        <v>103</v>
      </c>
      <c r="G1" s="16"/>
      <c r="H1" s="149" t="s">
        <v>104</v>
      </c>
      <c r="I1" s="149"/>
      <c r="J1" s="149"/>
      <c r="K1" s="149"/>
      <c r="L1" s="16" t="s">
        <v>105</v>
      </c>
      <c r="M1" s="14"/>
      <c r="N1" s="14"/>
      <c r="O1" s="15" t="s">
        <v>106</v>
      </c>
      <c r="P1" s="14"/>
      <c r="Q1" s="14"/>
      <c r="R1" s="14"/>
      <c r="S1" s="16" t="s">
        <v>107</v>
      </c>
      <c r="T1" s="16"/>
      <c r="U1" s="148"/>
      <c r="V1" s="148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3:46" ht="36.95" customHeight="1">
      <c r="C2" s="20" t="s">
        <v>7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S2" s="22" t="s">
        <v>8</v>
      </c>
      <c r="AT2" s="23" t="s">
        <v>87</v>
      </c>
    </row>
    <row r="3" spans="2:46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85</v>
      </c>
    </row>
    <row r="4" spans="2:46" ht="36.95" customHeight="1">
      <c r="B4" s="27"/>
      <c r="C4" s="28" t="s">
        <v>108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30"/>
      <c r="T4" s="21" t="s">
        <v>13</v>
      </c>
      <c r="AT4" s="23" t="s">
        <v>6</v>
      </c>
    </row>
    <row r="5" spans="2:18" ht="6.95" customHeight="1">
      <c r="B5" s="27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0"/>
    </row>
    <row r="6" spans="2:18" ht="25.4" customHeight="1">
      <c r="B6" s="27"/>
      <c r="C6" s="32"/>
      <c r="D6" s="39" t="s">
        <v>19</v>
      </c>
      <c r="E6" s="32"/>
      <c r="F6" s="150" t="str">
        <f>'Rekapitulace stavby'!K6</f>
        <v>Přizpůsobení stávajících prostor pro umístění komunálního odpadu Roosveltova kolej VŠE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2"/>
      <c r="R6" s="30"/>
    </row>
    <row r="7" spans="2:18" s="1" customFormat="1" ht="32.85" customHeight="1">
      <c r="B7" s="47"/>
      <c r="C7" s="48"/>
      <c r="D7" s="36" t="s">
        <v>109</v>
      </c>
      <c r="E7" s="48"/>
      <c r="F7" s="37" t="s">
        <v>685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9"/>
    </row>
    <row r="8" spans="2:18" s="1" customFormat="1" ht="14.4" customHeight="1">
      <c r="B8" s="47"/>
      <c r="C8" s="48"/>
      <c r="D8" s="39" t="s">
        <v>21</v>
      </c>
      <c r="E8" s="48"/>
      <c r="F8" s="34" t="s">
        <v>5</v>
      </c>
      <c r="G8" s="48"/>
      <c r="H8" s="48"/>
      <c r="I8" s="48"/>
      <c r="J8" s="48"/>
      <c r="K8" s="48"/>
      <c r="L8" s="48"/>
      <c r="M8" s="39" t="s">
        <v>22</v>
      </c>
      <c r="N8" s="48"/>
      <c r="O8" s="34" t="s">
        <v>5</v>
      </c>
      <c r="P8" s="48"/>
      <c r="Q8" s="48"/>
      <c r="R8" s="49"/>
    </row>
    <row r="9" spans="2:18" s="1" customFormat="1" ht="14.4" customHeight="1">
      <c r="B9" s="47"/>
      <c r="C9" s="48"/>
      <c r="D9" s="39" t="s">
        <v>23</v>
      </c>
      <c r="E9" s="48"/>
      <c r="F9" s="34" t="s">
        <v>24</v>
      </c>
      <c r="G9" s="48"/>
      <c r="H9" s="48"/>
      <c r="I9" s="48"/>
      <c r="J9" s="48"/>
      <c r="K9" s="48"/>
      <c r="L9" s="48"/>
      <c r="M9" s="39" t="s">
        <v>25</v>
      </c>
      <c r="N9" s="48"/>
      <c r="O9" s="151" t="str">
        <f>'Rekapitulace stavby'!AN8</f>
        <v>27.11.2018</v>
      </c>
      <c r="P9" s="91"/>
      <c r="Q9" s="48"/>
      <c r="R9" s="49"/>
    </row>
    <row r="10" spans="2:18" s="1" customFormat="1" ht="10.8" customHeight="1"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9"/>
    </row>
    <row r="11" spans="2:18" s="1" customFormat="1" ht="14.4" customHeight="1">
      <c r="B11" s="47"/>
      <c r="C11" s="48"/>
      <c r="D11" s="39" t="s">
        <v>27</v>
      </c>
      <c r="E11" s="48"/>
      <c r="F11" s="48"/>
      <c r="G11" s="48"/>
      <c r="H11" s="48"/>
      <c r="I11" s="48"/>
      <c r="J11" s="48"/>
      <c r="K11" s="48"/>
      <c r="L11" s="48"/>
      <c r="M11" s="39" t="s">
        <v>28</v>
      </c>
      <c r="N11" s="48"/>
      <c r="O11" s="34" t="s">
        <v>5</v>
      </c>
      <c r="P11" s="34"/>
      <c r="Q11" s="48"/>
      <c r="R11" s="49"/>
    </row>
    <row r="12" spans="2:18" s="1" customFormat="1" ht="18" customHeight="1">
      <c r="B12" s="47"/>
      <c r="C12" s="48"/>
      <c r="D12" s="48"/>
      <c r="E12" s="34" t="s">
        <v>29</v>
      </c>
      <c r="F12" s="48"/>
      <c r="G12" s="48"/>
      <c r="H12" s="48"/>
      <c r="I12" s="48"/>
      <c r="J12" s="48"/>
      <c r="K12" s="48"/>
      <c r="L12" s="48"/>
      <c r="M12" s="39" t="s">
        <v>30</v>
      </c>
      <c r="N12" s="48"/>
      <c r="O12" s="34" t="s">
        <v>5</v>
      </c>
      <c r="P12" s="34"/>
      <c r="Q12" s="48"/>
      <c r="R12" s="49"/>
    </row>
    <row r="13" spans="2:18" s="1" customFormat="1" ht="6.95" customHeight="1">
      <c r="B13" s="47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9"/>
    </row>
    <row r="14" spans="2:18" s="1" customFormat="1" ht="14.4" customHeight="1">
      <c r="B14" s="47"/>
      <c r="C14" s="48"/>
      <c r="D14" s="39" t="s">
        <v>31</v>
      </c>
      <c r="E14" s="48"/>
      <c r="F14" s="48"/>
      <c r="G14" s="48"/>
      <c r="H14" s="48"/>
      <c r="I14" s="48"/>
      <c r="J14" s="48"/>
      <c r="K14" s="48"/>
      <c r="L14" s="48"/>
      <c r="M14" s="39" t="s">
        <v>28</v>
      </c>
      <c r="N14" s="48"/>
      <c r="O14" s="40" t="str">
        <f>IF('Rekapitulace stavby'!AN13="","",'Rekapitulace stavby'!AN13)</f>
        <v>Vyplň údaj</v>
      </c>
      <c r="P14" s="34"/>
      <c r="Q14" s="48"/>
      <c r="R14" s="49"/>
    </row>
    <row r="15" spans="2:18" s="1" customFormat="1" ht="18" customHeight="1">
      <c r="B15" s="47"/>
      <c r="C15" s="48"/>
      <c r="D15" s="48"/>
      <c r="E15" s="40" t="str">
        <f>IF('Rekapitulace stavby'!E14="","",'Rekapitulace stavby'!E14)</f>
        <v>Vyplň údaj</v>
      </c>
      <c r="F15" s="152"/>
      <c r="G15" s="152"/>
      <c r="H15" s="152"/>
      <c r="I15" s="152"/>
      <c r="J15" s="152"/>
      <c r="K15" s="152"/>
      <c r="L15" s="152"/>
      <c r="M15" s="39" t="s">
        <v>30</v>
      </c>
      <c r="N15" s="48"/>
      <c r="O15" s="40" t="str">
        <f>IF('Rekapitulace stavby'!AN14="","",'Rekapitulace stavby'!AN14)</f>
        <v>Vyplň údaj</v>
      </c>
      <c r="P15" s="34"/>
      <c r="Q15" s="48"/>
      <c r="R15" s="49"/>
    </row>
    <row r="16" spans="2:18" s="1" customFormat="1" ht="6.95" customHeight="1"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9"/>
    </row>
    <row r="17" spans="2:18" s="1" customFormat="1" ht="14.4" customHeight="1">
      <c r="B17" s="47"/>
      <c r="C17" s="48"/>
      <c r="D17" s="39" t="s">
        <v>33</v>
      </c>
      <c r="E17" s="48"/>
      <c r="F17" s="48"/>
      <c r="G17" s="48"/>
      <c r="H17" s="48"/>
      <c r="I17" s="48"/>
      <c r="J17" s="48"/>
      <c r="K17" s="48"/>
      <c r="L17" s="48"/>
      <c r="M17" s="39" t="s">
        <v>28</v>
      </c>
      <c r="N17" s="48"/>
      <c r="O17" s="34" t="s">
        <v>5</v>
      </c>
      <c r="P17" s="34"/>
      <c r="Q17" s="48"/>
      <c r="R17" s="49"/>
    </row>
    <row r="18" spans="2:18" s="1" customFormat="1" ht="18" customHeight="1">
      <c r="B18" s="47"/>
      <c r="C18" s="48"/>
      <c r="D18" s="48"/>
      <c r="E18" s="34" t="s">
        <v>34</v>
      </c>
      <c r="F18" s="48"/>
      <c r="G18" s="48"/>
      <c r="H18" s="48"/>
      <c r="I18" s="48"/>
      <c r="J18" s="48"/>
      <c r="K18" s="48"/>
      <c r="L18" s="48"/>
      <c r="M18" s="39" t="s">
        <v>30</v>
      </c>
      <c r="N18" s="48"/>
      <c r="O18" s="34" t="s">
        <v>5</v>
      </c>
      <c r="P18" s="34"/>
      <c r="Q18" s="48"/>
      <c r="R18" s="49"/>
    </row>
    <row r="19" spans="2:18" s="1" customFormat="1" ht="6.95" customHeight="1"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9"/>
    </row>
    <row r="20" spans="2:18" s="1" customFormat="1" ht="14.4" customHeight="1">
      <c r="B20" s="47"/>
      <c r="C20" s="48"/>
      <c r="D20" s="39" t="s">
        <v>36</v>
      </c>
      <c r="E20" s="48"/>
      <c r="F20" s="48"/>
      <c r="G20" s="48"/>
      <c r="H20" s="48"/>
      <c r="I20" s="48"/>
      <c r="J20" s="48"/>
      <c r="K20" s="48"/>
      <c r="L20" s="48"/>
      <c r="M20" s="39" t="s">
        <v>28</v>
      </c>
      <c r="N20" s="48"/>
      <c r="O20" s="34" t="str">
        <f>IF('Rekapitulace stavby'!AN19="","",'Rekapitulace stavby'!AN19)</f>
        <v/>
      </c>
      <c r="P20" s="34"/>
      <c r="Q20" s="48"/>
      <c r="R20" s="49"/>
    </row>
    <row r="21" spans="2:18" s="1" customFormat="1" ht="18" customHeight="1">
      <c r="B21" s="47"/>
      <c r="C21" s="48"/>
      <c r="D21" s="48"/>
      <c r="E21" s="34" t="str">
        <f>IF('Rekapitulace stavby'!E20="","",'Rekapitulace stavby'!E20)</f>
        <v xml:space="preserve"> </v>
      </c>
      <c r="F21" s="48"/>
      <c r="G21" s="48"/>
      <c r="H21" s="48"/>
      <c r="I21" s="48"/>
      <c r="J21" s="48"/>
      <c r="K21" s="48"/>
      <c r="L21" s="48"/>
      <c r="M21" s="39" t="s">
        <v>30</v>
      </c>
      <c r="N21" s="48"/>
      <c r="O21" s="34" t="str">
        <f>IF('Rekapitulace stavby'!AN20="","",'Rekapitulace stavby'!AN20)</f>
        <v/>
      </c>
      <c r="P21" s="34"/>
      <c r="Q21" s="48"/>
      <c r="R21" s="49"/>
    </row>
    <row r="22" spans="2:18" s="1" customFormat="1" ht="6.95" customHeight="1"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9"/>
    </row>
    <row r="23" spans="2:18" s="1" customFormat="1" ht="14.4" customHeight="1">
      <c r="B23" s="47"/>
      <c r="C23" s="48"/>
      <c r="D23" s="39" t="s">
        <v>37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9"/>
    </row>
    <row r="24" spans="2:18" s="1" customFormat="1" ht="99.75" customHeight="1">
      <c r="B24" s="47"/>
      <c r="C24" s="48"/>
      <c r="D24" s="48"/>
      <c r="E24" s="43" t="s">
        <v>111</v>
      </c>
      <c r="F24" s="43"/>
      <c r="G24" s="43"/>
      <c r="H24" s="43"/>
      <c r="I24" s="43"/>
      <c r="J24" s="43"/>
      <c r="K24" s="43"/>
      <c r="L24" s="43"/>
      <c r="M24" s="48"/>
      <c r="N24" s="48"/>
      <c r="O24" s="48"/>
      <c r="P24" s="48"/>
      <c r="Q24" s="48"/>
      <c r="R24" s="49"/>
    </row>
    <row r="25" spans="2:18" s="1" customFormat="1" ht="6.95" customHeight="1"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9"/>
    </row>
    <row r="26" spans="2:18" s="1" customFormat="1" ht="6.95" customHeight="1">
      <c r="B26" s="47"/>
      <c r="C26" s="4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48"/>
      <c r="R26" s="49"/>
    </row>
    <row r="27" spans="2:18" s="1" customFormat="1" ht="14.4" customHeight="1">
      <c r="B27" s="47"/>
      <c r="C27" s="48"/>
      <c r="D27" s="153" t="s">
        <v>112</v>
      </c>
      <c r="E27" s="48"/>
      <c r="F27" s="48"/>
      <c r="G27" s="48"/>
      <c r="H27" s="48"/>
      <c r="I27" s="48"/>
      <c r="J27" s="48"/>
      <c r="K27" s="48"/>
      <c r="L27" s="48"/>
      <c r="M27" s="46">
        <f>N88</f>
        <v>0</v>
      </c>
      <c r="N27" s="46"/>
      <c r="O27" s="46"/>
      <c r="P27" s="46"/>
      <c r="Q27" s="48"/>
      <c r="R27" s="49"/>
    </row>
    <row r="28" spans="2:18" s="1" customFormat="1" ht="14.4" customHeight="1">
      <c r="B28" s="47"/>
      <c r="C28" s="48"/>
      <c r="D28" s="45" t="s">
        <v>97</v>
      </c>
      <c r="E28" s="48"/>
      <c r="F28" s="48"/>
      <c r="G28" s="48"/>
      <c r="H28" s="48"/>
      <c r="I28" s="48"/>
      <c r="J28" s="48"/>
      <c r="K28" s="48"/>
      <c r="L28" s="48"/>
      <c r="M28" s="46">
        <f>N93</f>
        <v>0</v>
      </c>
      <c r="N28" s="46"/>
      <c r="O28" s="46"/>
      <c r="P28" s="46"/>
      <c r="Q28" s="48"/>
      <c r="R28" s="49"/>
    </row>
    <row r="29" spans="2:18" s="1" customFormat="1" ht="6.95" customHeight="1">
      <c r="B29" s="47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9"/>
    </row>
    <row r="30" spans="2:18" s="1" customFormat="1" ht="25.4" customHeight="1">
      <c r="B30" s="47"/>
      <c r="C30" s="48"/>
      <c r="D30" s="154" t="s">
        <v>40</v>
      </c>
      <c r="E30" s="48"/>
      <c r="F30" s="48"/>
      <c r="G30" s="48"/>
      <c r="H30" s="48"/>
      <c r="I30" s="48"/>
      <c r="J30" s="48"/>
      <c r="K30" s="48"/>
      <c r="L30" s="48"/>
      <c r="M30" s="155">
        <f>ROUND(M27+M28,2)</f>
        <v>0</v>
      </c>
      <c r="N30" s="48"/>
      <c r="O30" s="48"/>
      <c r="P30" s="48"/>
      <c r="Q30" s="48"/>
      <c r="R30" s="49"/>
    </row>
    <row r="31" spans="2:18" s="1" customFormat="1" ht="6.95" customHeight="1">
      <c r="B31" s="47"/>
      <c r="C31" s="4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48"/>
      <c r="R31" s="49"/>
    </row>
    <row r="32" spans="2:18" s="1" customFormat="1" ht="14.4" customHeight="1">
      <c r="B32" s="47"/>
      <c r="C32" s="48"/>
      <c r="D32" s="55" t="s">
        <v>41</v>
      </c>
      <c r="E32" s="55" t="s">
        <v>42</v>
      </c>
      <c r="F32" s="56">
        <v>0.21</v>
      </c>
      <c r="G32" s="156" t="s">
        <v>43</v>
      </c>
      <c r="H32" s="157">
        <f>ROUND((((SUM(BE93:BE100)+SUM(BE118:BE134))+SUM(BE136:BE140))),2)</f>
        <v>0</v>
      </c>
      <c r="I32" s="48"/>
      <c r="J32" s="48"/>
      <c r="K32" s="48"/>
      <c r="L32" s="48"/>
      <c r="M32" s="157">
        <f>ROUND(((ROUND((SUM(BE93:BE100)+SUM(BE118:BE134)),2)*F32)+SUM(BE136:BE140)*F32),2)</f>
        <v>0</v>
      </c>
      <c r="N32" s="48"/>
      <c r="O32" s="48"/>
      <c r="P32" s="48"/>
      <c r="Q32" s="48"/>
      <c r="R32" s="49"/>
    </row>
    <row r="33" spans="2:18" s="1" customFormat="1" ht="14.4" customHeight="1">
      <c r="B33" s="47"/>
      <c r="C33" s="48"/>
      <c r="D33" s="48"/>
      <c r="E33" s="55" t="s">
        <v>44</v>
      </c>
      <c r="F33" s="56">
        <v>0.15</v>
      </c>
      <c r="G33" s="156" t="s">
        <v>43</v>
      </c>
      <c r="H33" s="157">
        <f>ROUND((((SUM(BF93:BF100)+SUM(BF118:BF134))+SUM(BF136:BF140))),2)</f>
        <v>0</v>
      </c>
      <c r="I33" s="48"/>
      <c r="J33" s="48"/>
      <c r="K33" s="48"/>
      <c r="L33" s="48"/>
      <c r="M33" s="157">
        <f>ROUND(((ROUND((SUM(BF93:BF100)+SUM(BF118:BF134)),2)*F33)+SUM(BF136:BF140)*F33),2)</f>
        <v>0</v>
      </c>
      <c r="N33" s="48"/>
      <c r="O33" s="48"/>
      <c r="P33" s="48"/>
      <c r="Q33" s="48"/>
      <c r="R33" s="49"/>
    </row>
    <row r="34" spans="2:18" s="1" customFormat="1" ht="14.4" customHeight="1" hidden="1">
      <c r="B34" s="47"/>
      <c r="C34" s="48"/>
      <c r="D34" s="48"/>
      <c r="E34" s="55" t="s">
        <v>45</v>
      </c>
      <c r="F34" s="56">
        <v>0.21</v>
      </c>
      <c r="G34" s="156" t="s">
        <v>43</v>
      </c>
      <c r="H34" s="157">
        <f>ROUND((((SUM(BG93:BG100)+SUM(BG118:BG134))+SUM(BG136:BG140))),2)</f>
        <v>0</v>
      </c>
      <c r="I34" s="48"/>
      <c r="J34" s="48"/>
      <c r="K34" s="48"/>
      <c r="L34" s="48"/>
      <c r="M34" s="157">
        <v>0</v>
      </c>
      <c r="N34" s="48"/>
      <c r="O34" s="48"/>
      <c r="P34" s="48"/>
      <c r="Q34" s="48"/>
      <c r="R34" s="49"/>
    </row>
    <row r="35" spans="2:18" s="1" customFormat="1" ht="14.4" customHeight="1" hidden="1">
      <c r="B35" s="47"/>
      <c r="C35" s="48"/>
      <c r="D35" s="48"/>
      <c r="E35" s="55" t="s">
        <v>46</v>
      </c>
      <c r="F35" s="56">
        <v>0.15</v>
      </c>
      <c r="G35" s="156" t="s">
        <v>43</v>
      </c>
      <c r="H35" s="157">
        <f>ROUND((((SUM(BH93:BH100)+SUM(BH118:BH134))+SUM(BH136:BH140))),2)</f>
        <v>0</v>
      </c>
      <c r="I35" s="48"/>
      <c r="J35" s="48"/>
      <c r="K35" s="48"/>
      <c r="L35" s="48"/>
      <c r="M35" s="157">
        <v>0</v>
      </c>
      <c r="N35" s="48"/>
      <c r="O35" s="48"/>
      <c r="P35" s="48"/>
      <c r="Q35" s="48"/>
      <c r="R35" s="49"/>
    </row>
    <row r="36" spans="2:18" s="1" customFormat="1" ht="14.4" customHeight="1" hidden="1">
      <c r="B36" s="47"/>
      <c r="C36" s="48"/>
      <c r="D36" s="48"/>
      <c r="E36" s="55" t="s">
        <v>47</v>
      </c>
      <c r="F36" s="56">
        <v>0</v>
      </c>
      <c r="G36" s="156" t="s">
        <v>43</v>
      </c>
      <c r="H36" s="157">
        <f>ROUND((((SUM(BI93:BI100)+SUM(BI118:BI134))+SUM(BI136:BI140))),2)</f>
        <v>0</v>
      </c>
      <c r="I36" s="48"/>
      <c r="J36" s="48"/>
      <c r="K36" s="48"/>
      <c r="L36" s="48"/>
      <c r="M36" s="157">
        <v>0</v>
      </c>
      <c r="N36" s="48"/>
      <c r="O36" s="48"/>
      <c r="P36" s="48"/>
      <c r="Q36" s="48"/>
      <c r="R36" s="49"/>
    </row>
    <row r="37" spans="2:18" s="1" customFormat="1" ht="6.95" customHeight="1"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9"/>
    </row>
    <row r="38" spans="2:18" s="1" customFormat="1" ht="25.4" customHeight="1">
      <c r="B38" s="47"/>
      <c r="C38" s="146"/>
      <c r="D38" s="158" t="s">
        <v>48</v>
      </c>
      <c r="E38" s="98"/>
      <c r="F38" s="98"/>
      <c r="G38" s="159" t="s">
        <v>49</v>
      </c>
      <c r="H38" s="160" t="s">
        <v>50</v>
      </c>
      <c r="I38" s="98"/>
      <c r="J38" s="98"/>
      <c r="K38" s="98"/>
      <c r="L38" s="161">
        <f>SUM(M30:M36)</f>
        <v>0</v>
      </c>
      <c r="M38" s="161"/>
      <c r="N38" s="161"/>
      <c r="O38" s="161"/>
      <c r="P38" s="162"/>
      <c r="Q38" s="146"/>
      <c r="R38" s="49"/>
    </row>
    <row r="39" spans="2:18" s="1" customFormat="1" ht="14.4" customHeight="1">
      <c r="B39" s="47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9"/>
    </row>
    <row r="40" spans="2:18" s="1" customFormat="1" ht="14.4" customHeight="1"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9"/>
    </row>
    <row r="41" spans="2:18" ht="13.5">
      <c r="B41" s="27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0"/>
    </row>
    <row r="42" spans="2:18" ht="13.5">
      <c r="B42" s="27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0"/>
    </row>
    <row r="43" spans="2:18" ht="13.5">
      <c r="B43" s="27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0"/>
    </row>
    <row r="44" spans="2:18" ht="13.5">
      <c r="B44" s="27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0"/>
    </row>
    <row r="45" spans="2:18" ht="13.5">
      <c r="B45" s="27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0"/>
    </row>
    <row r="46" spans="2:18" ht="13.5">
      <c r="B46" s="27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0"/>
    </row>
    <row r="47" spans="2:18" ht="13.5">
      <c r="B47" s="27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0"/>
    </row>
    <row r="48" spans="2:18" ht="13.5">
      <c r="B48" s="27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0"/>
    </row>
    <row r="49" spans="2:18" ht="13.5">
      <c r="B49" s="27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0"/>
    </row>
    <row r="50" spans="2:18" s="1" customFormat="1" ht="13.5">
      <c r="B50" s="47"/>
      <c r="C50" s="48"/>
      <c r="D50" s="67" t="s">
        <v>51</v>
      </c>
      <c r="E50" s="68"/>
      <c r="F50" s="68"/>
      <c r="G50" s="68"/>
      <c r="H50" s="69"/>
      <c r="I50" s="48"/>
      <c r="J50" s="67" t="s">
        <v>52</v>
      </c>
      <c r="K50" s="68"/>
      <c r="L50" s="68"/>
      <c r="M50" s="68"/>
      <c r="N50" s="68"/>
      <c r="O50" s="68"/>
      <c r="P50" s="69"/>
      <c r="Q50" s="48"/>
      <c r="R50" s="49"/>
    </row>
    <row r="51" spans="2:18" ht="13.5">
      <c r="B51" s="27"/>
      <c r="C51" s="32"/>
      <c r="D51" s="70"/>
      <c r="E51" s="32"/>
      <c r="F51" s="32"/>
      <c r="G51" s="32"/>
      <c r="H51" s="71"/>
      <c r="I51" s="32"/>
      <c r="J51" s="70"/>
      <c r="K51" s="32"/>
      <c r="L51" s="32"/>
      <c r="M51" s="32"/>
      <c r="N51" s="32"/>
      <c r="O51" s="32"/>
      <c r="P51" s="71"/>
      <c r="Q51" s="32"/>
      <c r="R51" s="30"/>
    </row>
    <row r="52" spans="2:18" ht="13.5">
      <c r="B52" s="27"/>
      <c r="C52" s="32"/>
      <c r="D52" s="70"/>
      <c r="E52" s="32"/>
      <c r="F52" s="32"/>
      <c r="G52" s="32"/>
      <c r="H52" s="71"/>
      <c r="I52" s="32"/>
      <c r="J52" s="70"/>
      <c r="K52" s="32"/>
      <c r="L52" s="32"/>
      <c r="M52" s="32"/>
      <c r="N52" s="32"/>
      <c r="O52" s="32"/>
      <c r="P52" s="71"/>
      <c r="Q52" s="32"/>
      <c r="R52" s="30"/>
    </row>
    <row r="53" spans="2:18" ht="13.5">
      <c r="B53" s="27"/>
      <c r="C53" s="32"/>
      <c r="D53" s="70"/>
      <c r="E53" s="32"/>
      <c r="F53" s="32"/>
      <c r="G53" s="32"/>
      <c r="H53" s="71"/>
      <c r="I53" s="32"/>
      <c r="J53" s="70"/>
      <c r="K53" s="32"/>
      <c r="L53" s="32"/>
      <c r="M53" s="32"/>
      <c r="N53" s="32"/>
      <c r="O53" s="32"/>
      <c r="P53" s="71"/>
      <c r="Q53" s="32"/>
      <c r="R53" s="30"/>
    </row>
    <row r="54" spans="2:18" ht="13.5">
      <c r="B54" s="27"/>
      <c r="C54" s="32"/>
      <c r="D54" s="70"/>
      <c r="E54" s="32"/>
      <c r="F54" s="32"/>
      <c r="G54" s="32"/>
      <c r="H54" s="71"/>
      <c r="I54" s="32"/>
      <c r="J54" s="70"/>
      <c r="K54" s="32"/>
      <c r="L54" s="32"/>
      <c r="M54" s="32"/>
      <c r="N54" s="32"/>
      <c r="O54" s="32"/>
      <c r="P54" s="71"/>
      <c r="Q54" s="32"/>
      <c r="R54" s="30"/>
    </row>
    <row r="55" spans="2:18" ht="13.5">
      <c r="B55" s="27"/>
      <c r="C55" s="32"/>
      <c r="D55" s="70"/>
      <c r="E55" s="32"/>
      <c r="F55" s="32"/>
      <c r="G55" s="32"/>
      <c r="H55" s="71"/>
      <c r="I55" s="32"/>
      <c r="J55" s="70"/>
      <c r="K55" s="32"/>
      <c r="L55" s="32"/>
      <c r="M55" s="32"/>
      <c r="N55" s="32"/>
      <c r="O55" s="32"/>
      <c r="P55" s="71"/>
      <c r="Q55" s="32"/>
      <c r="R55" s="30"/>
    </row>
    <row r="56" spans="2:18" ht="13.5">
      <c r="B56" s="27"/>
      <c r="C56" s="32"/>
      <c r="D56" s="70"/>
      <c r="E56" s="32"/>
      <c r="F56" s="32"/>
      <c r="G56" s="32"/>
      <c r="H56" s="71"/>
      <c r="I56" s="32"/>
      <c r="J56" s="70"/>
      <c r="K56" s="32"/>
      <c r="L56" s="32"/>
      <c r="M56" s="32"/>
      <c r="N56" s="32"/>
      <c r="O56" s="32"/>
      <c r="P56" s="71"/>
      <c r="Q56" s="32"/>
      <c r="R56" s="30"/>
    </row>
    <row r="57" spans="2:18" ht="13.5">
      <c r="B57" s="27"/>
      <c r="C57" s="32"/>
      <c r="D57" s="70"/>
      <c r="E57" s="32"/>
      <c r="F57" s="32"/>
      <c r="G57" s="32"/>
      <c r="H57" s="71"/>
      <c r="I57" s="32"/>
      <c r="J57" s="70"/>
      <c r="K57" s="32"/>
      <c r="L57" s="32"/>
      <c r="M57" s="32"/>
      <c r="N57" s="32"/>
      <c r="O57" s="32"/>
      <c r="P57" s="71"/>
      <c r="Q57" s="32"/>
      <c r="R57" s="30"/>
    </row>
    <row r="58" spans="2:18" ht="13.5">
      <c r="B58" s="27"/>
      <c r="C58" s="32"/>
      <c r="D58" s="70"/>
      <c r="E58" s="32"/>
      <c r="F58" s="32"/>
      <c r="G58" s="32"/>
      <c r="H58" s="71"/>
      <c r="I58" s="32"/>
      <c r="J58" s="70"/>
      <c r="K58" s="32"/>
      <c r="L58" s="32"/>
      <c r="M58" s="32"/>
      <c r="N58" s="32"/>
      <c r="O58" s="32"/>
      <c r="P58" s="71"/>
      <c r="Q58" s="32"/>
      <c r="R58" s="30"/>
    </row>
    <row r="59" spans="2:18" s="1" customFormat="1" ht="13.5">
      <c r="B59" s="47"/>
      <c r="C59" s="48"/>
      <c r="D59" s="72" t="s">
        <v>53</v>
      </c>
      <c r="E59" s="73"/>
      <c r="F59" s="73"/>
      <c r="G59" s="74" t="s">
        <v>54</v>
      </c>
      <c r="H59" s="75"/>
      <c r="I59" s="48"/>
      <c r="J59" s="72" t="s">
        <v>53</v>
      </c>
      <c r="K59" s="73"/>
      <c r="L59" s="73"/>
      <c r="M59" s="73"/>
      <c r="N59" s="74" t="s">
        <v>54</v>
      </c>
      <c r="O59" s="73"/>
      <c r="P59" s="75"/>
      <c r="Q59" s="48"/>
      <c r="R59" s="49"/>
    </row>
    <row r="60" spans="2:18" ht="13.5">
      <c r="B60" s="27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0"/>
    </row>
    <row r="61" spans="2:18" s="1" customFormat="1" ht="13.5">
      <c r="B61" s="47"/>
      <c r="C61" s="48"/>
      <c r="D61" s="67" t="s">
        <v>55</v>
      </c>
      <c r="E61" s="68"/>
      <c r="F61" s="68"/>
      <c r="G61" s="68"/>
      <c r="H61" s="69"/>
      <c r="I61" s="48"/>
      <c r="J61" s="67" t="s">
        <v>56</v>
      </c>
      <c r="K61" s="68"/>
      <c r="L61" s="68"/>
      <c r="M61" s="68"/>
      <c r="N61" s="68"/>
      <c r="O61" s="68"/>
      <c r="P61" s="69"/>
      <c r="Q61" s="48"/>
      <c r="R61" s="49"/>
    </row>
    <row r="62" spans="2:18" ht="13.5">
      <c r="B62" s="27"/>
      <c r="C62" s="32"/>
      <c r="D62" s="70"/>
      <c r="E62" s="32"/>
      <c r="F62" s="32"/>
      <c r="G62" s="32"/>
      <c r="H62" s="71"/>
      <c r="I62" s="32"/>
      <c r="J62" s="70"/>
      <c r="K62" s="32"/>
      <c r="L62" s="32"/>
      <c r="M62" s="32"/>
      <c r="N62" s="32"/>
      <c r="O62" s="32"/>
      <c r="P62" s="71"/>
      <c r="Q62" s="32"/>
      <c r="R62" s="30"/>
    </row>
    <row r="63" spans="2:18" ht="13.5">
      <c r="B63" s="27"/>
      <c r="C63" s="32"/>
      <c r="D63" s="70"/>
      <c r="E63" s="32"/>
      <c r="F63" s="32"/>
      <c r="G63" s="32"/>
      <c r="H63" s="71"/>
      <c r="I63" s="32"/>
      <c r="J63" s="70"/>
      <c r="K63" s="32"/>
      <c r="L63" s="32"/>
      <c r="M63" s="32"/>
      <c r="N63" s="32"/>
      <c r="O63" s="32"/>
      <c r="P63" s="71"/>
      <c r="Q63" s="32"/>
      <c r="R63" s="30"/>
    </row>
    <row r="64" spans="2:18" ht="13.5">
      <c r="B64" s="27"/>
      <c r="C64" s="32"/>
      <c r="D64" s="70"/>
      <c r="E64" s="32"/>
      <c r="F64" s="32"/>
      <c r="G64" s="32"/>
      <c r="H64" s="71"/>
      <c r="I64" s="32"/>
      <c r="J64" s="70"/>
      <c r="K64" s="32"/>
      <c r="L64" s="32"/>
      <c r="M64" s="32"/>
      <c r="N64" s="32"/>
      <c r="O64" s="32"/>
      <c r="P64" s="71"/>
      <c r="Q64" s="32"/>
      <c r="R64" s="30"/>
    </row>
    <row r="65" spans="2:18" ht="13.5">
      <c r="B65" s="27"/>
      <c r="C65" s="32"/>
      <c r="D65" s="70"/>
      <c r="E65" s="32"/>
      <c r="F65" s="32"/>
      <c r="G65" s="32"/>
      <c r="H65" s="71"/>
      <c r="I65" s="32"/>
      <c r="J65" s="70"/>
      <c r="K65" s="32"/>
      <c r="L65" s="32"/>
      <c r="M65" s="32"/>
      <c r="N65" s="32"/>
      <c r="O65" s="32"/>
      <c r="P65" s="71"/>
      <c r="Q65" s="32"/>
      <c r="R65" s="30"/>
    </row>
    <row r="66" spans="2:18" ht="13.5">
      <c r="B66" s="27"/>
      <c r="C66" s="32"/>
      <c r="D66" s="70"/>
      <c r="E66" s="32"/>
      <c r="F66" s="32"/>
      <c r="G66" s="32"/>
      <c r="H66" s="71"/>
      <c r="I66" s="32"/>
      <c r="J66" s="70"/>
      <c r="K66" s="32"/>
      <c r="L66" s="32"/>
      <c r="M66" s="32"/>
      <c r="N66" s="32"/>
      <c r="O66" s="32"/>
      <c r="P66" s="71"/>
      <c r="Q66" s="32"/>
      <c r="R66" s="30"/>
    </row>
    <row r="67" spans="2:18" ht="13.5">
      <c r="B67" s="27"/>
      <c r="C67" s="32"/>
      <c r="D67" s="70"/>
      <c r="E67" s="32"/>
      <c r="F67" s="32"/>
      <c r="G67" s="32"/>
      <c r="H67" s="71"/>
      <c r="I67" s="32"/>
      <c r="J67" s="70"/>
      <c r="K67" s="32"/>
      <c r="L67" s="32"/>
      <c r="M67" s="32"/>
      <c r="N67" s="32"/>
      <c r="O67" s="32"/>
      <c r="P67" s="71"/>
      <c r="Q67" s="32"/>
      <c r="R67" s="30"/>
    </row>
    <row r="68" spans="2:18" ht="13.5">
      <c r="B68" s="27"/>
      <c r="C68" s="32"/>
      <c r="D68" s="70"/>
      <c r="E68" s="32"/>
      <c r="F68" s="32"/>
      <c r="G68" s="32"/>
      <c r="H68" s="71"/>
      <c r="I68" s="32"/>
      <c r="J68" s="70"/>
      <c r="K68" s="32"/>
      <c r="L68" s="32"/>
      <c r="M68" s="32"/>
      <c r="N68" s="32"/>
      <c r="O68" s="32"/>
      <c r="P68" s="71"/>
      <c r="Q68" s="32"/>
      <c r="R68" s="30"/>
    </row>
    <row r="69" spans="2:18" ht="13.5">
      <c r="B69" s="27"/>
      <c r="C69" s="32"/>
      <c r="D69" s="70"/>
      <c r="E69" s="32"/>
      <c r="F69" s="32"/>
      <c r="G69" s="32"/>
      <c r="H69" s="71"/>
      <c r="I69" s="32"/>
      <c r="J69" s="70"/>
      <c r="K69" s="32"/>
      <c r="L69" s="32"/>
      <c r="M69" s="32"/>
      <c r="N69" s="32"/>
      <c r="O69" s="32"/>
      <c r="P69" s="71"/>
      <c r="Q69" s="32"/>
      <c r="R69" s="30"/>
    </row>
    <row r="70" spans="2:18" s="1" customFormat="1" ht="13.5">
      <c r="B70" s="47"/>
      <c r="C70" s="48"/>
      <c r="D70" s="72" t="s">
        <v>53</v>
      </c>
      <c r="E70" s="73"/>
      <c r="F70" s="73"/>
      <c r="G70" s="74" t="s">
        <v>54</v>
      </c>
      <c r="H70" s="75"/>
      <c r="I70" s="48"/>
      <c r="J70" s="72" t="s">
        <v>53</v>
      </c>
      <c r="K70" s="73"/>
      <c r="L70" s="73"/>
      <c r="M70" s="73"/>
      <c r="N70" s="74" t="s">
        <v>54</v>
      </c>
      <c r="O70" s="73"/>
      <c r="P70" s="75"/>
      <c r="Q70" s="48"/>
      <c r="R70" s="49"/>
    </row>
    <row r="71" spans="2:18" s="1" customFormat="1" ht="14.4" customHeight="1">
      <c r="B71" s="76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8"/>
    </row>
    <row r="75" spans="2:18" s="1" customFormat="1" ht="6.95" customHeight="1">
      <c r="B75" s="79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1"/>
    </row>
    <row r="76" spans="2:18" s="1" customFormat="1" ht="36.95" customHeight="1">
      <c r="B76" s="47"/>
      <c r="C76" s="28" t="s">
        <v>113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49"/>
    </row>
    <row r="77" spans="2:18" s="1" customFormat="1" ht="6.9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9"/>
    </row>
    <row r="78" spans="2:18" s="1" customFormat="1" ht="30" customHeight="1">
      <c r="B78" s="47"/>
      <c r="C78" s="39" t="s">
        <v>19</v>
      </c>
      <c r="D78" s="48"/>
      <c r="E78" s="48"/>
      <c r="F78" s="150" t="str">
        <f>F6</f>
        <v>Přizpůsobení stávajících prostor pro umístění komunálního odpadu Roosveltova kolej VŠE</v>
      </c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48"/>
      <c r="R78" s="49"/>
    </row>
    <row r="79" spans="2:18" s="1" customFormat="1" ht="36.95" customHeight="1">
      <c r="B79" s="47"/>
      <c r="C79" s="86" t="s">
        <v>109</v>
      </c>
      <c r="D79" s="48"/>
      <c r="E79" s="48"/>
      <c r="F79" s="88" t="str">
        <f>F7</f>
        <v>2 - Vzduchotechnika</v>
      </c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9"/>
    </row>
    <row r="80" spans="2:18" s="1" customFormat="1" ht="6.95" customHeight="1">
      <c r="B80" s="47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9"/>
    </row>
    <row r="81" spans="2:18" s="1" customFormat="1" ht="18" customHeight="1">
      <c r="B81" s="47"/>
      <c r="C81" s="39" t="s">
        <v>23</v>
      </c>
      <c r="D81" s="48"/>
      <c r="E81" s="48"/>
      <c r="F81" s="34" t="str">
        <f>F9</f>
        <v xml:space="preserve"> </v>
      </c>
      <c r="G81" s="48"/>
      <c r="H81" s="48"/>
      <c r="I81" s="48"/>
      <c r="J81" s="48"/>
      <c r="K81" s="39" t="s">
        <v>25</v>
      </c>
      <c r="L81" s="48"/>
      <c r="M81" s="91" t="str">
        <f>IF(O9="","",O9)</f>
        <v>27.11.2018</v>
      </c>
      <c r="N81" s="91"/>
      <c r="O81" s="91"/>
      <c r="P81" s="91"/>
      <c r="Q81" s="48"/>
      <c r="R81" s="49"/>
    </row>
    <row r="82" spans="2:18" s="1" customFormat="1" ht="6.95" customHeight="1">
      <c r="B82" s="47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9"/>
    </row>
    <row r="83" spans="2:18" s="1" customFormat="1" ht="13.5">
      <c r="B83" s="47"/>
      <c r="C83" s="39" t="s">
        <v>27</v>
      </c>
      <c r="D83" s="48"/>
      <c r="E83" s="48"/>
      <c r="F83" s="34" t="str">
        <f>E12</f>
        <v>Vysoká škola ekonomická v Praze</v>
      </c>
      <c r="G83" s="48"/>
      <c r="H83" s="48"/>
      <c r="I83" s="48"/>
      <c r="J83" s="48"/>
      <c r="K83" s="39" t="s">
        <v>33</v>
      </c>
      <c r="L83" s="48"/>
      <c r="M83" s="34" t="str">
        <f>E18</f>
        <v>PROJECTICA s.r.o.</v>
      </c>
      <c r="N83" s="34"/>
      <c r="O83" s="34"/>
      <c r="P83" s="34"/>
      <c r="Q83" s="34"/>
      <c r="R83" s="49"/>
    </row>
    <row r="84" spans="2:18" s="1" customFormat="1" ht="14.4" customHeight="1">
      <c r="B84" s="47"/>
      <c r="C84" s="39" t="s">
        <v>31</v>
      </c>
      <c r="D84" s="48"/>
      <c r="E84" s="48"/>
      <c r="F84" s="34" t="str">
        <f>IF(E15="","",E15)</f>
        <v>Vyplň údaj</v>
      </c>
      <c r="G84" s="48"/>
      <c r="H84" s="48"/>
      <c r="I84" s="48"/>
      <c r="J84" s="48"/>
      <c r="K84" s="39" t="s">
        <v>36</v>
      </c>
      <c r="L84" s="48"/>
      <c r="M84" s="34" t="str">
        <f>E21</f>
        <v xml:space="preserve"> </v>
      </c>
      <c r="N84" s="34"/>
      <c r="O84" s="34"/>
      <c r="P84" s="34"/>
      <c r="Q84" s="34"/>
      <c r="R84" s="49"/>
    </row>
    <row r="85" spans="2:18" s="1" customFormat="1" ht="10.3" customHeight="1">
      <c r="B85" s="47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9"/>
    </row>
    <row r="86" spans="2:18" s="1" customFormat="1" ht="29.25" customHeight="1">
      <c r="B86" s="47"/>
      <c r="C86" s="163" t="s">
        <v>114</v>
      </c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63" t="s">
        <v>115</v>
      </c>
      <c r="O86" s="146"/>
      <c r="P86" s="146"/>
      <c r="Q86" s="146"/>
      <c r="R86" s="49"/>
    </row>
    <row r="87" spans="2:18" s="1" customFormat="1" ht="10.3" customHeight="1">
      <c r="B87" s="47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9"/>
    </row>
    <row r="88" spans="2:47" s="1" customFormat="1" ht="29.25" customHeight="1">
      <c r="B88" s="47"/>
      <c r="C88" s="164" t="s">
        <v>116</v>
      </c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108">
        <f>N118</f>
        <v>0</v>
      </c>
      <c r="O88" s="165"/>
      <c r="P88" s="165"/>
      <c r="Q88" s="165"/>
      <c r="R88" s="49"/>
      <c r="AU88" s="23" t="s">
        <v>117</v>
      </c>
    </row>
    <row r="89" spans="2:18" s="6" customFormat="1" ht="24.95" customHeight="1">
      <c r="B89" s="166"/>
      <c r="C89" s="167"/>
      <c r="D89" s="168" t="s">
        <v>133</v>
      </c>
      <c r="E89" s="167"/>
      <c r="F89" s="167"/>
      <c r="G89" s="167"/>
      <c r="H89" s="167"/>
      <c r="I89" s="167"/>
      <c r="J89" s="167"/>
      <c r="K89" s="167"/>
      <c r="L89" s="167"/>
      <c r="M89" s="167"/>
      <c r="N89" s="169">
        <f>N119</f>
        <v>0</v>
      </c>
      <c r="O89" s="167"/>
      <c r="P89" s="167"/>
      <c r="Q89" s="167"/>
      <c r="R89" s="170"/>
    </row>
    <row r="90" spans="2:18" s="7" customFormat="1" ht="19.9" customHeight="1">
      <c r="B90" s="171"/>
      <c r="C90" s="172"/>
      <c r="D90" s="131" t="s">
        <v>686</v>
      </c>
      <c r="E90" s="172"/>
      <c r="F90" s="172"/>
      <c r="G90" s="172"/>
      <c r="H90" s="172"/>
      <c r="I90" s="172"/>
      <c r="J90" s="172"/>
      <c r="K90" s="172"/>
      <c r="L90" s="172"/>
      <c r="M90" s="172"/>
      <c r="N90" s="133">
        <f>N120</f>
        <v>0</v>
      </c>
      <c r="O90" s="172"/>
      <c r="P90" s="172"/>
      <c r="Q90" s="172"/>
      <c r="R90" s="173"/>
    </row>
    <row r="91" spans="2:18" s="6" customFormat="1" ht="21.8" customHeight="1">
      <c r="B91" s="166"/>
      <c r="C91" s="167"/>
      <c r="D91" s="168" t="s">
        <v>145</v>
      </c>
      <c r="E91" s="167"/>
      <c r="F91" s="167"/>
      <c r="G91" s="167"/>
      <c r="H91" s="167"/>
      <c r="I91" s="167"/>
      <c r="J91" s="167"/>
      <c r="K91" s="167"/>
      <c r="L91" s="167"/>
      <c r="M91" s="167"/>
      <c r="N91" s="174">
        <f>N135</f>
        <v>0</v>
      </c>
      <c r="O91" s="167"/>
      <c r="P91" s="167"/>
      <c r="Q91" s="167"/>
      <c r="R91" s="170"/>
    </row>
    <row r="92" spans="2:18" s="1" customFormat="1" ht="21.8" customHeight="1">
      <c r="B92" s="47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9"/>
    </row>
    <row r="93" spans="2:21" s="1" customFormat="1" ht="29.25" customHeight="1">
      <c r="B93" s="47"/>
      <c r="C93" s="164" t="s">
        <v>146</v>
      </c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165">
        <f>ROUND(N94+N95+N96+N97+N98+N99,2)</f>
        <v>0</v>
      </c>
      <c r="O93" s="175"/>
      <c r="P93" s="175"/>
      <c r="Q93" s="175"/>
      <c r="R93" s="49"/>
      <c r="T93" s="176"/>
      <c r="U93" s="177" t="s">
        <v>41</v>
      </c>
    </row>
    <row r="94" spans="2:65" s="1" customFormat="1" ht="18" customHeight="1">
      <c r="B94" s="178"/>
      <c r="C94" s="179"/>
      <c r="D94" s="138" t="s">
        <v>147</v>
      </c>
      <c r="E94" s="180"/>
      <c r="F94" s="180"/>
      <c r="G94" s="180"/>
      <c r="H94" s="180"/>
      <c r="I94" s="179"/>
      <c r="J94" s="179"/>
      <c r="K94" s="179"/>
      <c r="L94" s="179"/>
      <c r="M94" s="179"/>
      <c r="N94" s="132">
        <f>ROUND(N88*T94,2)</f>
        <v>0</v>
      </c>
      <c r="O94" s="181"/>
      <c r="P94" s="181"/>
      <c r="Q94" s="181"/>
      <c r="R94" s="182"/>
      <c r="S94" s="183"/>
      <c r="T94" s="184"/>
      <c r="U94" s="185" t="s">
        <v>42</v>
      </c>
      <c r="V94" s="183"/>
      <c r="W94" s="183"/>
      <c r="X94" s="183"/>
      <c r="Y94" s="183"/>
      <c r="Z94" s="183"/>
      <c r="AA94" s="183"/>
      <c r="AB94" s="183"/>
      <c r="AC94" s="183"/>
      <c r="AD94" s="183"/>
      <c r="AE94" s="183"/>
      <c r="AF94" s="183"/>
      <c r="AG94" s="183"/>
      <c r="AH94" s="183"/>
      <c r="AI94" s="183"/>
      <c r="AJ94" s="183"/>
      <c r="AK94" s="183"/>
      <c r="AL94" s="183"/>
      <c r="AM94" s="183"/>
      <c r="AN94" s="183"/>
      <c r="AO94" s="183"/>
      <c r="AP94" s="183"/>
      <c r="AQ94" s="183"/>
      <c r="AR94" s="183"/>
      <c r="AS94" s="183"/>
      <c r="AT94" s="183"/>
      <c r="AU94" s="183"/>
      <c r="AV94" s="183"/>
      <c r="AW94" s="183"/>
      <c r="AX94" s="183"/>
      <c r="AY94" s="186" t="s">
        <v>91</v>
      </c>
      <c r="AZ94" s="183"/>
      <c r="BA94" s="183"/>
      <c r="BB94" s="183"/>
      <c r="BC94" s="183"/>
      <c r="BD94" s="183"/>
      <c r="BE94" s="187">
        <f>IF(U94="základní",N94,0)</f>
        <v>0</v>
      </c>
      <c r="BF94" s="187">
        <f>IF(U94="snížená",N94,0)</f>
        <v>0</v>
      </c>
      <c r="BG94" s="187">
        <f>IF(U94="zákl. přenesená",N94,0)</f>
        <v>0</v>
      </c>
      <c r="BH94" s="187">
        <f>IF(U94="sníž. přenesená",N94,0)</f>
        <v>0</v>
      </c>
      <c r="BI94" s="187">
        <f>IF(U94="nulová",N94,0)</f>
        <v>0</v>
      </c>
      <c r="BJ94" s="186" t="s">
        <v>17</v>
      </c>
      <c r="BK94" s="183"/>
      <c r="BL94" s="183"/>
      <c r="BM94" s="183"/>
    </row>
    <row r="95" spans="2:65" s="1" customFormat="1" ht="18" customHeight="1">
      <c r="B95" s="178"/>
      <c r="C95" s="179"/>
      <c r="D95" s="138" t="s">
        <v>148</v>
      </c>
      <c r="E95" s="180"/>
      <c r="F95" s="180"/>
      <c r="G95" s="180"/>
      <c r="H95" s="180"/>
      <c r="I95" s="179"/>
      <c r="J95" s="179"/>
      <c r="K95" s="179"/>
      <c r="L95" s="179"/>
      <c r="M95" s="179"/>
      <c r="N95" s="132">
        <f>ROUND(N88*T95,2)</f>
        <v>0</v>
      </c>
      <c r="O95" s="181"/>
      <c r="P95" s="181"/>
      <c r="Q95" s="181"/>
      <c r="R95" s="182"/>
      <c r="S95" s="183"/>
      <c r="T95" s="184"/>
      <c r="U95" s="185" t="s">
        <v>42</v>
      </c>
      <c r="V95" s="183"/>
      <c r="W95" s="183"/>
      <c r="X95" s="183"/>
      <c r="Y95" s="183"/>
      <c r="Z95" s="183"/>
      <c r="AA95" s="183"/>
      <c r="AB95" s="183"/>
      <c r="AC95" s="183"/>
      <c r="AD95" s="183"/>
      <c r="AE95" s="183"/>
      <c r="AF95" s="183"/>
      <c r="AG95" s="183"/>
      <c r="AH95" s="183"/>
      <c r="AI95" s="183"/>
      <c r="AJ95" s="183"/>
      <c r="AK95" s="183"/>
      <c r="AL95" s="183"/>
      <c r="AM95" s="183"/>
      <c r="AN95" s="183"/>
      <c r="AO95" s="183"/>
      <c r="AP95" s="183"/>
      <c r="AQ95" s="183"/>
      <c r="AR95" s="183"/>
      <c r="AS95" s="183"/>
      <c r="AT95" s="183"/>
      <c r="AU95" s="183"/>
      <c r="AV95" s="183"/>
      <c r="AW95" s="183"/>
      <c r="AX95" s="183"/>
      <c r="AY95" s="186" t="s">
        <v>91</v>
      </c>
      <c r="AZ95" s="183"/>
      <c r="BA95" s="183"/>
      <c r="BB95" s="183"/>
      <c r="BC95" s="183"/>
      <c r="BD95" s="183"/>
      <c r="BE95" s="187">
        <f>IF(U95="základní",N95,0)</f>
        <v>0</v>
      </c>
      <c r="BF95" s="187">
        <f>IF(U95="snížená",N95,0)</f>
        <v>0</v>
      </c>
      <c r="BG95" s="187">
        <f>IF(U95="zákl. přenesená",N95,0)</f>
        <v>0</v>
      </c>
      <c r="BH95" s="187">
        <f>IF(U95="sníž. přenesená",N95,0)</f>
        <v>0</v>
      </c>
      <c r="BI95" s="187">
        <f>IF(U95="nulová",N95,0)</f>
        <v>0</v>
      </c>
      <c r="BJ95" s="186" t="s">
        <v>17</v>
      </c>
      <c r="BK95" s="183"/>
      <c r="BL95" s="183"/>
      <c r="BM95" s="183"/>
    </row>
    <row r="96" spans="2:65" s="1" customFormat="1" ht="18" customHeight="1">
      <c r="B96" s="178"/>
      <c r="C96" s="179"/>
      <c r="D96" s="138" t="s">
        <v>149</v>
      </c>
      <c r="E96" s="180"/>
      <c r="F96" s="180"/>
      <c r="G96" s="180"/>
      <c r="H96" s="180"/>
      <c r="I96" s="179"/>
      <c r="J96" s="179"/>
      <c r="K96" s="179"/>
      <c r="L96" s="179"/>
      <c r="M96" s="179"/>
      <c r="N96" s="132">
        <f>ROUND(N88*T96,2)</f>
        <v>0</v>
      </c>
      <c r="O96" s="181"/>
      <c r="P96" s="181"/>
      <c r="Q96" s="181"/>
      <c r="R96" s="182"/>
      <c r="S96" s="183"/>
      <c r="T96" s="184"/>
      <c r="U96" s="185" t="s">
        <v>42</v>
      </c>
      <c r="V96" s="183"/>
      <c r="W96" s="183"/>
      <c r="X96" s="183"/>
      <c r="Y96" s="183"/>
      <c r="Z96" s="183"/>
      <c r="AA96" s="183"/>
      <c r="AB96" s="183"/>
      <c r="AC96" s="183"/>
      <c r="AD96" s="183"/>
      <c r="AE96" s="183"/>
      <c r="AF96" s="183"/>
      <c r="AG96" s="183"/>
      <c r="AH96" s="183"/>
      <c r="AI96" s="183"/>
      <c r="AJ96" s="183"/>
      <c r="AK96" s="183"/>
      <c r="AL96" s="183"/>
      <c r="AM96" s="183"/>
      <c r="AN96" s="183"/>
      <c r="AO96" s="183"/>
      <c r="AP96" s="183"/>
      <c r="AQ96" s="183"/>
      <c r="AR96" s="183"/>
      <c r="AS96" s="183"/>
      <c r="AT96" s="183"/>
      <c r="AU96" s="183"/>
      <c r="AV96" s="183"/>
      <c r="AW96" s="183"/>
      <c r="AX96" s="183"/>
      <c r="AY96" s="186" t="s">
        <v>91</v>
      </c>
      <c r="AZ96" s="183"/>
      <c r="BA96" s="183"/>
      <c r="BB96" s="183"/>
      <c r="BC96" s="183"/>
      <c r="BD96" s="183"/>
      <c r="BE96" s="187">
        <f>IF(U96="základní",N96,0)</f>
        <v>0</v>
      </c>
      <c r="BF96" s="187">
        <f>IF(U96="snížená",N96,0)</f>
        <v>0</v>
      </c>
      <c r="BG96" s="187">
        <f>IF(U96="zákl. přenesená",N96,0)</f>
        <v>0</v>
      </c>
      <c r="BH96" s="187">
        <f>IF(U96="sníž. přenesená",N96,0)</f>
        <v>0</v>
      </c>
      <c r="BI96" s="187">
        <f>IF(U96="nulová",N96,0)</f>
        <v>0</v>
      </c>
      <c r="BJ96" s="186" t="s">
        <v>17</v>
      </c>
      <c r="BK96" s="183"/>
      <c r="BL96" s="183"/>
      <c r="BM96" s="183"/>
    </row>
    <row r="97" spans="2:65" s="1" customFormat="1" ht="18" customHeight="1">
      <c r="B97" s="178"/>
      <c r="C97" s="179"/>
      <c r="D97" s="138" t="s">
        <v>150</v>
      </c>
      <c r="E97" s="180"/>
      <c r="F97" s="180"/>
      <c r="G97" s="180"/>
      <c r="H97" s="180"/>
      <c r="I97" s="179"/>
      <c r="J97" s="179"/>
      <c r="K97" s="179"/>
      <c r="L97" s="179"/>
      <c r="M97" s="179"/>
      <c r="N97" s="132">
        <f>ROUND(N88*T97,2)</f>
        <v>0</v>
      </c>
      <c r="O97" s="181"/>
      <c r="P97" s="181"/>
      <c r="Q97" s="181"/>
      <c r="R97" s="182"/>
      <c r="S97" s="183"/>
      <c r="T97" s="184"/>
      <c r="U97" s="185" t="s">
        <v>42</v>
      </c>
      <c r="V97" s="183"/>
      <c r="W97" s="183"/>
      <c r="X97" s="183"/>
      <c r="Y97" s="183"/>
      <c r="Z97" s="183"/>
      <c r="AA97" s="183"/>
      <c r="AB97" s="183"/>
      <c r="AC97" s="183"/>
      <c r="AD97" s="183"/>
      <c r="AE97" s="183"/>
      <c r="AF97" s="183"/>
      <c r="AG97" s="183"/>
      <c r="AH97" s="183"/>
      <c r="AI97" s="183"/>
      <c r="AJ97" s="183"/>
      <c r="AK97" s="183"/>
      <c r="AL97" s="183"/>
      <c r="AM97" s="183"/>
      <c r="AN97" s="183"/>
      <c r="AO97" s="183"/>
      <c r="AP97" s="183"/>
      <c r="AQ97" s="183"/>
      <c r="AR97" s="183"/>
      <c r="AS97" s="183"/>
      <c r="AT97" s="183"/>
      <c r="AU97" s="183"/>
      <c r="AV97" s="183"/>
      <c r="AW97" s="183"/>
      <c r="AX97" s="183"/>
      <c r="AY97" s="186" t="s">
        <v>91</v>
      </c>
      <c r="AZ97" s="183"/>
      <c r="BA97" s="183"/>
      <c r="BB97" s="183"/>
      <c r="BC97" s="183"/>
      <c r="BD97" s="183"/>
      <c r="BE97" s="187">
        <f>IF(U97="základní",N97,0)</f>
        <v>0</v>
      </c>
      <c r="BF97" s="187">
        <f>IF(U97="snížená",N97,0)</f>
        <v>0</v>
      </c>
      <c r="BG97" s="187">
        <f>IF(U97="zákl. přenesená",N97,0)</f>
        <v>0</v>
      </c>
      <c r="BH97" s="187">
        <f>IF(U97="sníž. přenesená",N97,0)</f>
        <v>0</v>
      </c>
      <c r="BI97" s="187">
        <f>IF(U97="nulová",N97,0)</f>
        <v>0</v>
      </c>
      <c r="BJ97" s="186" t="s">
        <v>17</v>
      </c>
      <c r="BK97" s="183"/>
      <c r="BL97" s="183"/>
      <c r="BM97" s="183"/>
    </row>
    <row r="98" spans="2:65" s="1" customFormat="1" ht="18" customHeight="1">
      <c r="B98" s="178"/>
      <c r="C98" s="179"/>
      <c r="D98" s="138" t="s">
        <v>151</v>
      </c>
      <c r="E98" s="180"/>
      <c r="F98" s="180"/>
      <c r="G98" s="180"/>
      <c r="H98" s="180"/>
      <c r="I98" s="179"/>
      <c r="J98" s="179"/>
      <c r="K98" s="179"/>
      <c r="L98" s="179"/>
      <c r="M98" s="179"/>
      <c r="N98" s="132">
        <f>ROUND(N88*T98,2)</f>
        <v>0</v>
      </c>
      <c r="O98" s="181"/>
      <c r="P98" s="181"/>
      <c r="Q98" s="181"/>
      <c r="R98" s="182"/>
      <c r="S98" s="183"/>
      <c r="T98" s="184"/>
      <c r="U98" s="185" t="s">
        <v>42</v>
      </c>
      <c r="V98" s="183"/>
      <c r="W98" s="183"/>
      <c r="X98" s="183"/>
      <c r="Y98" s="183"/>
      <c r="Z98" s="183"/>
      <c r="AA98" s="183"/>
      <c r="AB98" s="183"/>
      <c r="AC98" s="183"/>
      <c r="AD98" s="183"/>
      <c r="AE98" s="183"/>
      <c r="AF98" s="183"/>
      <c r="AG98" s="183"/>
      <c r="AH98" s="183"/>
      <c r="AI98" s="183"/>
      <c r="AJ98" s="183"/>
      <c r="AK98" s="183"/>
      <c r="AL98" s="183"/>
      <c r="AM98" s="183"/>
      <c r="AN98" s="183"/>
      <c r="AO98" s="183"/>
      <c r="AP98" s="183"/>
      <c r="AQ98" s="183"/>
      <c r="AR98" s="183"/>
      <c r="AS98" s="183"/>
      <c r="AT98" s="183"/>
      <c r="AU98" s="183"/>
      <c r="AV98" s="183"/>
      <c r="AW98" s="183"/>
      <c r="AX98" s="183"/>
      <c r="AY98" s="186" t="s">
        <v>91</v>
      </c>
      <c r="AZ98" s="183"/>
      <c r="BA98" s="183"/>
      <c r="BB98" s="183"/>
      <c r="BC98" s="183"/>
      <c r="BD98" s="183"/>
      <c r="BE98" s="187">
        <f>IF(U98="základní",N98,0)</f>
        <v>0</v>
      </c>
      <c r="BF98" s="187">
        <f>IF(U98="snížená",N98,0)</f>
        <v>0</v>
      </c>
      <c r="BG98" s="187">
        <f>IF(U98="zákl. přenesená",N98,0)</f>
        <v>0</v>
      </c>
      <c r="BH98" s="187">
        <f>IF(U98="sníž. přenesená",N98,0)</f>
        <v>0</v>
      </c>
      <c r="BI98" s="187">
        <f>IF(U98="nulová",N98,0)</f>
        <v>0</v>
      </c>
      <c r="BJ98" s="186" t="s">
        <v>17</v>
      </c>
      <c r="BK98" s="183"/>
      <c r="BL98" s="183"/>
      <c r="BM98" s="183"/>
    </row>
    <row r="99" spans="2:65" s="1" customFormat="1" ht="18" customHeight="1">
      <c r="B99" s="178"/>
      <c r="C99" s="179"/>
      <c r="D99" s="180" t="s">
        <v>152</v>
      </c>
      <c r="E99" s="179"/>
      <c r="F99" s="179"/>
      <c r="G99" s="179"/>
      <c r="H99" s="179"/>
      <c r="I99" s="179"/>
      <c r="J99" s="179"/>
      <c r="K99" s="179"/>
      <c r="L99" s="179"/>
      <c r="M99" s="179"/>
      <c r="N99" s="132">
        <f>ROUND(N88*T99,2)</f>
        <v>0</v>
      </c>
      <c r="O99" s="181"/>
      <c r="P99" s="181"/>
      <c r="Q99" s="181"/>
      <c r="R99" s="182"/>
      <c r="S99" s="183"/>
      <c r="T99" s="188"/>
      <c r="U99" s="189" t="s">
        <v>42</v>
      </c>
      <c r="V99" s="183"/>
      <c r="W99" s="183"/>
      <c r="X99" s="183"/>
      <c r="Y99" s="183"/>
      <c r="Z99" s="183"/>
      <c r="AA99" s="183"/>
      <c r="AB99" s="183"/>
      <c r="AC99" s="183"/>
      <c r="AD99" s="183"/>
      <c r="AE99" s="183"/>
      <c r="AF99" s="183"/>
      <c r="AG99" s="183"/>
      <c r="AH99" s="183"/>
      <c r="AI99" s="183"/>
      <c r="AJ99" s="183"/>
      <c r="AK99" s="183"/>
      <c r="AL99" s="183"/>
      <c r="AM99" s="183"/>
      <c r="AN99" s="183"/>
      <c r="AO99" s="183"/>
      <c r="AP99" s="183"/>
      <c r="AQ99" s="183"/>
      <c r="AR99" s="183"/>
      <c r="AS99" s="183"/>
      <c r="AT99" s="183"/>
      <c r="AU99" s="183"/>
      <c r="AV99" s="183"/>
      <c r="AW99" s="183"/>
      <c r="AX99" s="183"/>
      <c r="AY99" s="186" t="s">
        <v>153</v>
      </c>
      <c r="AZ99" s="183"/>
      <c r="BA99" s="183"/>
      <c r="BB99" s="183"/>
      <c r="BC99" s="183"/>
      <c r="BD99" s="183"/>
      <c r="BE99" s="187">
        <f>IF(U99="základní",N99,0)</f>
        <v>0</v>
      </c>
      <c r="BF99" s="187">
        <f>IF(U99="snížená",N99,0)</f>
        <v>0</v>
      </c>
      <c r="BG99" s="187">
        <f>IF(U99="zákl. přenesená",N99,0)</f>
        <v>0</v>
      </c>
      <c r="BH99" s="187">
        <f>IF(U99="sníž. přenesená",N99,0)</f>
        <v>0</v>
      </c>
      <c r="BI99" s="187">
        <f>IF(U99="nulová",N99,0)</f>
        <v>0</v>
      </c>
      <c r="BJ99" s="186" t="s">
        <v>17</v>
      </c>
      <c r="BK99" s="183"/>
      <c r="BL99" s="183"/>
      <c r="BM99" s="183"/>
    </row>
    <row r="100" spans="2:18" s="1" customFormat="1" ht="13.5">
      <c r="B100" s="47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9"/>
    </row>
    <row r="101" spans="2:18" s="1" customFormat="1" ht="29.25" customHeight="1">
      <c r="B101" s="47"/>
      <c r="C101" s="145" t="s">
        <v>102</v>
      </c>
      <c r="D101" s="146"/>
      <c r="E101" s="146"/>
      <c r="F101" s="146"/>
      <c r="G101" s="146"/>
      <c r="H101" s="146"/>
      <c r="I101" s="146"/>
      <c r="J101" s="146"/>
      <c r="K101" s="146"/>
      <c r="L101" s="147">
        <f>ROUND(SUM(N88+N93),2)</f>
        <v>0</v>
      </c>
      <c r="M101" s="147"/>
      <c r="N101" s="147"/>
      <c r="O101" s="147"/>
      <c r="P101" s="147"/>
      <c r="Q101" s="147"/>
      <c r="R101" s="49"/>
    </row>
    <row r="102" spans="2:18" s="1" customFormat="1" ht="6.95" customHeight="1">
      <c r="B102" s="76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8"/>
    </row>
    <row r="106" spans="2:18" s="1" customFormat="1" ht="6.95" customHeight="1">
      <c r="B106" s="79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1"/>
    </row>
    <row r="107" spans="2:18" s="1" customFormat="1" ht="36.95" customHeight="1">
      <c r="B107" s="47"/>
      <c r="C107" s="28" t="s">
        <v>154</v>
      </c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9"/>
    </row>
    <row r="108" spans="2:18" s="1" customFormat="1" ht="6.95" customHeight="1">
      <c r="B108" s="47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9"/>
    </row>
    <row r="109" spans="2:18" s="1" customFormat="1" ht="30" customHeight="1">
      <c r="B109" s="47"/>
      <c r="C109" s="39" t="s">
        <v>19</v>
      </c>
      <c r="D109" s="48"/>
      <c r="E109" s="48"/>
      <c r="F109" s="150" t="str">
        <f>F6</f>
        <v>Přizpůsobení stávajících prostor pro umístění komunálního odpadu Roosveltova kolej VŠE</v>
      </c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48"/>
      <c r="R109" s="49"/>
    </row>
    <row r="110" spans="2:18" s="1" customFormat="1" ht="36.95" customHeight="1">
      <c r="B110" s="47"/>
      <c r="C110" s="86" t="s">
        <v>109</v>
      </c>
      <c r="D110" s="48"/>
      <c r="E110" s="48"/>
      <c r="F110" s="88" t="str">
        <f>F7</f>
        <v>2 - Vzduchotechnika</v>
      </c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9"/>
    </row>
    <row r="111" spans="2:18" s="1" customFormat="1" ht="6.95" customHeight="1">
      <c r="B111" s="47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9"/>
    </row>
    <row r="112" spans="2:18" s="1" customFormat="1" ht="18" customHeight="1">
      <c r="B112" s="47"/>
      <c r="C112" s="39" t="s">
        <v>23</v>
      </c>
      <c r="D112" s="48"/>
      <c r="E112" s="48"/>
      <c r="F112" s="34" t="str">
        <f>F9</f>
        <v xml:space="preserve"> </v>
      </c>
      <c r="G112" s="48"/>
      <c r="H112" s="48"/>
      <c r="I112" s="48"/>
      <c r="J112" s="48"/>
      <c r="K112" s="39" t="s">
        <v>25</v>
      </c>
      <c r="L112" s="48"/>
      <c r="M112" s="91" t="str">
        <f>IF(O9="","",O9)</f>
        <v>27.11.2018</v>
      </c>
      <c r="N112" s="91"/>
      <c r="O112" s="91"/>
      <c r="P112" s="91"/>
      <c r="Q112" s="48"/>
      <c r="R112" s="49"/>
    </row>
    <row r="113" spans="2:18" s="1" customFormat="1" ht="6.95" customHeight="1">
      <c r="B113" s="47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9"/>
    </row>
    <row r="114" spans="2:18" s="1" customFormat="1" ht="13.5">
      <c r="B114" s="47"/>
      <c r="C114" s="39" t="s">
        <v>27</v>
      </c>
      <c r="D114" s="48"/>
      <c r="E114" s="48"/>
      <c r="F114" s="34" t="str">
        <f>E12</f>
        <v>Vysoká škola ekonomická v Praze</v>
      </c>
      <c r="G114" s="48"/>
      <c r="H114" s="48"/>
      <c r="I114" s="48"/>
      <c r="J114" s="48"/>
      <c r="K114" s="39" t="s">
        <v>33</v>
      </c>
      <c r="L114" s="48"/>
      <c r="M114" s="34" t="str">
        <f>E18</f>
        <v>PROJECTICA s.r.o.</v>
      </c>
      <c r="N114" s="34"/>
      <c r="O114" s="34"/>
      <c r="P114" s="34"/>
      <c r="Q114" s="34"/>
      <c r="R114" s="49"/>
    </row>
    <row r="115" spans="2:18" s="1" customFormat="1" ht="14.4" customHeight="1">
      <c r="B115" s="47"/>
      <c r="C115" s="39" t="s">
        <v>31</v>
      </c>
      <c r="D115" s="48"/>
      <c r="E115" s="48"/>
      <c r="F115" s="34" t="str">
        <f>IF(E15="","",E15)</f>
        <v>Vyplň údaj</v>
      </c>
      <c r="G115" s="48"/>
      <c r="H115" s="48"/>
      <c r="I115" s="48"/>
      <c r="J115" s="48"/>
      <c r="K115" s="39" t="s">
        <v>36</v>
      </c>
      <c r="L115" s="48"/>
      <c r="M115" s="34" t="str">
        <f>E21</f>
        <v xml:space="preserve"> </v>
      </c>
      <c r="N115" s="34"/>
      <c r="O115" s="34"/>
      <c r="P115" s="34"/>
      <c r="Q115" s="34"/>
      <c r="R115" s="49"/>
    </row>
    <row r="116" spans="2:18" s="1" customFormat="1" ht="10.3" customHeight="1">
      <c r="B116" s="47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9"/>
    </row>
    <row r="117" spans="2:27" s="8" customFormat="1" ht="29.25" customHeight="1">
      <c r="B117" s="190"/>
      <c r="C117" s="191" t="s">
        <v>155</v>
      </c>
      <c r="D117" s="192" t="s">
        <v>156</v>
      </c>
      <c r="E117" s="192" t="s">
        <v>59</v>
      </c>
      <c r="F117" s="192" t="s">
        <v>157</v>
      </c>
      <c r="G117" s="192"/>
      <c r="H117" s="192"/>
      <c r="I117" s="192"/>
      <c r="J117" s="192" t="s">
        <v>158</v>
      </c>
      <c r="K117" s="192" t="s">
        <v>159</v>
      </c>
      <c r="L117" s="192" t="s">
        <v>160</v>
      </c>
      <c r="M117" s="192"/>
      <c r="N117" s="192" t="s">
        <v>115</v>
      </c>
      <c r="O117" s="192"/>
      <c r="P117" s="192"/>
      <c r="Q117" s="193"/>
      <c r="R117" s="194"/>
      <c r="T117" s="101" t="s">
        <v>161</v>
      </c>
      <c r="U117" s="102" t="s">
        <v>41</v>
      </c>
      <c r="V117" s="102" t="s">
        <v>162</v>
      </c>
      <c r="W117" s="102" t="s">
        <v>163</v>
      </c>
      <c r="X117" s="102" t="s">
        <v>164</v>
      </c>
      <c r="Y117" s="102" t="s">
        <v>165</v>
      </c>
      <c r="Z117" s="102" t="s">
        <v>166</v>
      </c>
      <c r="AA117" s="103" t="s">
        <v>167</v>
      </c>
    </row>
    <row r="118" spans="2:63" s="1" customFormat="1" ht="29.25" customHeight="1">
      <c r="B118" s="47"/>
      <c r="C118" s="105" t="s">
        <v>112</v>
      </c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195">
        <f>BK118</f>
        <v>0</v>
      </c>
      <c r="O118" s="196"/>
      <c r="P118" s="196"/>
      <c r="Q118" s="196"/>
      <c r="R118" s="49"/>
      <c r="T118" s="104"/>
      <c r="U118" s="68"/>
      <c r="V118" s="68"/>
      <c r="W118" s="197">
        <f>W119+W135</f>
        <v>0</v>
      </c>
      <c r="X118" s="68"/>
      <c r="Y118" s="197">
        <f>Y119+Y135</f>
        <v>0</v>
      </c>
      <c r="Z118" s="68"/>
      <c r="AA118" s="198">
        <f>AA119+AA135</f>
        <v>0</v>
      </c>
      <c r="AT118" s="23" t="s">
        <v>76</v>
      </c>
      <c r="AU118" s="23" t="s">
        <v>117</v>
      </c>
      <c r="BK118" s="199">
        <f>BK119+BK135</f>
        <v>0</v>
      </c>
    </row>
    <row r="119" spans="2:63" s="9" customFormat="1" ht="37.4" customHeight="1">
      <c r="B119" s="200"/>
      <c r="C119" s="201"/>
      <c r="D119" s="202" t="s">
        <v>133</v>
      </c>
      <c r="E119" s="202"/>
      <c r="F119" s="202"/>
      <c r="G119" s="202"/>
      <c r="H119" s="202"/>
      <c r="I119" s="202"/>
      <c r="J119" s="202"/>
      <c r="K119" s="202"/>
      <c r="L119" s="202"/>
      <c r="M119" s="202"/>
      <c r="N119" s="174">
        <f>BK119</f>
        <v>0</v>
      </c>
      <c r="O119" s="169"/>
      <c r="P119" s="169"/>
      <c r="Q119" s="169"/>
      <c r="R119" s="203"/>
      <c r="T119" s="204"/>
      <c r="U119" s="201"/>
      <c r="V119" s="201"/>
      <c r="W119" s="205">
        <f>W120</f>
        <v>0</v>
      </c>
      <c r="X119" s="201"/>
      <c r="Y119" s="205">
        <f>Y120</f>
        <v>0</v>
      </c>
      <c r="Z119" s="201"/>
      <c r="AA119" s="206">
        <f>AA120</f>
        <v>0</v>
      </c>
      <c r="AR119" s="207" t="s">
        <v>85</v>
      </c>
      <c r="AT119" s="208" t="s">
        <v>76</v>
      </c>
      <c r="AU119" s="208" t="s">
        <v>77</v>
      </c>
      <c r="AY119" s="207" t="s">
        <v>168</v>
      </c>
      <c r="BK119" s="209">
        <f>BK120</f>
        <v>0</v>
      </c>
    </row>
    <row r="120" spans="2:63" s="9" customFormat="1" ht="19.9" customHeight="1">
      <c r="B120" s="200"/>
      <c r="C120" s="201"/>
      <c r="D120" s="210" t="s">
        <v>686</v>
      </c>
      <c r="E120" s="210"/>
      <c r="F120" s="210"/>
      <c r="G120" s="210"/>
      <c r="H120" s="210"/>
      <c r="I120" s="210"/>
      <c r="J120" s="210"/>
      <c r="K120" s="210"/>
      <c r="L120" s="210"/>
      <c r="M120" s="210"/>
      <c r="N120" s="211">
        <f>BK120</f>
        <v>0</v>
      </c>
      <c r="O120" s="212"/>
      <c r="P120" s="212"/>
      <c r="Q120" s="212"/>
      <c r="R120" s="203"/>
      <c r="T120" s="204"/>
      <c r="U120" s="201"/>
      <c r="V120" s="201"/>
      <c r="W120" s="205">
        <f>SUM(W121:W134)</f>
        <v>0</v>
      </c>
      <c r="X120" s="201"/>
      <c r="Y120" s="205">
        <f>SUM(Y121:Y134)</f>
        <v>0</v>
      </c>
      <c r="Z120" s="201"/>
      <c r="AA120" s="206">
        <f>SUM(AA121:AA134)</f>
        <v>0</v>
      </c>
      <c r="AR120" s="207" t="s">
        <v>85</v>
      </c>
      <c r="AT120" s="208" t="s">
        <v>76</v>
      </c>
      <c r="AU120" s="208" t="s">
        <v>17</v>
      </c>
      <c r="AY120" s="207" t="s">
        <v>168</v>
      </c>
      <c r="BK120" s="209">
        <f>SUM(BK121:BK134)</f>
        <v>0</v>
      </c>
    </row>
    <row r="121" spans="2:65" s="1" customFormat="1" ht="114.75" customHeight="1">
      <c r="B121" s="178"/>
      <c r="C121" s="213" t="s">
        <v>17</v>
      </c>
      <c r="D121" s="213" t="s">
        <v>169</v>
      </c>
      <c r="E121" s="214" t="s">
        <v>687</v>
      </c>
      <c r="F121" s="215" t="s">
        <v>688</v>
      </c>
      <c r="G121" s="215"/>
      <c r="H121" s="215"/>
      <c r="I121" s="215"/>
      <c r="J121" s="216" t="s">
        <v>225</v>
      </c>
      <c r="K121" s="217">
        <v>1</v>
      </c>
      <c r="L121" s="218">
        <v>0</v>
      </c>
      <c r="M121" s="218"/>
      <c r="N121" s="219">
        <f>ROUND(L121*K121,2)</f>
        <v>0</v>
      </c>
      <c r="O121" s="219"/>
      <c r="P121" s="219"/>
      <c r="Q121" s="219"/>
      <c r="R121" s="182"/>
      <c r="T121" s="220" t="s">
        <v>5</v>
      </c>
      <c r="U121" s="57" t="s">
        <v>42</v>
      </c>
      <c r="V121" s="48"/>
      <c r="W121" s="221">
        <f>V121*K121</f>
        <v>0</v>
      </c>
      <c r="X121" s="221">
        <v>0</v>
      </c>
      <c r="Y121" s="221">
        <f>X121*K121</f>
        <v>0</v>
      </c>
      <c r="Z121" s="221">
        <v>0</v>
      </c>
      <c r="AA121" s="222">
        <f>Z121*K121</f>
        <v>0</v>
      </c>
      <c r="AR121" s="23" t="s">
        <v>239</v>
      </c>
      <c r="AT121" s="23" t="s">
        <v>169</v>
      </c>
      <c r="AU121" s="23" t="s">
        <v>85</v>
      </c>
      <c r="AY121" s="23" t="s">
        <v>168</v>
      </c>
      <c r="BE121" s="137">
        <f>IF(U121="základní",N121,0)</f>
        <v>0</v>
      </c>
      <c r="BF121" s="137">
        <f>IF(U121="snížená",N121,0)</f>
        <v>0</v>
      </c>
      <c r="BG121" s="137">
        <f>IF(U121="zákl. přenesená",N121,0)</f>
        <v>0</v>
      </c>
      <c r="BH121" s="137">
        <f>IF(U121="sníž. přenesená",N121,0)</f>
        <v>0</v>
      </c>
      <c r="BI121" s="137">
        <f>IF(U121="nulová",N121,0)</f>
        <v>0</v>
      </c>
      <c r="BJ121" s="23" t="s">
        <v>17</v>
      </c>
      <c r="BK121" s="137">
        <f>ROUND(L121*K121,2)</f>
        <v>0</v>
      </c>
      <c r="BL121" s="23" t="s">
        <v>239</v>
      </c>
      <c r="BM121" s="23" t="s">
        <v>689</v>
      </c>
    </row>
    <row r="122" spans="2:65" s="1" customFormat="1" ht="16.5" customHeight="1">
      <c r="B122" s="178"/>
      <c r="C122" s="213" t="s">
        <v>85</v>
      </c>
      <c r="D122" s="213" t="s">
        <v>169</v>
      </c>
      <c r="E122" s="214" t="s">
        <v>690</v>
      </c>
      <c r="F122" s="215" t="s">
        <v>691</v>
      </c>
      <c r="G122" s="215"/>
      <c r="H122" s="215"/>
      <c r="I122" s="215"/>
      <c r="J122" s="216" t="s">
        <v>692</v>
      </c>
      <c r="K122" s="217">
        <v>1</v>
      </c>
      <c r="L122" s="218">
        <v>0</v>
      </c>
      <c r="M122" s="218"/>
      <c r="N122" s="219">
        <f>ROUND(L122*K122,2)</f>
        <v>0</v>
      </c>
      <c r="O122" s="219"/>
      <c r="P122" s="219"/>
      <c r="Q122" s="219"/>
      <c r="R122" s="182"/>
      <c r="T122" s="220" t="s">
        <v>5</v>
      </c>
      <c r="U122" s="57" t="s">
        <v>42</v>
      </c>
      <c r="V122" s="48"/>
      <c r="W122" s="221">
        <f>V122*K122</f>
        <v>0</v>
      </c>
      <c r="X122" s="221">
        <v>0</v>
      </c>
      <c r="Y122" s="221">
        <f>X122*K122</f>
        <v>0</v>
      </c>
      <c r="Z122" s="221">
        <v>0</v>
      </c>
      <c r="AA122" s="222">
        <f>Z122*K122</f>
        <v>0</v>
      </c>
      <c r="AR122" s="23" t="s">
        <v>239</v>
      </c>
      <c r="AT122" s="23" t="s">
        <v>169</v>
      </c>
      <c r="AU122" s="23" t="s">
        <v>85</v>
      </c>
      <c r="AY122" s="23" t="s">
        <v>168</v>
      </c>
      <c r="BE122" s="137">
        <f>IF(U122="základní",N122,0)</f>
        <v>0</v>
      </c>
      <c r="BF122" s="137">
        <f>IF(U122="snížená",N122,0)</f>
        <v>0</v>
      </c>
      <c r="BG122" s="137">
        <f>IF(U122="zákl. přenesená",N122,0)</f>
        <v>0</v>
      </c>
      <c r="BH122" s="137">
        <f>IF(U122="sníž. přenesená",N122,0)</f>
        <v>0</v>
      </c>
      <c r="BI122" s="137">
        <f>IF(U122="nulová",N122,0)</f>
        <v>0</v>
      </c>
      <c r="BJ122" s="23" t="s">
        <v>17</v>
      </c>
      <c r="BK122" s="137">
        <f>ROUND(L122*K122,2)</f>
        <v>0</v>
      </c>
      <c r="BL122" s="23" t="s">
        <v>239</v>
      </c>
      <c r="BM122" s="23" t="s">
        <v>693</v>
      </c>
    </row>
    <row r="123" spans="2:65" s="1" customFormat="1" ht="16.5" customHeight="1">
      <c r="B123" s="178"/>
      <c r="C123" s="213" t="s">
        <v>88</v>
      </c>
      <c r="D123" s="213" t="s">
        <v>169</v>
      </c>
      <c r="E123" s="214" t="s">
        <v>694</v>
      </c>
      <c r="F123" s="215" t="s">
        <v>695</v>
      </c>
      <c r="G123" s="215"/>
      <c r="H123" s="215"/>
      <c r="I123" s="215"/>
      <c r="J123" s="216" t="s">
        <v>692</v>
      </c>
      <c r="K123" s="217">
        <v>1</v>
      </c>
      <c r="L123" s="218">
        <v>0</v>
      </c>
      <c r="M123" s="218"/>
      <c r="N123" s="219">
        <f>ROUND(L123*K123,2)</f>
        <v>0</v>
      </c>
      <c r="O123" s="219"/>
      <c r="P123" s="219"/>
      <c r="Q123" s="219"/>
      <c r="R123" s="182"/>
      <c r="T123" s="220" t="s">
        <v>5</v>
      </c>
      <c r="U123" s="57" t="s">
        <v>42</v>
      </c>
      <c r="V123" s="48"/>
      <c r="W123" s="221">
        <f>V123*K123</f>
        <v>0</v>
      </c>
      <c r="X123" s="221">
        <v>0</v>
      </c>
      <c r="Y123" s="221">
        <f>X123*K123</f>
        <v>0</v>
      </c>
      <c r="Z123" s="221">
        <v>0</v>
      </c>
      <c r="AA123" s="222">
        <f>Z123*K123</f>
        <v>0</v>
      </c>
      <c r="AR123" s="23" t="s">
        <v>239</v>
      </c>
      <c r="AT123" s="23" t="s">
        <v>169</v>
      </c>
      <c r="AU123" s="23" t="s">
        <v>85</v>
      </c>
      <c r="AY123" s="23" t="s">
        <v>168</v>
      </c>
      <c r="BE123" s="137">
        <f>IF(U123="základní",N123,0)</f>
        <v>0</v>
      </c>
      <c r="BF123" s="137">
        <f>IF(U123="snížená",N123,0)</f>
        <v>0</v>
      </c>
      <c r="BG123" s="137">
        <f>IF(U123="zákl. přenesená",N123,0)</f>
        <v>0</v>
      </c>
      <c r="BH123" s="137">
        <f>IF(U123="sníž. přenesená",N123,0)</f>
        <v>0</v>
      </c>
      <c r="BI123" s="137">
        <f>IF(U123="nulová",N123,0)</f>
        <v>0</v>
      </c>
      <c r="BJ123" s="23" t="s">
        <v>17</v>
      </c>
      <c r="BK123" s="137">
        <f>ROUND(L123*K123,2)</f>
        <v>0</v>
      </c>
      <c r="BL123" s="23" t="s">
        <v>239</v>
      </c>
      <c r="BM123" s="23" t="s">
        <v>696</v>
      </c>
    </row>
    <row r="124" spans="2:65" s="1" customFormat="1" ht="16.5" customHeight="1">
      <c r="B124" s="178"/>
      <c r="C124" s="213" t="s">
        <v>173</v>
      </c>
      <c r="D124" s="213" t="s">
        <v>169</v>
      </c>
      <c r="E124" s="214" t="s">
        <v>697</v>
      </c>
      <c r="F124" s="215" t="s">
        <v>698</v>
      </c>
      <c r="G124" s="215"/>
      <c r="H124" s="215"/>
      <c r="I124" s="215"/>
      <c r="J124" s="216" t="s">
        <v>274</v>
      </c>
      <c r="K124" s="217">
        <v>53</v>
      </c>
      <c r="L124" s="218">
        <v>0</v>
      </c>
      <c r="M124" s="218"/>
      <c r="N124" s="219">
        <f>ROUND(L124*K124,2)</f>
        <v>0</v>
      </c>
      <c r="O124" s="219"/>
      <c r="P124" s="219"/>
      <c r="Q124" s="219"/>
      <c r="R124" s="182"/>
      <c r="T124" s="220" t="s">
        <v>5</v>
      </c>
      <c r="U124" s="57" t="s">
        <v>42</v>
      </c>
      <c r="V124" s="48"/>
      <c r="W124" s="221">
        <f>V124*K124</f>
        <v>0</v>
      </c>
      <c r="X124" s="221">
        <v>0</v>
      </c>
      <c r="Y124" s="221">
        <f>X124*K124</f>
        <v>0</v>
      </c>
      <c r="Z124" s="221">
        <v>0</v>
      </c>
      <c r="AA124" s="222">
        <f>Z124*K124</f>
        <v>0</v>
      </c>
      <c r="AR124" s="23" t="s">
        <v>239</v>
      </c>
      <c r="AT124" s="23" t="s">
        <v>169</v>
      </c>
      <c r="AU124" s="23" t="s">
        <v>85</v>
      </c>
      <c r="AY124" s="23" t="s">
        <v>168</v>
      </c>
      <c r="BE124" s="137">
        <f>IF(U124="základní",N124,0)</f>
        <v>0</v>
      </c>
      <c r="BF124" s="137">
        <f>IF(U124="snížená",N124,0)</f>
        <v>0</v>
      </c>
      <c r="BG124" s="137">
        <f>IF(U124="zákl. přenesená",N124,0)</f>
        <v>0</v>
      </c>
      <c r="BH124" s="137">
        <f>IF(U124="sníž. přenesená",N124,0)</f>
        <v>0</v>
      </c>
      <c r="BI124" s="137">
        <f>IF(U124="nulová",N124,0)</f>
        <v>0</v>
      </c>
      <c r="BJ124" s="23" t="s">
        <v>17</v>
      </c>
      <c r="BK124" s="137">
        <f>ROUND(L124*K124,2)</f>
        <v>0</v>
      </c>
      <c r="BL124" s="23" t="s">
        <v>239</v>
      </c>
      <c r="BM124" s="23" t="s">
        <v>699</v>
      </c>
    </row>
    <row r="125" spans="2:65" s="1" customFormat="1" ht="25.5" customHeight="1">
      <c r="B125" s="178"/>
      <c r="C125" s="213" t="s">
        <v>186</v>
      </c>
      <c r="D125" s="213" t="s">
        <v>169</v>
      </c>
      <c r="E125" s="214" t="s">
        <v>700</v>
      </c>
      <c r="F125" s="215" t="s">
        <v>701</v>
      </c>
      <c r="G125" s="215"/>
      <c r="H125" s="215"/>
      <c r="I125" s="215"/>
      <c r="J125" s="216" t="s">
        <v>218</v>
      </c>
      <c r="K125" s="217">
        <v>25</v>
      </c>
      <c r="L125" s="218">
        <v>0</v>
      </c>
      <c r="M125" s="218"/>
      <c r="N125" s="219">
        <f>ROUND(L125*K125,2)</f>
        <v>0</v>
      </c>
      <c r="O125" s="219"/>
      <c r="P125" s="219"/>
      <c r="Q125" s="219"/>
      <c r="R125" s="182"/>
      <c r="T125" s="220" t="s">
        <v>5</v>
      </c>
      <c r="U125" s="57" t="s">
        <v>42</v>
      </c>
      <c r="V125" s="48"/>
      <c r="W125" s="221">
        <f>V125*K125</f>
        <v>0</v>
      </c>
      <c r="X125" s="221">
        <v>0</v>
      </c>
      <c r="Y125" s="221">
        <f>X125*K125</f>
        <v>0</v>
      </c>
      <c r="Z125" s="221">
        <v>0</v>
      </c>
      <c r="AA125" s="222">
        <f>Z125*K125</f>
        <v>0</v>
      </c>
      <c r="AR125" s="23" t="s">
        <v>239</v>
      </c>
      <c r="AT125" s="23" t="s">
        <v>169</v>
      </c>
      <c r="AU125" s="23" t="s">
        <v>85</v>
      </c>
      <c r="AY125" s="23" t="s">
        <v>168</v>
      </c>
      <c r="BE125" s="137">
        <f>IF(U125="základní",N125,0)</f>
        <v>0</v>
      </c>
      <c r="BF125" s="137">
        <f>IF(U125="snížená",N125,0)</f>
        <v>0</v>
      </c>
      <c r="BG125" s="137">
        <f>IF(U125="zákl. přenesená",N125,0)</f>
        <v>0</v>
      </c>
      <c r="BH125" s="137">
        <f>IF(U125="sníž. přenesená",N125,0)</f>
        <v>0</v>
      </c>
      <c r="BI125" s="137">
        <f>IF(U125="nulová",N125,0)</f>
        <v>0</v>
      </c>
      <c r="BJ125" s="23" t="s">
        <v>17</v>
      </c>
      <c r="BK125" s="137">
        <f>ROUND(L125*K125,2)</f>
        <v>0</v>
      </c>
      <c r="BL125" s="23" t="s">
        <v>239</v>
      </c>
      <c r="BM125" s="23" t="s">
        <v>702</v>
      </c>
    </row>
    <row r="126" spans="2:65" s="1" customFormat="1" ht="16.5" customHeight="1">
      <c r="B126" s="178"/>
      <c r="C126" s="213" t="s">
        <v>190</v>
      </c>
      <c r="D126" s="213" t="s">
        <v>169</v>
      </c>
      <c r="E126" s="214" t="s">
        <v>703</v>
      </c>
      <c r="F126" s="215" t="s">
        <v>704</v>
      </c>
      <c r="G126" s="215"/>
      <c r="H126" s="215"/>
      <c r="I126" s="215"/>
      <c r="J126" s="216" t="s">
        <v>225</v>
      </c>
      <c r="K126" s="217">
        <v>2</v>
      </c>
      <c r="L126" s="218">
        <v>0</v>
      </c>
      <c r="M126" s="218"/>
      <c r="N126" s="219">
        <f>ROUND(L126*K126,2)</f>
        <v>0</v>
      </c>
      <c r="O126" s="219"/>
      <c r="P126" s="219"/>
      <c r="Q126" s="219"/>
      <c r="R126" s="182"/>
      <c r="T126" s="220" t="s">
        <v>5</v>
      </c>
      <c r="U126" s="57" t="s">
        <v>42</v>
      </c>
      <c r="V126" s="48"/>
      <c r="W126" s="221">
        <f>V126*K126</f>
        <v>0</v>
      </c>
      <c r="X126" s="221">
        <v>0</v>
      </c>
      <c r="Y126" s="221">
        <f>X126*K126</f>
        <v>0</v>
      </c>
      <c r="Z126" s="221">
        <v>0</v>
      </c>
      <c r="AA126" s="222">
        <f>Z126*K126</f>
        <v>0</v>
      </c>
      <c r="AR126" s="23" t="s">
        <v>239</v>
      </c>
      <c r="AT126" s="23" t="s">
        <v>169</v>
      </c>
      <c r="AU126" s="23" t="s">
        <v>85</v>
      </c>
      <c r="AY126" s="23" t="s">
        <v>168</v>
      </c>
      <c r="BE126" s="137">
        <f>IF(U126="základní",N126,0)</f>
        <v>0</v>
      </c>
      <c r="BF126" s="137">
        <f>IF(U126="snížená",N126,0)</f>
        <v>0</v>
      </c>
      <c r="BG126" s="137">
        <f>IF(U126="zákl. přenesená",N126,0)</f>
        <v>0</v>
      </c>
      <c r="BH126" s="137">
        <f>IF(U126="sníž. přenesená",N126,0)</f>
        <v>0</v>
      </c>
      <c r="BI126" s="137">
        <f>IF(U126="nulová",N126,0)</f>
        <v>0</v>
      </c>
      <c r="BJ126" s="23" t="s">
        <v>17</v>
      </c>
      <c r="BK126" s="137">
        <f>ROUND(L126*K126,2)</f>
        <v>0</v>
      </c>
      <c r="BL126" s="23" t="s">
        <v>239</v>
      </c>
      <c r="BM126" s="23" t="s">
        <v>705</v>
      </c>
    </row>
    <row r="127" spans="2:65" s="1" customFormat="1" ht="16.5" customHeight="1">
      <c r="B127" s="178"/>
      <c r="C127" s="213" t="s">
        <v>194</v>
      </c>
      <c r="D127" s="213" t="s">
        <v>169</v>
      </c>
      <c r="E127" s="214" t="s">
        <v>706</v>
      </c>
      <c r="F127" s="215" t="s">
        <v>707</v>
      </c>
      <c r="G127" s="215"/>
      <c r="H127" s="215"/>
      <c r="I127" s="215"/>
      <c r="J127" s="216" t="s">
        <v>225</v>
      </c>
      <c r="K127" s="217">
        <v>1</v>
      </c>
      <c r="L127" s="218">
        <v>0</v>
      </c>
      <c r="M127" s="218"/>
      <c r="N127" s="219">
        <f>ROUND(L127*K127,2)</f>
        <v>0</v>
      </c>
      <c r="O127" s="219"/>
      <c r="P127" s="219"/>
      <c r="Q127" s="219"/>
      <c r="R127" s="182"/>
      <c r="T127" s="220" t="s">
        <v>5</v>
      </c>
      <c r="U127" s="57" t="s">
        <v>42</v>
      </c>
      <c r="V127" s="48"/>
      <c r="W127" s="221">
        <f>V127*K127</f>
        <v>0</v>
      </c>
      <c r="X127" s="221">
        <v>0</v>
      </c>
      <c r="Y127" s="221">
        <f>X127*K127</f>
        <v>0</v>
      </c>
      <c r="Z127" s="221">
        <v>0</v>
      </c>
      <c r="AA127" s="222">
        <f>Z127*K127</f>
        <v>0</v>
      </c>
      <c r="AR127" s="23" t="s">
        <v>239</v>
      </c>
      <c r="AT127" s="23" t="s">
        <v>169</v>
      </c>
      <c r="AU127" s="23" t="s">
        <v>85</v>
      </c>
      <c r="AY127" s="23" t="s">
        <v>168</v>
      </c>
      <c r="BE127" s="137">
        <f>IF(U127="základní",N127,0)</f>
        <v>0</v>
      </c>
      <c r="BF127" s="137">
        <f>IF(U127="snížená",N127,0)</f>
        <v>0</v>
      </c>
      <c r="BG127" s="137">
        <f>IF(U127="zákl. přenesená",N127,0)</f>
        <v>0</v>
      </c>
      <c r="BH127" s="137">
        <f>IF(U127="sníž. přenesená",N127,0)</f>
        <v>0</v>
      </c>
      <c r="BI127" s="137">
        <f>IF(U127="nulová",N127,0)</f>
        <v>0</v>
      </c>
      <c r="BJ127" s="23" t="s">
        <v>17</v>
      </c>
      <c r="BK127" s="137">
        <f>ROUND(L127*K127,2)</f>
        <v>0</v>
      </c>
      <c r="BL127" s="23" t="s">
        <v>239</v>
      </c>
      <c r="BM127" s="23" t="s">
        <v>708</v>
      </c>
    </row>
    <row r="128" spans="2:65" s="1" customFormat="1" ht="16.5" customHeight="1">
      <c r="B128" s="178"/>
      <c r="C128" s="213" t="s">
        <v>199</v>
      </c>
      <c r="D128" s="213" t="s">
        <v>169</v>
      </c>
      <c r="E128" s="214" t="s">
        <v>709</v>
      </c>
      <c r="F128" s="215" t="s">
        <v>710</v>
      </c>
      <c r="G128" s="215"/>
      <c r="H128" s="215"/>
      <c r="I128" s="215"/>
      <c r="J128" s="216" t="s">
        <v>225</v>
      </c>
      <c r="K128" s="217">
        <v>1</v>
      </c>
      <c r="L128" s="218">
        <v>0</v>
      </c>
      <c r="M128" s="218"/>
      <c r="N128" s="219">
        <f>ROUND(L128*K128,2)</f>
        <v>0</v>
      </c>
      <c r="O128" s="219"/>
      <c r="P128" s="219"/>
      <c r="Q128" s="219"/>
      <c r="R128" s="182"/>
      <c r="T128" s="220" t="s">
        <v>5</v>
      </c>
      <c r="U128" s="57" t="s">
        <v>42</v>
      </c>
      <c r="V128" s="48"/>
      <c r="W128" s="221">
        <f>V128*K128</f>
        <v>0</v>
      </c>
      <c r="X128" s="221">
        <v>0</v>
      </c>
      <c r="Y128" s="221">
        <f>X128*K128</f>
        <v>0</v>
      </c>
      <c r="Z128" s="221">
        <v>0</v>
      </c>
      <c r="AA128" s="222">
        <f>Z128*K128</f>
        <v>0</v>
      </c>
      <c r="AR128" s="23" t="s">
        <v>239</v>
      </c>
      <c r="AT128" s="23" t="s">
        <v>169</v>
      </c>
      <c r="AU128" s="23" t="s">
        <v>85</v>
      </c>
      <c r="AY128" s="23" t="s">
        <v>168</v>
      </c>
      <c r="BE128" s="137">
        <f>IF(U128="základní",N128,0)</f>
        <v>0</v>
      </c>
      <c r="BF128" s="137">
        <f>IF(U128="snížená",N128,0)</f>
        <v>0</v>
      </c>
      <c r="BG128" s="137">
        <f>IF(U128="zákl. přenesená",N128,0)</f>
        <v>0</v>
      </c>
      <c r="BH128" s="137">
        <f>IF(U128="sníž. přenesená",N128,0)</f>
        <v>0</v>
      </c>
      <c r="BI128" s="137">
        <f>IF(U128="nulová",N128,0)</f>
        <v>0</v>
      </c>
      <c r="BJ128" s="23" t="s">
        <v>17</v>
      </c>
      <c r="BK128" s="137">
        <f>ROUND(L128*K128,2)</f>
        <v>0</v>
      </c>
      <c r="BL128" s="23" t="s">
        <v>239</v>
      </c>
      <c r="BM128" s="23" t="s">
        <v>711</v>
      </c>
    </row>
    <row r="129" spans="2:65" s="1" customFormat="1" ht="25.5" customHeight="1">
      <c r="B129" s="178"/>
      <c r="C129" s="213" t="s">
        <v>204</v>
      </c>
      <c r="D129" s="213" t="s">
        <v>169</v>
      </c>
      <c r="E129" s="214" t="s">
        <v>712</v>
      </c>
      <c r="F129" s="215" t="s">
        <v>713</v>
      </c>
      <c r="G129" s="215"/>
      <c r="H129" s="215"/>
      <c r="I129" s="215"/>
      <c r="J129" s="216" t="s">
        <v>225</v>
      </c>
      <c r="K129" s="217">
        <v>1</v>
      </c>
      <c r="L129" s="218">
        <v>0</v>
      </c>
      <c r="M129" s="218"/>
      <c r="N129" s="219">
        <f>ROUND(L129*K129,2)</f>
        <v>0</v>
      </c>
      <c r="O129" s="219"/>
      <c r="P129" s="219"/>
      <c r="Q129" s="219"/>
      <c r="R129" s="182"/>
      <c r="T129" s="220" t="s">
        <v>5</v>
      </c>
      <c r="U129" s="57" t="s">
        <v>42</v>
      </c>
      <c r="V129" s="48"/>
      <c r="W129" s="221">
        <f>V129*K129</f>
        <v>0</v>
      </c>
      <c r="X129" s="221">
        <v>0</v>
      </c>
      <c r="Y129" s="221">
        <f>X129*K129</f>
        <v>0</v>
      </c>
      <c r="Z129" s="221">
        <v>0</v>
      </c>
      <c r="AA129" s="222">
        <f>Z129*K129</f>
        <v>0</v>
      </c>
      <c r="AR129" s="23" t="s">
        <v>239</v>
      </c>
      <c r="AT129" s="23" t="s">
        <v>169</v>
      </c>
      <c r="AU129" s="23" t="s">
        <v>85</v>
      </c>
      <c r="AY129" s="23" t="s">
        <v>168</v>
      </c>
      <c r="BE129" s="137">
        <f>IF(U129="základní",N129,0)</f>
        <v>0</v>
      </c>
      <c r="BF129" s="137">
        <f>IF(U129="snížená",N129,0)</f>
        <v>0</v>
      </c>
      <c r="BG129" s="137">
        <f>IF(U129="zákl. přenesená",N129,0)</f>
        <v>0</v>
      </c>
      <c r="BH129" s="137">
        <f>IF(U129="sníž. přenesená",N129,0)</f>
        <v>0</v>
      </c>
      <c r="BI129" s="137">
        <f>IF(U129="nulová",N129,0)</f>
        <v>0</v>
      </c>
      <c r="BJ129" s="23" t="s">
        <v>17</v>
      </c>
      <c r="BK129" s="137">
        <f>ROUND(L129*K129,2)</f>
        <v>0</v>
      </c>
      <c r="BL129" s="23" t="s">
        <v>239</v>
      </c>
      <c r="BM129" s="23" t="s">
        <v>714</v>
      </c>
    </row>
    <row r="130" spans="2:65" s="1" customFormat="1" ht="16.5" customHeight="1">
      <c r="B130" s="178"/>
      <c r="C130" s="213" t="s">
        <v>209</v>
      </c>
      <c r="D130" s="213" t="s">
        <v>169</v>
      </c>
      <c r="E130" s="214" t="s">
        <v>715</v>
      </c>
      <c r="F130" s="215" t="s">
        <v>716</v>
      </c>
      <c r="G130" s="215"/>
      <c r="H130" s="215"/>
      <c r="I130" s="215"/>
      <c r="J130" s="216" t="s">
        <v>230</v>
      </c>
      <c r="K130" s="217">
        <v>1</v>
      </c>
      <c r="L130" s="218">
        <v>0</v>
      </c>
      <c r="M130" s="218"/>
      <c r="N130" s="219">
        <f>ROUND(L130*K130,2)</f>
        <v>0</v>
      </c>
      <c r="O130" s="219"/>
      <c r="P130" s="219"/>
      <c r="Q130" s="219"/>
      <c r="R130" s="182"/>
      <c r="T130" s="220" t="s">
        <v>5</v>
      </c>
      <c r="U130" s="57" t="s">
        <v>42</v>
      </c>
      <c r="V130" s="48"/>
      <c r="W130" s="221">
        <f>V130*K130</f>
        <v>0</v>
      </c>
      <c r="X130" s="221">
        <v>0</v>
      </c>
      <c r="Y130" s="221">
        <f>X130*K130</f>
        <v>0</v>
      </c>
      <c r="Z130" s="221">
        <v>0</v>
      </c>
      <c r="AA130" s="222">
        <f>Z130*K130</f>
        <v>0</v>
      </c>
      <c r="AR130" s="23" t="s">
        <v>239</v>
      </c>
      <c r="AT130" s="23" t="s">
        <v>169</v>
      </c>
      <c r="AU130" s="23" t="s">
        <v>85</v>
      </c>
      <c r="AY130" s="23" t="s">
        <v>168</v>
      </c>
      <c r="BE130" s="137">
        <f>IF(U130="základní",N130,0)</f>
        <v>0</v>
      </c>
      <c r="BF130" s="137">
        <f>IF(U130="snížená",N130,0)</f>
        <v>0</v>
      </c>
      <c r="BG130" s="137">
        <f>IF(U130="zákl. přenesená",N130,0)</f>
        <v>0</v>
      </c>
      <c r="BH130" s="137">
        <f>IF(U130="sníž. přenesená",N130,0)</f>
        <v>0</v>
      </c>
      <c r="BI130" s="137">
        <f>IF(U130="nulová",N130,0)</f>
        <v>0</v>
      </c>
      <c r="BJ130" s="23" t="s">
        <v>17</v>
      </c>
      <c r="BK130" s="137">
        <f>ROUND(L130*K130,2)</f>
        <v>0</v>
      </c>
      <c r="BL130" s="23" t="s">
        <v>239</v>
      </c>
      <c r="BM130" s="23" t="s">
        <v>717</v>
      </c>
    </row>
    <row r="131" spans="2:65" s="1" customFormat="1" ht="16.5" customHeight="1">
      <c r="B131" s="178"/>
      <c r="C131" s="213" t="s">
        <v>215</v>
      </c>
      <c r="D131" s="213" t="s">
        <v>169</v>
      </c>
      <c r="E131" s="214" t="s">
        <v>718</v>
      </c>
      <c r="F131" s="215" t="s">
        <v>719</v>
      </c>
      <c r="G131" s="215"/>
      <c r="H131" s="215"/>
      <c r="I131" s="215"/>
      <c r="J131" s="216" t="s">
        <v>230</v>
      </c>
      <c r="K131" s="217">
        <v>1</v>
      </c>
      <c r="L131" s="218">
        <v>0</v>
      </c>
      <c r="M131" s="218"/>
      <c r="N131" s="219">
        <f>ROUND(L131*K131,2)</f>
        <v>0</v>
      </c>
      <c r="O131" s="219"/>
      <c r="P131" s="219"/>
      <c r="Q131" s="219"/>
      <c r="R131" s="182"/>
      <c r="T131" s="220" t="s">
        <v>5</v>
      </c>
      <c r="U131" s="57" t="s">
        <v>42</v>
      </c>
      <c r="V131" s="48"/>
      <c r="W131" s="221">
        <f>V131*K131</f>
        <v>0</v>
      </c>
      <c r="X131" s="221">
        <v>0</v>
      </c>
      <c r="Y131" s="221">
        <f>X131*K131</f>
        <v>0</v>
      </c>
      <c r="Z131" s="221">
        <v>0</v>
      </c>
      <c r="AA131" s="222">
        <f>Z131*K131</f>
        <v>0</v>
      </c>
      <c r="AR131" s="23" t="s">
        <v>239</v>
      </c>
      <c r="AT131" s="23" t="s">
        <v>169</v>
      </c>
      <c r="AU131" s="23" t="s">
        <v>85</v>
      </c>
      <c r="AY131" s="23" t="s">
        <v>168</v>
      </c>
      <c r="BE131" s="137">
        <f>IF(U131="základní",N131,0)</f>
        <v>0</v>
      </c>
      <c r="BF131" s="137">
        <f>IF(U131="snížená",N131,0)</f>
        <v>0</v>
      </c>
      <c r="BG131" s="137">
        <f>IF(U131="zákl. přenesená",N131,0)</f>
        <v>0</v>
      </c>
      <c r="BH131" s="137">
        <f>IF(U131="sníž. přenesená",N131,0)</f>
        <v>0</v>
      </c>
      <c r="BI131" s="137">
        <f>IF(U131="nulová",N131,0)</f>
        <v>0</v>
      </c>
      <c r="BJ131" s="23" t="s">
        <v>17</v>
      </c>
      <c r="BK131" s="137">
        <f>ROUND(L131*K131,2)</f>
        <v>0</v>
      </c>
      <c r="BL131" s="23" t="s">
        <v>239</v>
      </c>
      <c r="BM131" s="23" t="s">
        <v>720</v>
      </c>
    </row>
    <row r="132" spans="2:65" s="1" customFormat="1" ht="38.25" customHeight="1">
      <c r="B132" s="178"/>
      <c r="C132" s="213" t="s">
        <v>222</v>
      </c>
      <c r="D132" s="213" t="s">
        <v>169</v>
      </c>
      <c r="E132" s="214" t="s">
        <v>721</v>
      </c>
      <c r="F132" s="215" t="s">
        <v>722</v>
      </c>
      <c r="G132" s="215"/>
      <c r="H132" s="215"/>
      <c r="I132" s="215"/>
      <c r="J132" s="216" t="s">
        <v>230</v>
      </c>
      <c r="K132" s="217">
        <v>1</v>
      </c>
      <c r="L132" s="218">
        <v>0</v>
      </c>
      <c r="M132" s="218"/>
      <c r="N132" s="219">
        <f>ROUND(L132*K132,2)</f>
        <v>0</v>
      </c>
      <c r="O132" s="219"/>
      <c r="P132" s="219"/>
      <c r="Q132" s="219"/>
      <c r="R132" s="182"/>
      <c r="T132" s="220" t="s">
        <v>5</v>
      </c>
      <c r="U132" s="57" t="s">
        <v>42</v>
      </c>
      <c r="V132" s="48"/>
      <c r="W132" s="221">
        <f>V132*K132</f>
        <v>0</v>
      </c>
      <c r="X132" s="221">
        <v>0</v>
      </c>
      <c r="Y132" s="221">
        <f>X132*K132</f>
        <v>0</v>
      </c>
      <c r="Z132" s="221">
        <v>0</v>
      </c>
      <c r="AA132" s="222">
        <f>Z132*K132</f>
        <v>0</v>
      </c>
      <c r="AR132" s="23" t="s">
        <v>239</v>
      </c>
      <c r="AT132" s="23" t="s">
        <v>169</v>
      </c>
      <c r="AU132" s="23" t="s">
        <v>85</v>
      </c>
      <c r="AY132" s="23" t="s">
        <v>168</v>
      </c>
      <c r="BE132" s="137">
        <f>IF(U132="základní",N132,0)</f>
        <v>0</v>
      </c>
      <c r="BF132" s="137">
        <f>IF(U132="snížená",N132,0)</f>
        <v>0</v>
      </c>
      <c r="BG132" s="137">
        <f>IF(U132="zákl. přenesená",N132,0)</f>
        <v>0</v>
      </c>
      <c r="BH132" s="137">
        <f>IF(U132="sníž. přenesená",N132,0)</f>
        <v>0</v>
      </c>
      <c r="BI132" s="137">
        <f>IF(U132="nulová",N132,0)</f>
        <v>0</v>
      </c>
      <c r="BJ132" s="23" t="s">
        <v>17</v>
      </c>
      <c r="BK132" s="137">
        <f>ROUND(L132*K132,2)</f>
        <v>0</v>
      </c>
      <c r="BL132" s="23" t="s">
        <v>239</v>
      </c>
      <c r="BM132" s="23" t="s">
        <v>723</v>
      </c>
    </row>
    <row r="133" spans="2:65" s="1" customFormat="1" ht="16.5" customHeight="1">
      <c r="B133" s="178"/>
      <c r="C133" s="213" t="s">
        <v>227</v>
      </c>
      <c r="D133" s="213" t="s">
        <v>169</v>
      </c>
      <c r="E133" s="214" t="s">
        <v>724</v>
      </c>
      <c r="F133" s="215" t="s">
        <v>725</v>
      </c>
      <c r="G133" s="215"/>
      <c r="H133" s="215"/>
      <c r="I133" s="215"/>
      <c r="J133" s="216" t="s">
        <v>344</v>
      </c>
      <c r="K133" s="217">
        <v>16</v>
      </c>
      <c r="L133" s="218">
        <v>0</v>
      </c>
      <c r="M133" s="218"/>
      <c r="N133" s="219">
        <f>ROUND(L133*K133,2)</f>
        <v>0</v>
      </c>
      <c r="O133" s="219"/>
      <c r="P133" s="219"/>
      <c r="Q133" s="219"/>
      <c r="R133" s="182"/>
      <c r="T133" s="220" t="s">
        <v>5</v>
      </c>
      <c r="U133" s="57" t="s">
        <v>42</v>
      </c>
      <c r="V133" s="48"/>
      <c r="W133" s="221">
        <f>V133*K133</f>
        <v>0</v>
      </c>
      <c r="X133" s="221">
        <v>0</v>
      </c>
      <c r="Y133" s="221">
        <f>X133*K133</f>
        <v>0</v>
      </c>
      <c r="Z133" s="221">
        <v>0</v>
      </c>
      <c r="AA133" s="222">
        <f>Z133*K133</f>
        <v>0</v>
      </c>
      <c r="AR133" s="23" t="s">
        <v>239</v>
      </c>
      <c r="AT133" s="23" t="s">
        <v>169</v>
      </c>
      <c r="AU133" s="23" t="s">
        <v>85</v>
      </c>
      <c r="AY133" s="23" t="s">
        <v>168</v>
      </c>
      <c r="BE133" s="137">
        <f>IF(U133="základní",N133,0)</f>
        <v>0</v>
      </c>
      <c r="BF133" s="137">
        <f>IF(U133="snížená",N133,0)</f>
        <v>0</v>
      </c>
      <c r="BG133" s="137">
        <f>IF(U133="zákl. přenesená",N133,0)</f>
        <v>0</v>
      </c>
      <c r="BH133" s="137">
        <f>IF(U133="sníž. přenesená",N133,0)</f>
        <v>0</v>
      </c>
      <c r="BI133" s="137">
        <f>IF(U133="nulová",N133,0)</f>
        <v>0</v>
      </c>
      <c r="BJ133" s="23" t="s">
        <v>17</v>
      </c>
      <c r="BK133" s="137">
        <f>ROUND(L133*K133,2)</f>
        <v>0</v>
      </c>
      <c r="BL133" s="23" t="s">
        <v>239</v>
      </c>
      <c r="BM133" s="23" t="s">
        <v>726</v>
      </c>
    </row>
    <row r="134" spans="2:65" s="1" customFormat="1" ht="16.5" customHeight="1">
      <c r="B134" s="178"/>
      <c r="C134" s="213" t="s">
        <v>232</v>
      </c>
      <c r="D134" s="213" t="s">
        <v>169</v>
      </c>
      <c r="E134" s="214" t="s">
        <v>727</v>
      </c>
      <c r="F134" s="215" t="s">
        <v>728</v>
      </c>
      <c r="G134" s="215"/>
      <c r="H134" s="215"/>
      <c r="I134" s="215"/>
      <c r="J134" s="216" t="s">
        <v>344</v>
      </c>
      <c r="K134" s="217">
        <v>3</v>
      </c>
      <c r="L134" s="218">
        <v>0</v>
      </c>
      <c r="M134" s="218"/>
      <c r="N134" s="219">
        <f>ROUND(L134*K134,2)</f>
        <v>0</v>
      </c>
      <c r="O134" s="219"/>
      <c r="P134" s="219"/>
      <c r="Q134" s="219"/>
      <c r="R134" s="182"/>
      <c r="T134" s="220" t="s">
        <v>5</v>
      </c>
      <c r="U134" s="57" t="s">
        <v>42</v>
      </c>
      <c r="V134" s="48"/>
      <c r="W134" s="221">
        <f>V134*K134</f>
        <v>0</v>
      </c>
      <c r="X134" s="221">
        <v>0</v>
      </c>
      <c r="Y134" s="221">
        <f>X134*K134</f>
        <v>0</v>
      </c>
      <c r="Z134" s="221">
        <v>0</v>
      </c>
      <c r="AA134" s="222">
        <f>Z134*K134</f>
        <v>0</v>
      </c>
      <c r="AR134" s="23" t="s">
        <v>239</v>
      </c>
      <c r="AT134" s="23" t="s">
        <v>169</v>
      </c>
      <c r="AU134" s="23" t="s">
        <v>85</v>
      </c>
      <c r="AY134" s="23" t="s">
        <v>168</v>
      </c>
      <c r="BE134" s="137">
        <f>IF(U134="základní",N134,0)</f>
        <v>0</v>
      </c>
      <c r="BF134" s="137">
        <f>IF(U134="snížená",N134,0)</f>
        <v>0</v>
      </c>
      <c r="BG134" s="137">
        <f>IF(U134="zákl. přenesená",N134,0)</f>
        <v>0</v>
      </c>
      <c r="BH134" s="137">
        <f>IF(U134="sníž. přenesená",N134,0)</f>
        <v>0</v>
      </c>
      <c r="BI134" s="137">
        <f>IF(U134="nulová",N134,0)</f>
        <v>0</v>
      </c>
      <c r="BJ134" s="23" t="s">
        <v>17</v>
      </c>
      <c r="BK134" s="137">
        <f>ROUND(L134*K134,2)</f>
        <v>0</v>
      </c>
      <c r="BL134" s="23" t="s">
        <v>239</v>
      </c>
      <c r="BM134" s="23" t="s">
        <v>729</v>
      </c>
    </row>
    <row r="135" spans="2:63" s="1" customFormat="1" ht="49.9" customHeight="1">
      <c r="B135" s="47"/>
      <c r="C135" s="48"/>
      <c r="D135" s="202" t="s">
        <v>683</v>
      </c>
      <c r="E135" s="48"/>
      <c r="F135" s="48"/>
      <c r="G135" s="48"/>
      <c r="H135" s="48"/>
      <c r="I135" s="48"/>
      <c r="J135" s="48"/>
      <c r="K135" s="48"/>
      <c r="L135" s="48"/>
      <c r="M135" s="48"/>
      <c r="N135" s="267">
        <f>BK135</f>
        <v>0</v>
      </c>
      <c r="O135" s="268"/>
      <c r="P135" s="268"/>
      <c r="Q135" s="268"/>
      <c r="R135" s="49"/>
      <c r="T135" s="269"/>
      <c r="U135" s="48"/>
      <c r="V135" s="48"/>
      <c r="W135" s="48"/>
      <c r="X135" s="48"/>
      <c r="Y135" s="48"/>
      <c r="Z135" s="48"/>
      <c r="AA135" s="95"/>
      <c r="AT135" s="23" t="s">
        <v>76</v>
      </c>
      <c r="AU135" s="23" t="s">
        <v>77</v>
      </c>
      <c r="AY135" s="23" t="s">
        <v>684</v>
      </c>
      <c r="BK135" s="137">
        <f>SUM(BK136:BK140)</f>
        <v>0</v>
      </c>
    </row>
    <row r="136" spans="2:63" s="1" customFormat="1" ht="22.3" customHeight="1">
      <c r="B136" s="47"/>
      <c r="C136" s="270" t="s">
        <v>5</v>
      </c>
      <c r="D136" s="270" t="s">
        <v>169</v>
      </c>
      <c r="E136" s="271" t="s">
        <v>5</v>
      </c>
      <c r="F136" s="272" t="s">
        <v>5</v>
      </c>
      <c r="G136" s="272"/>
      <c r="H136" s="272"/>
      <c r="I136" s="272"/>
      <c r="J136" s="273" t="s">
        <v>5</v>
      </c>
      <c r="K136" s="266"/>
      <c r="L136" s="218"/>
      <c r="M136" s="274"/>
      <c r="N136" s="274">
        <f>BK136</f>
        <v>0</v>
      </c>
      <c r="O136" s="274"/>
      <c r="P136" s="274"/>
      <c r="Q136" s="274"/>
      <c r="R136" s="49"/>
      <c r="T136" s="220" t="s">
        <v>5</v>
      </c>
      <c r="U136" s="275" t="s">
        <v>42</v>
      </c>
      <c r="V136" s="48"/>
      <c r="W136" s="48"/>
      <c r="X136" s="48"/>
      <c r="Y136" s="48"/>
      <c r="Z136" s="48"/>
      <c r="AA136" s="95"/>
      <c r="AT136" s="23" t="s">
        <v>684</v>
      </c>
      <c r="AU136" s="23" t="s">
        <v>17</v>
      </c>
      <c r="AY136" s="23" t="s">
        <v>684</v>
      </c>
      <c r="BE136" s="137">
        <f>IF(U136="základní",N136,0)</f>
        <v>0</v>
      </c>
      <c r="BF136" s="137">
        <f>IF(U136="snížená",N136,0)</f>
        <v>0</v>
      </c>
      <c r="BG136" s="137">
        <f>IF(U136="zákl. přenesená",N136,0)</f>
        <v>0</v>
      </c>
      <c r="BH136" s="137">
        <f>IF(U136="sníž. přenesená",N136,0)</f>
        <v>0</v>
      </c>
      <c r="BI136" s="137">
        <f>IF(U136="nulová",N136,0)</f>
        <v>0</v>
      </c>
      <c r="BJ136" s="23" t="s">
        <v>17</v>
      </c>
      <c r="BK136" s="137">
        <f>L136*K136</f>
        <v>0</v>
      </c>
    </row>
    <row r="137" spans="2:63" s="1" customFormat="1" ht="22.3" customHeight="1">
      <c r="B137" s="47"/>
      <c r="C137" s="270" t="s">
        <v>5</v>
      </c>
      <c r="D137" s="270" t="s">
        <v>169</v>
      </c>
      <c r="E137" s="271" t="s">
        <v>5</v>
      </c>
      <c r="F137" s="272" t="s">
        <v>5</v>
      </c>
      <c r="G137" s="272"/>
      <c r="H137" s="272"/>
      <c r="I137" s="272"/>
      <c r="J137" s="273" t="s">
        <v>5</v>
      </c>
      <c r="K137" s="266"/>
      <c r="L137" s="218"/>
      <c r="M137" s="274"/>
      <c r="N137" s="274">
        <f>BK137</f>
        <v>0</v>
      </c>
      <c r="O137" s="274"/>
      <c r="P137" s="274"/>
      <c r="Q137" s="274"/>
      <c r="R137" s="49"/>
      <c r="T137" s="220" t="s">
        <v>5</v>
      </c>
      <c r="U137" s="275" t="s">
        <v>42</v>
      </c>
      <c r="V137" s="48"/>
      <c r="W137" s="48"/>
      <c r="X137" s="48"/>
      <c r="Y137" s="48"/>
      <c r="Z137" s="48"/>
      <c r="AA137" s="95"/>
      <c r="AT137" s="23" t="s">
        <v>684</v>
      </c>
      <c r="AU137" s="23" t="s">
        <v>17</v>
      </c>
      <c r="AY137" s="23" t="s">
        <v>684</v>
      </c>
      <c r="BE137" s="137">
        <f>IF(U137="základní",N137,0)</f>
        <v>0</v>
      </c>
      <c r="BF137" s="137">
        <f>IF(U137="snížená",N137,0)</f>
        <v>0</v>
      </c>
      <c r="BG137" s="137">
        <f>IF(U137="zákl. přenesená",N137,0)</f>
        <v>0</v>
      </c>
      <c r="BH137" s="137">
        <f>IF(U137="sníž. přenesená",N137,0)</f>
        <v>0</v>
      </c>
      <c r="BI137" s="137">
        <f>IF(U137="nulová",N137,0)</f>
        <v>0</v>
      </c>
      <c r="BJ137" s="23" t="s">
        <v>17</v>
      </c>
      <c r="BK137" s="137">
        <f>L137*K137</f>
        <v>0</v>
      </c>
    </row>
    <row r="138" spans="2:63" s="1" customFormat="1" ht="22.3" customHeight="1">
      <c r="B138" s="47"/>
      <c r="C138" s="270" t="s">
        <v>5</v>
      </c>
      <c r="D138" s="270" t="s">
        <v>169</v>
      </c>
      <c r="E138" s="271" t="s">
        <v>5</v>
      </c>
      <c r="F138" s="272" t="s">
        <v>5</v>
      </c>
      <c r="G138" s="272"/>
      <c r="H138" s="272"/>
      <c r="I138" s="272"/>
      <c r="J138" s="273" t="s">
        <v>5</v>
      </c>
      <c r="K138" s="266"/>
      <c r="L138" s="218"/>
      <c r="M138" s="274"/>
      <c r="N138" s="274">
        <f>BK138</f>
        <v>0</v>
      </c>
      <c r="O138" s="274"/>
      <c r="P138" s="274"/>
      <c r="Q138" s="274"/>
      <c r="R138" s="49"/>
      <c r="T138" s="220" t="s">
        <v>5</v>
      </c>
      <c r="U138" s="275" t="s">
        <v>42</v>
      </c>
      <c r="V138" s="48"/>
      <c r="W138" s="48"/>
      <c r="X138" s="48"/>
      <c r="Y138" s="48"/>
      <c r="Z138" s="48"/>
      <c r="AA138" s="95"/>
      <c r="AT138" s="23" t="s">
        <v>684</v>
      </c>
      <c r="AU138" s="23" t="s">
        <v>17</v>
      </c>
      <c r="AY138" s="23" t="s">
        <v>684</v>
      </c>
      <c r="BE138" s="137">
        <f>IF(U138="základní",N138,0)</f>
        <v>0</v>
      </c>
      <c r="BF138" s="137">
        <f>IF(U138="snížená",N138,0)</f>
        <v>0</v>
      </c>
      <c r="BG138" s="137">
        <f>IF(U138="zákl. přenesená",N138,0)</f>
        <v>0</v>
      </c>
      <c r="BH138" s="137">
        <f>IF(U138="sníž. přenesená",N138,0)</f>
        <v>0</v>
      </c>
      <c r="BI138" s="137">
        <f>IF(U138="nulová",N138,0)</f>
        <v>0</v>
      </c>
      <c r="BJ138" s="23" t="s">
        <v>17</v>
      </c>
      <c r="BK138" s="137">
        <f>L138*K138</f>
        <v>0</v>
      </c>
    </row>
    <row r="139" spans="2:63" s="1" customFormat="1" ht="22.3" customHeight="1">
      <c r="B139" s="47"/>
      <c r="C139" s="270" t="s">
        <v>5</v>
      </c>
      <c r="D139" s="270" t="s">
        <v>169</v>
      </c>
      <c r="E139" s="271" t="s">
        <v>5</v>
      </c>
      <c r="F139" s="272" t="s">
        <v>5</v>
      </c>
      <c r="G139" s="272"/>
      <c r="H139" s="272"/>
      <c r="I139" s="272"/>
      <c r="J139" s="273" t="s">
        <v>5</v>
      </c>
      <c r="K139" s="266"/>
      <c r="L139" s="218"/>
      <c r="M139" s="274"/>
      <c r="N139" s="274">
        <f>BK139</f>
        <v>0</v>
      </c>
      <c r="O139" s="274"/>
      <c r="P139" s="274"/>
      <c r="Q139" s="274"/>
      <c r="R139" s="49"/>
      <c r="T139" s="220" t="s">
        <v>5</v>
      </c>
      <c r="U139" s="275" t="s">
        <v>42</v>
      </c>
      <c r="V139" s="48"/>
      <c r="W139" s="48"/>
      <c r="X139" s="48"/>
      <c r="Y139" s="48"/>
      <c r="Z139" s="48"/>
      <c r="AA139" s="95"/>
      <c r="AT139" s="23" t="s">
        <v>684</v>
      </c>
      <c r="AU139" s="23" t="s">
        <v>17</v>
      </c>
      <c r="AY139" s="23" t="s">
        <v>684</v>
      </c>
      <c r="BE139" s="137">
        <f>IF(U139="základní",N139,0)</f>
        <v>0</v>
      </c>
      <c r="BF139" s="137">
        <f>IF(U139="snížená",N139,0)</f>
        <v>0</v>
      </c>
      <c r="BG139" s="137">
        <f>IF(U139="zákl. přenesená",N139,0)</f>
        <v>0</v>
      </c>
      <c r="BH139" s="137">
        <f>IF(U139="sníž. přenesená",N139,0)</f>
        <v>0</v>
      </c>
      <c r="BI139" s="137">
        <f>IF(U139="nulová",N139,0)</f>
        <v>0</v>
      </c>
      <c r="BJ139" s="23" t="s">
        <v>17</v>
      </c>
      <c r="BK139" s="137">
        <f>L139*K139</f>
        <v>0</v>
      </c>
    </row>
    <row r="140" spans="2:63" s="1" customFormat="1" ht="22.3" customHeight="1">
      <c r="B140" s="47"/>
      <c r="C140" s="270" t="s">
        <v>5</v>
      </c>
      <c r="D140" s="270" t="s">
        <v>169</v>
      </c>
      <c r="E140" s="271" t="s">
        <v>5</v>
      </c>
      <c r="F140" s="272" t="s">
        <v>5</v>
      </c>
      <c r="G140" s="272"/>
      <c r="H140" s="272"/>
      <c r="I140" s="272"/>
      <c r="J140" s="273" t="s">
        <v>5</v>
      </c>
      <c r="K140" s="266"/>
      <c r="L140" s="218"/>
      <c r="M140" s="274"/>
      <c r="N140" s="274">
        <f>BK140</f>
        <v>0</v>
      </c>
      <c r="O140" s="274"/>
      <c r="P140" s="274"/>
      <c r="Q140" s="274"/>
      <c r="R140" s="49"/>
      <c r="T140" s="220" t="s">
        <v>5</v>
      </c>
      <c r="U140" s="275" t="s">
        <v>42</v>
      </c>
      <c r="V140" s="73"/>
      <c r="W140" s="73"/>
      <c r="X140" s="73"/>
      <c r="Y140" s="73"/>
      <c r="Z140" s="73"/>
      <c r="AA140" s="75"/>
      <c r="AT140" s="23" t="s">
        <v>684</v>
      </c>
      <c r="AU140" s="23" t="s">
        <v>17</v>
      </c>
      <c r="AY140" s="23" t="s">
        <v>684</v>
      </c>
      <c r="BE140" s="137">
        <f>IF(U140="základní",N140,0)</f>
        <v>0</v>
      </c>
      <c r="BF140" s="137">
        <f>IF(U140="snížená",N140,0)</f>
        <v>0</v>
      </c>
      <c r="BG140" s="137">
        <f>IF(U140="zákl. přenesená",N140,0)</f>
        <v>0</v>
      </c>
      <c r="BH140" s="137">
        <f>IF(U140="sníž. přenesená",N140,0)</f>
        <v>0</v>
      </c>
      <c r="BI140" s="137">
        <f>IF(U140="nulová",N140,0)</f>
        <v>0</v>
      </c>
      <c r="BJ140" s="23" t="s">
        <v>17</v>
      </c>
      <c r="BK140" s="137">
        <f>L140*K140</f>
        <v>0</v>
      </c>
    </row>
    <row r="141" spans="2:18" s="1" customFormat="1" ht="6.95" customHeight="1">
      <c r="B141" s="76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8"/>
    </row>
  </sheetData>
  <mergeCells count="126">
    <mergeCell ref="D95:H95"/>
    <mergeCell ref="D94:H94"/>
    <mergeCell ref="D96:H96"/>
    <mergeCell ref="D97:H97"/>
    <mergeCell ref="D98:H98"/>
    <mergeCell ref="E24:L24"/>
    <mergeCell ref="S2:AC2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F140:I140"/>
    <mergeCell ref="F137:I137"/>
    <mergeCell ref="F138:I138"/>
    <mergeCell ref="F139:I139"/>
    <mergeCell ref="C76:Q76"/>
    <mergeCell ref="F79:P79"/>
    <mergeCell ref="F78:P78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3:Q93"/>
    <mergeCell ref="N97:Q97"/>
    <mergeCell ref="N94:Q94"/>
    <mergeCell ref="N95:Q95"/>
    <mergeCell ref="N96:Q96"/>
    <mergeCell ref="N98:Q98"/>
    <mergeCell ref="N99:Q99"/>
    <mergeCell ref="L101:Q101"/>
    <mergeCell ref="C107:Q107"/>
    <mergeCell ref="F109:P109"/>
    <mergeCell ref="F110:P110"/>
    <mergeCell ref="M112:P112"/>
    <mergeCell ref="M114:Q114"/>
    <mergeCell ref="M115:Q115"/>
    <mergeCell ref="F117:I117"/>
    <mergeCell ref="L117:M117"/>
    <mergeCell ref="N117:Q117"/>
    <mergeCell ref="N118:Q118"/>
    <mergeCell ref="N119:Q119"/>
    <mergeCell ref="N120:Q120"/>
    <mergeCell ref="F121:I121"/>
    <mergeCell ref="F123:I123"/>
    <mergeCell ref="L121:M121"/>
    <mergeCell ref="N121:Q121"/>
    <mergeCell ref="F122:I122"/>
    <mergeCell ref="L122:M122"/>
    <mergeCell ref="N122:Q122"/>
    <mergeCell ref="L123:M123"/>
    <mergeCell ref="N123:Q123"/>
    <mergeCell ref="F124:I124"/>
    <mergeCell ref="F126:I126"/>
    <mergeCell ref="F125:I125"/>
    <mergeCell ref="L124:M124"/>
    <mergeCell ref="N124:Q124"/>
    <mergeCell ref="L125:M125"/>
    <mergeCell ref="N125:Q125"/>
    <mergeCell ref="L126:M126"/>
    <mergeCell ref="N126:Q126"/>
    <mergeCell ref="F127:I127"/>
    <mergeCell ref="F129:I129"/>
    <mergeCell ref="L127:M127"/>
    <mergeCell ref="N127:Q127"/>
    <mergeCell ref="F128:I128"/>
    <mergeCell ref="L128:M128"/>
    <mergeCell ref="N128:Q128"/>
    <mergeCell ref="L129:M129"/>
    <mergeCell ref="N129:Q129"/>
    <mergeCell ref="F130:I130"/>
    <mergeCell ref="F132:I132"/>
    <mergeCell ref="L130:M130"/>
    <mergeCell ref="N130:Q130"/>
    <mergeCell ref="F131:I131"/>
    <mergeCell ref="L131:M131"/>
    <mergeCell ref="N131:Q131"/>
    <mergeCell ref="L132:M132"/>
    <mergeCell ref="N132:Q132"/>
    <mergeCell ref="L133:M133"/>
    <mergeCell ref="N133:Q133"/>
    <mergeCell ref="L134:M134"/>
    <mergeCell ref="N134:Q134"/>
    <mergeCell ref="F133:I133"/>
    <mergeCell ref="F136:I136"/>
    <mergeCell ref="F134:I134"/>
    <mergeCell ref="L136:M136"/>
    <mergeCell ref="N136:Q136"/>
    <mergeCell ref="L137:M137"/>
    <mergeCell ref="N137:Q137"/>
    <mergeCell ref="L138:M138"/>
    <mergeCell ref="N138:Q138"/>
    <mergeCell ref="L139:M139"/>
    <mergeCell ref="N139:Q139"/>
    <mergeCell ref="L140:M140"/>
    <mergeCell ref="N140:Q140"/>
    <mergeCell ref="N135:Q135"/>
    <mergeCell ref="H1:K1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</mergeCells>
  <dataValidations count="2">
    <dataValidation type="list" allowBlank="1" showInputMessage="1" showErrorMessage="1" error="Povoleny jsou hodnoty K, M." sqref="D136:D141">
      <formula1>"K, M"</formula1>
    </dataValidation>
    <dataValidation type="list" allowBlank="1" showInputMessage="1" showErrorMessage="1" error="Povoleny jsou hodnoty základní, snížená, zákl. přenesená, sníž. přenesená, nulová." sqref="U136:U141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6" display="2) Rekapitulace rozpočtu"/>
    <hyperlink ref="L1" location="C117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48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48"/>
      <c r="B1" s="14"/>
      <c r="C1" s="14"/>
      <c r="D1" s="15" t="s">
        <v>1</v>
      </c>
      <c r="E1" s="14"/>
      <c r="F1" s="16" t="s">
        <v>103</v>
      </c>
      <c r="G1" s="16"/>
      <c r="H1" s="149" t="s">
        <v>104</v>
      </c>
      <c r="I1" s="149"/>
      <c r="J1" s="149"/>
      <c r="K1" s="149"/>
      <c r="L1" s="16" t="s">
        <v>105</v>
      </c>
      <c r="M1" s="14"/>
      <c r="N1" s="14"/>
      <c r="O1" s="15" t="s">
        <v>106</v>
      </c>
      <c r="P1" s="14"/>
      <c r="Q1" s="14"/>
      <c r="R1" s="14"/>
      <c r="S1" s="16" t="s">
        <v>107</v>
      </c>
      <c r="T1" s="16"/>
      <c r="U1" s="148"/>
      <c r="V1" s="148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3:46" ht="36.95" customHeight="1">
      <c r="C2" s="20" t="s">
        <v>7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S2" s="22" t="s">
        <v>8</v>
      </c>
      <c r="AT2" s="23" t="s">
        <v>90</v>
      </c>
    </row>
    <row r="3" spans="2:46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85</v>
      </c>
    </row>
    <row r="4" spans="2:46" ht="36.95" customHeight="1">
      <c r="B4" s="27"/>
      <c r="C4" s="28" t="s">
        <v>108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30"/>
      <c r="T4" s="21" t="s">
        <v>13</v>
      </c>
      <c r="AT4" s="23" t="s">
        <v>6</v>
      </c>
    </row>
    <row r="5" spans="2:18" ht="6.95" customHeight="1">
      <c r="B5" s="27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0"/>
    </row>
    <row r="6" spans="2:18" ht="25.4" customHeight="1">
      <c r="B6" s="27"/>
      <c r="C6" s="32"/>
      <c r="D6" s="39" t="s">
        <v>19</v>
      </c>
      <c r="E6" s="32"/>
      <c r="F6" s="150" t="str">
        <f>'Rekapitulace stavby'!K6</f>
        <v>Přizpůsobení stávajících prostor pro umístění komunálního odpadu Roosveltova kolej VŠE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2"/>
      <c r="R6" s="30"/>
    </row>
    <row r="7" spans="2:18" s="1" customFormat="1" ht="32.85" customHeight="1">
      <c r="B7" s="47"/>
      <c r="C7" s="48"/>
      <c r="D7" s="36" t="s">
        <v>109</v>
      </c>
      <c r="E7" s="48"/>
      <c r="F7" s="37" t="s">
        <v>730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9"/>
    </row>
    <row r="8" spans="2:18" s="1" customFormat="1" ht="14.4" customHeight="1">
      <c r="B8" s="47"/>
      <c r="C8" s="48"/>
      <c r="D8" s="39" t="s">
        <v>21</v>
      </c>
      <c r="E8" s="48"/>
      <c r="F8" s="34" t="s">
        <v>5</v>
      </c>
      <c r="G8" s="48"/>
      <c r="H8" s="48"/>
      <c r="I8" s="48"/>
      <c r="J8" s="48"/>
      <c r="K8" s="48"/>
      <c r="L8" s="48"/>
      <c r="M8" s="39" t="s">
        <v>22</v>
      </c>
      <c r="N8" s="48"/>
      <c r="O8" s="34" t="s">
        <v>5</v>
      </c>
      <c r="P8" s="48"/>
      <c r="Q8" s="48"/>
      <c r="R8" s="49"/>
    </row>
    <row r="9" spans="2:18" s="1" customFormat="1" ht="14.4" customHeight="1">
      <c r="B9" s="47"/>
      <c r="C9" s="48"/>
      <c r="D9" s="39" t="s">
        <v>23</v>
      </c>
      <c r="E9" s="48"/>
      <c r="F9" s="34" t="s">
        <v>24</v>
      </c>
      <c r="G9" s="48"/>
      <c r="H9" s="48"/>
      <c r="I9" s="48"/>
      <c r="J9" s="48"/>
      <c r="K9" s="48"/>
      <c r="L9" s="48"/>
      <c r="M9" s="39" t="s">
        <v>25</v>
      </c>
      <c r="N9" s="48"/>
      <c r="O9" s="151" t="str">
        <f>'Rekapitulace stavby'!AN8</f>
        <v>27.11.2018</v>
      </c>
      <c r="P9" s="91"/>
      <c r="Q9" s="48"/>
      <c r="R9" s="49"/>
    </row>
    <row r="10" spans="2:18" s="1" customFormat="1" ht="10.8" customHeight="1"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9"/>
    </row>
    <row r="11" spans="2:18" s="1" customFormat="1" ht="14.4" customHeight="1">
      <c r="B11" s="47"/>
      <c r="C11" s="48"/>
      <c r="D11" s="39" t="s">
        <v>27</v>
      </c>
      <c r="E11" s="48"/>
      <c r="F11" s="48"/>
      <c r="G11" s="48"/>
      <c r="H11" s="48"/>
      <c r="I11" s="48"/>
      <c r="J11" s="48"/>
      <c r="K11" s="48"/>
      <c r="L11" s="48"/>
      <c r="M11" s="39" t="s">
        <v>28</v>
      </c>
      <c r="N11" s="48"/>
      <c r="O11" s="34" t="s">
        <v>5</v>
      </c>
      <c r="P11" s="34"/>
      <c r="Q11" s="48"/>
      <c r="R11" s="49"/>
    </row>
    <row r="12" spans="2:18" s="1" customFormat="1" ht="18" customHeight="1">
      <c r="B12" s="47"/>
      <c r="C12" s="48"/>
      <c r="D12" s="48"/>
      <c r="E12" s="34" t="s">
        <v>29</v>
      </c>
      <c r="F12" s="48"/>
      <c r="G12" s="48"/>
      <c r="H12" s="48"/>
      <c r="I12" s="48"/>
      <c r="J12" s="48"/>
      <c r="K12" s="48"/>
      <c r="L12" s="48"/>
      <c r="M12" s="39" t="s">
        <v>30</v>
      </c>
      <c r="N12" s="48"/>
      <c r="O12" s="34" t="s">
        <v>5</v>
      </c>
      <c r="P12" s="34"/>
      <c r="Q12" s="48"/>
      <c r="R12" s="49"/>
    </row>
    <row r="13" spans="2:18" s="1" customFormat="1" ht="6.95" customHeight="1">
      <c r="B13" s="47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9"/>
    </row>
    <row r="14" spans="2:18" s="1" customFormat="1" ht="14.4" customHeight="1">
      <c r="B14" s="47"/>
      <c r="C14" s="48"/>
      <c r="D14" s="39" t="s">
        <v>31</v>
      </c>
      <c r="E14" s="48"/>
      <c r="F14" s="48"/>
      <c r="G14" s="48"/>
      <c r="H14" s="48"/>
      <c r="I14" s="48"/>
      <c r="J14" s="48"/>
      <c r="K14" s="48"/>
      <c r="L14" s="48"/>
      <c r="M14" s="39" t="s">
        <v>28</v>
      </c>
      <c r="N14" s="48"/>
      <c r="O14" s="40" t="str">
        <f>IF('Rekapitulace stavby'!AN13="","",'Rekapitulace stavby'!AN13)</f>
        <v>Vyplň údaj</v>
      </c>
      <c r="P14" s="34"/>
      <c r="Q14" s="48"/>
      <c r="R14" s="49"/>
    </row>
    <row r="15" spans="2:18" s="1" customFormat="1" ht="18" customHeight="1">
      <c r="B15" s="47"/>
      <c r="C15" s="48"/>
      <c r="D15" s="48"/>
      <c r="E15" s="40" t="str">
        <f>IF('Rekapitulace stavby'!E14="","",'Rekapitulace stavby'!E14)</f>
        <v>Vyplň údaj</v>
      </c>
      <c r="F15" s="152"/>
      <c r="G15" s="152"/>
      <c r="H15" s="152"/>
      <c r="I15" s="152"/>
      <c r="J15" s="152"/>
      <c r="K15" s="152"/>
      <c r="L15" s="152"/>
      <c r="M15" s="39" t="s">
        <v>30</v>
      </c>
      <c r="N15" s="48"/>
      <c r="O15" s="40" t="str">
        <f>IF('Rekapitulace stavby'!AN14="","",'Rekapitulace stavby'!AN14)</f>
        <v>Vyplň údaj</v>
      </c>
      <c r="P15" s="34"/>
      <c r="Q15" s="48"/>
      <c r="R15" s="49"/>
    </row>
    <row r="16" spans="2:18" s="1" customFormat="1" ht="6.95" customHeight="1"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9"/>
    </row>
    <row r="17" spans="2:18" s="1" customFormat="1" ht="14.4" customHeight="1">
      <c r="B17" s="47"/>
      <c r="C17" s="48"/>
      <c r="D17" s="39" t="s">
        <v>33</v>
      </c>
      <c r="E17" s="48"/>
      <c r="F17" s="48"/>
      <c r="G17" s="48"/>
      <c r="H17" s="48"/>
      <c r="I17" s="48"/>
      <c r="J17" s="48"/>
      <c r="K17" s="48"/>
      <c r="L17" s="48"/>
      <c r="M17" s="39" t="s">
        <v>28</v>
      </c>
      <c r="N17" s="48"/>
      <c r="O17" s="34" t="s">
        <v>5</v>
      </c>
      <c r="P17" s="34"/>
      <c r="Q17" s="48"/>
      <c r="R17" s="49"/>
    </row>
    <row r="18" spans="2:18" s="1" customFormat="1" ht="18" customHeight="1">
      <c r="B18" s="47"/>
      <c r="C18" s="48"/>
      <c r="D18" s="48"/>
      <c r="E18" s="34" t="s">
        <v>34</v>
      </c>
      <c r="F18" s="48"/>
      <c r="G18" s="48"/>
      <c r="H18" s="48"/>
      <c r="I18" s="48"/>
      <c r="J18" s="48"/>
      <c r="K18" s="48"/>
      <c r="L18" s="48"/>
      <c r="M18" s="39" t="s">
        <v>30</v>
      </c>
      <c r="N18" s="48"/>
      <c r="O18" s="34" t="s">
        <v>5</v>
      </c>
      <c r="P18" s="34"/>
      <c r="Q18" s="48"/>
      <c r="R18" s="49"/>
    </row>
    <row r="19" spans="2:18" s="1" customFormat="1" ht="6.95" customHeight="1"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9"/>
    </row>
    <row r="20" spans="2:18" s="1" customFormat="1" ht="14.4" customHeight="1">
      <c r="B20" s="47"/>
      <c r="C20" s="48"/>
      <c r="D20" s="39" t="s">
        <v>36</v>
      </c>
      <c r="E20" s="48"/>
      <c r="F20" s="48"/>
      <c r="G20" s="48"/>
      <c r="H20" s="48"/>
      <c r="I20" s="48"/>
      <c r="J20" s="48"/>
      <c r="K20" s="48"/>
      <c r="L20" s="48"/>
      <c r="M20" s="39" t="s">
        <v>28</v>
      </c>
      <c r="N20" s="48"/>
      <c r="O20" s="34" t="str">
        <f>IF('Rekapitulace stavby'!AN19="","",'Rekapitulace stavby'!AN19)</f>
        <v/>
      </c>
      <c r="P20" s="34"/>
      <c r="Q20" s="48"/>
      <c r="R20" s="49"/>
    </row>
    <row r="21" spans="2:18" s="1" customFormat="1" ht="18" customHeight="1">
      <c r="B21" s="47"/>
      <c r="C21" s="48"/>
      <c r="D21" s="48"/>
      <c r="E21" s="34" t="str">
        <f>IF('Rekapitulace stavby'!E20="","",'Rekapitulace stavby'!E20)</f>
        <v xml:space="preserve"> </v>
      </c>
      <c r="F21" s="48"/>
      <c r="G21" s="48"/>
      <c r="H21" s="48"/>
      <c r="I21" s="48"/>
      <c r="J21" s="48"/>
      <c r="K21" s="48"/>
      <c r="L21" s="48"/>
      <c r="M21" s="39" t="s">
        <v>30</v>
      </c>
      <c r="N21" s="48"/>
      <c r="O21" s="34" t="str">
        <f>IF('Rekapitulace stavby'!AN20="","",'Rekapitulace stavby'!AN20)</f>
        <v/>
      </c>
      <c r="P21" s="34"/>
      <c r="Q21" s="48"/>
      <c r="R21" s="49"/>
    </row>
    <row r="22" spans="2:18" s="1" customFormat="1" ht="6.95" customHeight="1"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9"/>
    </row>
    <row r="23" spans="2:18" s="1" customFormat="1" ht="14.4" customHeight="1">
      <c r="B23" s="47"/>
      <c r="C23" s="48"/>
      <c r="D23" s="39" t="s">
        <v>37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9"/>
    </row>
    <row r="24" spans="2:18" s="1" customFormat="1" ht="99.75" customHeight="1">
      <c r="B24" s="47"/>
      <c r="C24" s="48"/>
      <c r="D24" s="48"/>
      <c r="E24" s="43" t="s">
        <v>111</v>
      </c>
      <c r="F24" s="43"/>
      <c r="G24" s="43"/>
      <c r="H24" s="43"/>
      <c r="I24" s="43"/>
      <c r="J24" s="43"/>
      <c r="K24" s="43"/>
      <c r="L24" s="43"/>
      <c r="M24" s="48"/>
      <c r="N24" s="48"/>
      <c r="O24" s="48"/>
      <c r="P24" s="48"/>
      <c r="Q24" s="48"/>
      <c r="R24" s="49"/>
    </row>
    <row r="25" spans="2:18" s="1" customFormat="1" ht="6.95" customHeight="1"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9"/>
    </row>
    <row r="26" spans="2:18" s="1" customFormat="1" ht="6.95" customHeight="1">
      <c r="B26" s="47"/>
      <c r="C26" s="4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48"/>
      <c r="R26" s="49"/>
    </row>
    <row r="27" spans="2:18" s="1" customFormat="1" ht="14.4" customHeight="1">
      <c r="B27" s="47"/>
      <c r="C27" s="48"/>
      <c r="D27" s="153" t="s">
        <v>112</v>
      </c>
      <c r="E27" s="48"/>
      <c r="F27" s="48"/>
      <c r="G27" s="48"/>
      <c r="H27" s="48"/>
      <c r="I27" s="48"/>
      <c r="J27" s="48"/>
      <c r="K27" s="48"/>
      <c r="L27" s="48"/>
      <c r="M27" s="46">
        <f>N88</f>
        <v>0</v>
      </c>
      <c r="N27" s="46"/>
      <c r="O27" s="46"/>
      <c r="P27" s="46"/>
      <c r="Q27" s="48"/>
      <c r="R27" s="49"/>
    </row>
    <row r="28" spans="2:18" s="1" customFormat="1" ht="14.4" customHeight="1">
      <c r="B28" s="47"/>
      <c r="C28" s="48"/>
      <c r="D28" s="45" t="s">
        <v>97</v>
      </c>
      <c r="E28" s="48"/>
      <c r="F28" s="48"/>
      <c r="G28" s="48"/>
      <c r="H28" s="48"/>
      <c r="I28" s="48"/>
      <c r="J28" s="48"/>
      <c r="K28" s="48"/>
      <c r="L28" s="48"/>
      <c r="M28" s="46">
        <f>N98</f>
        <v>0</v>
      </c>
      <c r="N28" s="46"/>
      <c r="O28" s="46"/>
      <c r="P28" s="46"/>
      <c r="Q28" s="48"/>
      <c r="R28" s="49"/>
    </row>
    <row r="29" spans="2:18" s="1" customFormat="1" ht="6.95" customHeight="1">
      <c r="B29" s="47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9"/>
    </row>
    <row r="30" spans="2:18" s="1" customFormat="1" ht="25.4" customHeight="1">
      <c r="B30" s="47"/>
      <c r="C30" s="48"/>
      <c r="D30" s="154" t="s">
        <v>40</v>
      </c>
      <c r="E30" s="48"/>
      <c r="F30" s="48"/>
      <c r="G30" s="48"/>
      <c r="H30" s="48"/>
      <c r="I30" s="48"/>
      <c r="J30" s="48"/>
      <c r="K30" s="48"/>
      <c r="L30" s="48"/>
      <c r="M30" s="155">
        <f>ROUND(M27+M28,2)</f>
        <v>0</v>
      </c>
      <c r="N30" s="48"/>
      <c r="O30" s="48"/>
      <c r="P30" s="48"/>
      <c r="Q30" s="48"/>
      <c r="R30" s="49"/>
    </row>
    <row r="31" spans="2:18" s="1" customFormat="1" ht="6.95" customHeight="1">
      <c r="B31" s="47"/>
      <c r="C31" s="4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48"/>
      <c r="R31" s="49"/>
    </row>
    <row r="32" spans="2:18" s="1" customFormat="1" ht="14.4" customHeight="1">
      <c r="B32" s="47"/>
      <c r="C32" s="48"/>
      <c r="D32" s="55" t="s">
        <v>41</v>
      </c>
      <c r="E32" s="55" t="s">
        <v>42</v>
      </c>
      <c r="F32" s="56">
        <v>0.21</v>
      </c>
      <c r="G32" s="156" t="s">
        <v>43</v>
      </c>
      <c r="H32" s="157">
        <f>ROUND((((SUM(BE98:BE105)+SUM(BE123:BE141))+SUM(BE143:BE147))),2)</f>
        <v>0</v>
      </c>
      <c r="I32" s="48"/>
      <c r="J32" s="48"/>
      <c r="K32" s="48"/>
      <c r="L32" s="48"/>
      <c r="M32" s="157">
        <f>ROUND(((ROUND((SUM(BE98:BE105)+SUM(BE123:BE141)),2)*F32)+SUM(BE143:BE147)*F32),2)</f>
        <v>0</v>
      </c>
      <c r="N32" s="48"/>
      <c r="O32" s="48"/>
      <c r="P32" s="48"/>
      <c r="Q32" s="48"/>
      <c r="R32" s="49"/>
    </row>
    <row r="33" spans="2:18" s="1" customFormat="1" ht="14.4" customHeight="1">
      <c r="B33" s="47"/>
      <c r="C33" s="48"/>
      <c r="D33" s="48"/>
      <c r="E33" s="55" t="s">
        <v>44</v>
      </c>
      <c r="F33" s="56">
        <v>0.15</v>
      </c>
      <c r="G33" s="156" t="s">
        <v>43</v>
      </c>
      <c r="H33" s="157">
        <f>ROUND((((SUM(BF98:BF105)+SUM(BF123:BF141))+SUM(BF143:BF147))),2)</f>
        <v>0</v>
      </c>
      <c r="I33" s="48"/>
      <c r="J33" s="48"/>
      <c r="K33" s="48"/>
      <c r="L33" s="48"/>
      <c r="M33" s="157">
        <f>ROUND(((ROUND((SUM(BF98:BF105)+SUM(BF123:BF141)),2)*F33)+SUM(BF143:BF147)*F33),2)</f>
        <v>0</v>
      </c>
      <c r="N33" s="48"/>
      <c r="O33" s="48"/>
      <c r="P33" s="48"/>
      <c r="Q33" s="48"/>
      <c r="R33" s="49"/>
    </row>
    <row r="34" spans="2:18" s="1" customFormat="1" ht="14.4" customHeight="1" hidden="1">
      <c r="B34" s="47"/>
      <c r="C34" s="48"/>
      <c r="D34" s="48"/>
      <c r="E34" s="55" t="s">
        <v>45</v>
      </c>
      <c r="F34" s="56">
        <v>0.21</v>
      </c>
      <c r="G34" s="156" t="s">
        <v>43</v>
      </c>
      <c r="H34" s="157">
        <f>ROUND((((SUM(BG98:BG105)+SUM(BG123:BG141))+SUM(BG143:BG147))),2)</f>
        <v>0</v>
      </c>
      <c r="I34" s="48"/>
      <c r="J34" s="48"/>
      <c r="K34" s="48"/>
      <c r="L34" s="48"/>
      <c r="M34" s="157">
        <v>0</v>
      </c>
      <c r="N34" s="48"/>
      <c r="O34" s="48"/>
      <c r="P34" s="48"/>
      <c r="Q34" s="48"/>
      <c r="R34" s="49"/>
    </row>
    <row r="35" spans="2:18" s="1" customFormat="1" ht="14.4" customHeight="1" hidden="1">
      <c r="B35" s="47"/>
      <c r="C35" s="48"/>
      <c r="D35" s="48"/>
      <c r="E35" s="55" t="s">
        <v>46</v>
      </c>
      <c r="F35" s="56">
        <v>0.15</v>
      </c>
      <c r="G35" s="156" t="s">
        <v>43</v>
      </c>
      <c r="H35" s="157">
        <f>ROUND((((SUM(BH98:BH105)+SUM(BH123:BH141))+SUM(BH143:BH147))),2)</f>
        <v>0</v>
      </c>
      <c r="I35" s="48"/>
      <c r="J35" s="48"/>
      <c r="K35" s="48"/>
      <c r="L35" s="48"/>
      <c r="M35" s="157">
        <v>0</v>
      </c>
      <c r="N35" s="48"/>
      <c r="O35" s="48"/>
      <c r="P35" s="48"/>
      <c r="Q35" s="48"/>
      <c r="R35" s="49"/>
    </row>
    <row r="36" spans="2:18" s="1" customFormat="1" ht="14.4" customHeight="1" hidden="1">
      <c r="B36" s="47"/>
      <c r="C36" s="48"/>
      <c r="D36" s="48"/>
      <c r="E36" s="55" t="s">
        <v>47</v>
      </c>
      <c r="F36" s="56">
        <v>0</v>
      </c>
      <c r="G36" s="156" t="s">
        <v>43</v>
      </c>
      <c r="H36" s="157">
        <f>ROUND((((SUM(BI98:BI105)+SUM(BI123:BI141))+SUM(BI143:BI147))),2)</f>
        <v>0</v>
      </c>
      <c r="I36" s="48"/>
      <c r="J36" s="48"/>
      <c r="K36" s="48"/>
      <c r="L36" s="48"/>
      <c r="M36" s="157">
        <v>0</v>
      </c>
      <c r="N36" s="48"/>
      <c r="O36" s="48"/>
      <c r="P36" s="48"/>
      <c r="Q36" s="48"/>
      <c r="R36" s="49"/>
    </row>
    <row r="37" spans="2:18" s="1" customFormat="1" ht="6.95" customHeight="1"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9"/>
    </row>
    <row r="38" spans="2:18" s="1" customFormat="1" ht="25.4" customHeight="1">
      <c r="B38" s="47"/>
      <c r="C38" s="146"/>
      <c r="D38" s="158" t="s">
        <v>48</v>
      </c>
      <c r="E38" s="98"/>
      <c r="F38" s="98"/>
      <c r="G38" s="159" t="s">
        <v>49</v>
      </c>
      <c r="H38" s="160" t="s">
        <v>50</v>
      </c>
      <c r="I38" s="98"/>
      <c r="J38" s="98"/>
      <c r="K38" s="98"/>
      <c r="L38" s="161">
        <f>SUM(M30:M36)</f>
        <v>0</v>
      </c>
      <c r="M38" s="161"/>
      <c r="N38" s="161"/>
      <c r="O38" s="161"/>
      <c r="P38" s="162"/>
      <c r="Q38" s="146"/>
      <c r="R38" s="49"/>
    </row>
    <row r="39" spans="2:18" s="1" customFormat="1" ht="14.4" customHeight="1">
      <c r="B39" s="47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9"/>
    </row>
    <row r="40" spans="2:18" s="1" customFormat="1" ht="14.4" customHeight="1"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9"/>
    </row>
    <row r="41" spans="2:18" ht="13.5">
      <c r="B41" s="27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0"/>
    </row>
    <row r="42" spans="2:18" ht="13.5">
      <c r="B42" s="27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0"/>
    </row>
    <row r="43" spans="2:18" ht="13.5">
      <c r="B43" s="27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0"/>
    </row>
    <row r="44" spans="2:18" ht="13.5">
      <c r="B44" s="27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0"/>
    </row>
    <row r="45" spans="2:18" ht="13.5">
      <c r="B45" s="27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0"/>
    </row>
    <row r="46" spans="2:18" ht="13.5">
      <c r="B46" s="27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0"/>
    </row>
    <row r="47" spans="2:18" ht="13.5">
      <c r="B47" s="27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0"/>
    </row>
    <row r="48" spans="2:18" ht="13.5">
      <c r="B48" s="27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0"/>
    </row>
    <row r="49" spans="2:18" ht="13.5">
      <c r="B49" s="27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0"/>
    </row>
    <row r="50" spans="2:18" s="1" customFormat="1" ht="13.5">
      <c r="B50" s="47"/>
      <c r="C50" s="48"/>
      <c r="D50" s="67" t="s">
        <v>51</v>
      </c>
      <c r="E50" s="68"/>
      <c r="F50" s="68"/>
      <c r="G50" s="68"/>
      <c r="H50" s="69"/>
      <c r="I50" s="48"/>
      <c r="J50" s="67" t="s">
        <v>52</v>
      </c>
      <c r="K50" s="68"/>
      <c r="L50" s="68"/>
      <c r="M50" s="68"/>
      <c r="N50" s="68"/>
      <c r="O50" s="68"/>
      <c r="P50" s="69"/>
      <c r="Q50" s="48"/>
      <c r="R50" s="49"/>
    </row>
    <row r="51" spans="2:18" ht="13.5">
      <c r="B51" s="27"/>
      <c r="C51" s="32"/>
      <c r="D51" s="70"/>
      <c r="E51" s="32"/>
      <c r="F51" s="32"/>
      <c r="G51" s="32"/>
      <c r="H51" s="71"/>
      <c r="I51" s="32"/>
      <c r="J51" s="70"/>
      <c r="K51" s="32"/>
      <c r="L51" s="32"/>
      <c r="M51" s="32"/>
      <c r="N51" s="32"/>
      <c r="O51" s="32"/>
      <c r="P51" s="71"/>
      <c r="Q51" s="32"/>
      <c r="R51" s="30"/>
    </row>
    <row r="52" spans="2:18" ht="13.5">
      <c r="B52" s="27"/>
      <c r="C52" s="32"/>
      <c r="D52" s="70"/>
      <c r="E52" s="32"/>
      <c r="F52" s="32"/>
      <c r="G52" s="32"/>
      <c r="H52" s="71"/>
      <c r="I52" s="32"/>
      <c r="J52" s="70"/>
      <c r="K52" s="32"/>
      <c r="L52" s="32"/>
      <c r="M52" s="32"/>
      <c r="N52" s="32"/>
      <c r="O52" s="32"/>
      <c r="P52" s="71"/>
      <c r="Q52" s="32"/>
      <c r="R52" s="30"/>
    </row>
    <row r="53" spans="2:18" ht="13.5">
      <c r="B53" s="27"/>
      <c r="C53" s="32"/>
      <c r="D53" s="70"/>
      <c r="E53" s="32"/>
      <c r="F53" s="32"/>
      <c r="G53" s="32"/>
      <c r="H53" s="71"/>
      <c r="I53" s="32"/>
      <c r="J53" s="70"/>
      <c r="K53" s="32"/>
      <c r="L53" s="32"/>
      <c r="M53" s="32"/>
      <c r="N53" s="32"/>
      <c r="O53" s="32"/>
      <c r="P53" s="71"/>
      <c r="Q53" s="32"/>
      <c r="R53" s="30"/>
    </row>
    <row r="54" spans="2:18" ht="13.5">
      <c r="B54" s="27"/>
      <c r="C54" s="32"/>
      <c r="D54" s="70"/>
      <c r="E54" s="32"/>
      <c r="F54" s="32"/>
      <c r="G54" s="32"/>
      <c r="H54" s="71"/>
      <c r="I54" s="32"/>
      <c r="J54" s="70"/>
      <c r="K54" s="32"/>
      <c r="L54" s="32"/>
      <c r="M54" s="32"/>
      <c r="N54" s="32"/>
      <c r="O54" s="32"/>
      <c r="P54" s="71"/>
      <c r="Q54" s="32"/>
      <c r="R54" s="30"/>
    </row>
    <row r="55" spans="2:18" ht="13.5">
      <c r="B55" s="27"/>
      <c r="C55" s="32"/>
      <c r="D55" s="70"/>
      <c r="E55" s="32"/>
      <c r="F55" s="32"/>
      <c r="G55" s="32"/>
      <c r="H55" s="71"/>
      <c r="I55" s="32"/>
      <c r="J55" s="70"/>
      <c r="K55" s="32"/>
      <c r="L55" s="32"/>
      <c r="M55" s="32"/>
      <c r="N55" s="32"/>
      <c r="O55" s="32"/>
      <c r="P55" s="71"/>
      <c r="Q55" s="32"/>
      <c r="R55" s="30"/>
    </row>
    <row r="56" spans="2:18" ht="13.5">
      <c r="B56" s="27"/>
      <c r="C56" s="32"/>
      <c r="D56" s="70"/>
      <c r="E56" s="32"/>
      <c r="F56" s="32"/>
      <c r="G56" s="32"/>
      <c r="H56" s="71"/>
      <c r="I56" s="32"/>
      <c r="J56" s="70"/>
      <c r="K56" s="32"/>
      <c r="L56" s="32"/>
      <c r="M56" s="32"/>
      <c r="N56" s="32"/>
      <c r="O56" s="32"/>
      <c r="P56" s="71"/>
      <c r="Q56" s="32"/>
      <c r="R56" s="30"/>
    </row>
    <row r="57" spans="2:18" ht="13.5">
      <c r="B57" s="27"/>
      <c r="C57" s="32"/>
      <c r="D57" s="70"/>
      <c r="E57" s="32"/>
      <c r="F57" s="32"/>
      <c r="G57" s="32"/>
      <c r="H57" s="71"/>
      <c r="I57" s="32"/>
      <c r="J57" s="70"/>
      <c r="K57" s="32"/>
      <c r="L57" s="32"/>
      <c r="M57" s="32"/>
      <c r="N57" s="32"/>
      <c r="O57" s="32"/>
      <c r="P57" s="71"/>
      <c r="Q57" s="32"/>
      <c r="R57" s="30"/>
    </row>
    <row r="58" spans="2:18" ht="13.5">
      <c r="B58" s="27"/>
      <c r="C58" s="32"/>
      <c r="D58" s="70"/>
      <c r="E58" s="32"/>
      <c r="F58" s="32"/>
      <c r="G58" s="32"/>
      <c r="H58" s="71"/>
      <c r="I58" s="32"/>
      <c r="J58" s="70"/>
      <c r="K58" s="32"/>
      <c r="L58" s="32"/>
      <c r="M58" s="32"/>
      <c r="N58" s="32"/>
      <c r="O58" s="32"/>
      <c r="P58" s="71"/>
      <c r="Q58" s="32"/>
      <c r="R58" s="30"/>
    </row>
    <row r="59" spans="2:18" s="1" customFormat="1" ht="13.5">
      <c r="B59" s="47"/>
      <c r="C59" s="48"/>
      <c r="D59" s="72" t="s">
        <v>53</v>
      </c>
      <c r="E59" s="73"/>
      <c r="F59" s="73"/>
      <c r="G59" s="74" t="s">
        <v>54</v>
      </c>
      <c r="H59" s="75"/>
      <c r="I59" s="48"/>
      <c r="J59" s="72" t="s">
        <v>53</v>
      </c>
      <c r="K59" s="73"/>
      <c r="L59" s="73"/>
      <c r="M59" s="73"/>
      <c r="N59" s="74" t="s">
        <v>54</v>
      </c>
      <c r="O59" s="73"/>
      <c r="P59" s="75"/>
      <c r="Q59" s="48"/>
      <c r="R59" s="49"/>
    </row>
    <row r="60" spans="2:18" ht="13.5">
      <c r="B60" s="27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0"/>
    </row>
    <row r="61" spans="2:18" s="1" customFormat="1" ht="13.5">
      <c r="B61" s="47"/>
      <c r="C61" s="48"/>
      <c r="D61" s="67" t="s">
        <v>55</v>
      </c>
      <c r="E61" s="68"/>
      <c r="F61" s="68"/>
      <c r="G61" s="68"/>
      <c r="H61" s="69"/>
      <c r="I61" s="48"/>
      <c r="J61" s="67" t="s">
        <v>56</v>
      </c>
      <c r="K61" s="68"/>
      <c r="L61" s="68"/>
      <c r="M61" s="68"/>
      <c r="N61" s="68"/>
      <c r="O61" s="68"/>
      <c r="P61" s="69"/>
      <c r="Q61" s="48"/>
      <c r="R61" s="49"/>
    </row>
    <row r="62" spans="2:18" ht="13.5">
      <c r="B62" s="27"/>
      <c r="C62" s="32"/>
      <c r="D62" s="70"/>
      <c r="E62" s="32"/>
      <c r="F62" s="32"/>
      <c r="G62" s="32"/>
      <c r="H62" s="71"/>
      <c r="I62" s="32"/>
      <c r="J62" s="70"/>
      <c r="K62" s="32"/>
      <c r="L62" s="32"/>
      <c r="M62" s="32"/>
      <c r="N62" s="32"/>
      <c r="O62" s="32"/>
      <c r="P62" s="71"/>
      <c r="Q62" s="32"/>
      <c r="R62" s="30"/>
    </row>
    <row r="63" spans="2:18" ht="13.5">
      <c r="B63" s="27"/>
      <c r="C63" s="32"/>
      <c r="D63" s="70"/>
      <c r="E63" s="32"/>
      <c r="F63" s="32"/>
      <c r="G63" s="32"/>
      <c r="H63" s="71"/>
      <c r="I63" s="32"/>
      <c r="J63" s="70"/>
      <c r="K63" s="32"/>
      <c r="L63" s="32"/>
      <c r="M63" s="32"/>
      <c r="N63" s="32"/>
      <c r="O63" s="32"/>
      <c r="P63" s="71"/>
      <c r="Q63" s="32"/>
      <c r="R63" s="30"/>
    </row>
    <row r="64" spans="2:18" ht="13.5">
      <c r="B64" s="27"/>
      <c r="C64" s="32"/>
      <c r="D64" s="70"/>
      <c r="E64" s="32"/>
      <c r="F64" s="32"/>
      <c r="G64" s="32"/>
      <c r="H64" s="71"/>
      <c r="I64" s="32"/>
      <c r="J64" s="70"/>
      <c r="K64" s="32"/>
      <c r="L64" s="32"/>
      <c r="M64" s="32"/>
      <c r="N64" s="32"/>
      <c r="O64" s="32"/>
      <c r="P64" s="71"/>
      <c r="Q64" s="32"/>
      <c r="R64" s="30"/>
    </row>
    <row r="65" spans="2:18" ht="13.5">
      <c r="B65" s="27"/>
      <c r="C65" s="32"/>
      <c r="D65" s="70"/>
      <c r="E65" s="32"/>
      <c r="F65" s="32"/>
      <c r="G65" s="32"/>
      <c r="H65" s="71"/>
      <c r="I65" s="32"/>
      <c r="J65" s="70"/>
      <c r="K65" s="32"/>
      <c r="L65" s="32"/>
      <c r="M65" s="32"/>
      <c r="N65" s="32"/>
      <c r="O65" s="32"/>
      <c r="P65" s="71"/>
      <c r="Q65" s="32"/>
      <c r="R65" s="30"/>
    </row>
    <row r="66" spans="2:18" ht="13.5">
      <c r="B66" s="27"/>
      <c r="C66" s="32"/>
      <c r="D66" s="70"/>
      <c r="E66" s="32"/>
      <c r="F66" s="32"/>
      <c r="G66" s="32"/>
      <c r="H66" s="71"/>
      <c r="I66" s="32"/>
      <c r="J66" s="70"/>
      <c r="K66" s="32"/>
      <c r="L66" s="32"/>
      <c r="M66" s="32"/>
      <c r="N66" s="32"/>
      <c r="O66" s="32"/>
      <c r="P66" s="71"/>
      <c r="Q66" s="32"/>
      <c r="R66" s="30"/>
    </row>
    <row r="67" spans="2:18" ht="13.5">
      <c r="B67" s="27"/>
      <c r="C67" s="32"/>
      <c r="D67" s="70"/>
      <c r="E67" s="32"/>
      <c r="F67" s="32"/>
      <c r="G67" s="32"/>
      <c r="H67" s="71"/>
      <c r="I67" s="32"/>
      <c r="J67" s="70"/>
      <c r="K67" s="32"/>
      <c r="L67" s="32"/>
      <c r="M67" s="32"/>
      <c r="N67" s="32"/>
      <c r="O67" s="32"/>
      <c r="P67" s="71"/>
      <c r="Q67" s="32"/>
      <c r="R67" s="30"/>
    </row>
    <row r="68" spans="2:18" ht="13.5">
      <c r="B68" s="27"/>
      <c r="C68" s="32"/>
      <c r="D68" s="70"/>
      <c r="E68" s="32"/>
      <c r="F68" s="32"/>
      <c r="G68" s="32"/>
      <c r="H68" s="71"/>
      <c r="I68" s="32"/>
      <c r="J68" s="70"/>
      <c r="K68" s="32"/>
      <c r="L68" s="32"/>
      <c r="M68" s="32"/>
      <c r="N68" s="32"/>
      <c r="O68" s="32"/>
      <c r="P68" s="71"/>
      <c r="Q68" s="32"/>
      <c r="R68" s="30"/>
    </row>
    <row r="69" spans="2:18" ht="13.5">
      <c r="B69" s="27"/>
      <c r="C69" s="32"/>
      <c r="D69" s="70"/>
      <c r="E69" s="32"/>
      <c r="F69" s="32"/>
      <c r="G69" s="32"/>
      <c r="H69" s="71"/>
      <c r="I69" s="32"/>
      <c r="J69" s="70"/>
      <c r="K69" s="32"/>
      <c r="L69" s="32"/>
      <c r="M69" s="32"/>
      <c r="N69" s="32"/>
      <c r="O69" s="32"/>
      <c r="P69" s="71"/>
      <c r="Q69" s="32"/>
      <c r="R69" s="30"/>
    </row>
    <row r="70" spans="2:18" s="1" customFormat="1" ht="13.5">
      <c r="B70" s="47"/>
      <c r="C70" s="48"/>
      <c r="D70" s="72" t="s">
        <v>53</v>
      </c>
      <c r="E70" s="73"/>
      <c r="F70" s="73"/>
      <c r="G70" s="74" t="s">
        <v>54</v>
      </c>
      <c r="H70" s="75"/>
      <c r="I70" s="48"/>
      <c r="J70" s="72" t="s">
        <v>53</v>
      </c>
      <c r="K70" s="73"/>
      <c r="L70" s="73"/>
      <c r="M70" s="73"/>
      <c r="N70" s="74" t="s">
        <v>54</v>
      </c>
      <c r="O70" s="73"/>
      <c r="P70" s="75"/>
      <c r="Q70" s="48"/>
      <c r="R70" s="49"/>
    </row>
    <row r="71" spans="2:18" s="1" customFormat="1" ht="14.4" customHeight="1">
      <c r="B71" s="76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8"/>
    </row>
    <row r="75" spans="2:18" s="1" customFormat="1" ht="6.95" customHeight="1">
      <c r="B75" s="79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1"/>
    </row>
    <row r="76" spans="2:18" s="1" customFormat="1" ht="36.95" customHeight="1">
      <c r="B76" s="47"/>
      <c r="C76" s="28" t="s">
        <v>113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49"/>
    </row>
    <row r="77" spans="2:18" s="1" customFormat="1" ht="6.9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9"/>
    </row>
    <row r="78" spans="2:18" s="1" customFormat="1" ht="30" customHeight="1">
      <c r="B78" s="47"/>
      <c r="C78" s="39" t="s">
        <v>19</v>
      </c>
      <c r="D78" s="48"/>
      <c r="E78" s="48"/>
      <c r="F78" s="150" t="str">
        <f>F6</f>
        <v>Přizpůsobení stávajících prostor pro umístění komunálního odpadu Roosveltova kolej VŠE</v>
      </c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48"/>
      <c r="R78" s="49"/>
    </row>
    <row r="79" spans="2:18" s="1" customFormat="1" ht="36.95" customHeight="1">
      <c r="B79" s="47"/>
      <c r="C79" s="86" t="s">
        <v>109</v>
      </c>
      <c r="D79" s="48"/>
      <c r="E79" s="48"/>
      <c r="F79" s="88" t="str">
        <f>F7</f>
        <v>3 - PBŘ</v>
      </c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9"/>
    </row>
    <row r="80" spans="2:18" s="1" customFormat="1" ht="6.95" customHeight="1">
      <c r="B80" s="47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9"/>
    </row>
    <row r="81" spans="2:18" s="1" customFormat="1" ht="18" customHeight="1">
      <c r="B81" s="47"/>
      <c r="C81" s="39" t="s">
        <v>23</v>
      </c>
      <c r="D81" s="48"/>
      <c r="E81" s="48"/>
      <c r="F81" s="34" t="str">
        <f>F9</f>
        <v xml:space="preserve"> </v>
      </c>
      <c r="G81" s="48"/>
      <c r="H81" s="48"/>
      <c r="I81" s="48"/>
      <c r="J81" s="48"/>
      <c r="K81" s="39" t="s">
        <v>25</v>
      </c>
      <c r="L81" s="48"/>
      <c r="M81" s="91" t="str">
        <f>IF(O9="","",O9)</f>
        <v>27.11.2018</v>
      </c>
      <c r="N81" s="91"/>
      <c r="O81" s="91"/>
      <c r="P81" s="91"/>
      <c r="Q81" s="48"/>
      <c r="R81" s="49"/>
    </row>
    <row r="82" spans="2:18" s="1" customFormat="1" ht="6.95" customHeight="1">
      <c r="B82" s="47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9"/>
    </row>
    <row r="83" spans="2:18" s="1" customFormat="1" ht="13.5">
      <c r="B83" s="47"/>
      <c r="C83" s="39" t="s">
        <v>27</v>
      </c>
      <c r="D83" s="48"/>
      <c r="E83" s="48"/>
      <c r="F83" s="34" t="str">
        <f>E12</f>
        <v>Vysoká škola ekonomická v Praze</v>
      </c>
      <c r="G83" s="48"/>
      <c r="H83" s="48"/>
      <c r="I83" s="48"/>
      <c r="J83" s="48"/>
      <c r="K83" s="39" t="s">
        <v>33</v>
      </c>
      <c r="L83" s="48"/>
      <c r="M83" s="34" t="str">
        <f>E18</f>
        <v>PROJECTICA s.r.o.</v>
      </c>
      <c r="N83" s="34"/>
      <c r="O83" s="34"/>
      <c r="P83" s="34"/>
      <c r="Q83" s="34"/>
      <c r="R83" s="49"/>
    </row>
    <row r="84" spans="2:18" s="1" customFormat="1" ht="14.4" customHeight="1">
      <c r="B84" s="47"/>
      <c r="C84" s="39" t="s">
        <v>31</v>
      </c>
      <c r="D84" s="48"/>
      <c r="E84" s="48"/>
      <c r="F84" s="34" t="str">
        <f>IF(E15="","",E15)</f>
        <v>Vyplň údaj</v>
      </c>
      <c r="G84" s="48"/>
      <c r="H84" s="48"/>
      <c r="I84" s="48"/>
      <c r="J84" s="48"/>
      <c r="K84" s="39" t="s">
        <v>36</v>
      </c>
      <c r="L84" s="48"/>
      <c r="M84" s="34" t="str">
        <f>E21</f>
        <v xml:space="preserve"> </v>
      </c>
      <c r="N84" s="34"/>
      <c r="O84" s="34"/>
      <c r="P84" s="34"/>
      <c r="Q84" s="34"/>
      <c r="R84" s="49"/>
    </row>
    <row r="85" spans="2:18" s="1" customFormat="1" ht="10.3" customHeight="1">
      <c r="B85" s="47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9"/>
    </row>
    <row r="86" spans="2:18" s="1" customFormat="1" ht="29.25" customHeight="1">
      <c r="B86" s="47"/>
      <c r="C86" s="163" t="s">
        <v>114</v>
      </c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63" t="s">
        <v>115</v>
      </c>
      <c r="O86" s="146"/>
      <c r="P86" s="146"/>
      <c r="Q86" s="146"/>
      <c r="R86" s="49"/>
    </row>
    <row r="87" spans="2:18" s="1" customFormat="1" ht="10.3" customHeight="1">
      <c r="B87" s="47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9"/>
    </row>
    <row r="88" spans="2:47" s="1" customFormat="1" ht="29.25" customHeight="1">
      <c r="B88" s="47"/>
      <c r="C88" s="164" t="s">
        <v>116</v>
      </c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108">
        <f>N123</f>
        <v>0</v>
      </c>
      <c r="O88" s="165"/>
      <c r="P88" s="165"/>
      <c r="Q88" s="165"/>
      <c r="R88" s="49"/>
      <c r="AU88" s="23" t="s">
        <v>117</v>
      </c>
    </row>
    <row r="89" spans="2:18" s="6" customFormat="1" ht="24.95" customHeight="1">
      <c r="B89" s="166"/>
      <c r="C89" s="167"/>
      <c r="D89" s="168" t="s">
        <v>118</v>
      </c>
      <c r="E89" s="167"/>
      <c r="F89" s="167"/>
      <c r="G89" s="167"/>
      <c r="H89" s="167"/>
      <c r="I89" s="167"/>
      <c r="J89" s="167"/>
      <c r="K89" s="167"/>
      <c r="L89" s="167"/>
      <c r="M89" s="167"/>
      <c r="N89" s="169">
        <f>N124</f>
        <v>0</v>
      </c>
      <c r="O89" s="167"/>
      <c r="P89" s="167"/>
      <c r="Q89" s="167"/>
      <c r="R89" s="170"/>
    </row>
    <row r="90" spans="2:18" s="7" customFormat="1" ht="19.9" customHeight="1">
      <c r="B90" s="171"/>
      <c r="C90" s="172"/>
      <c r="D90" s="131" t="s">
        <v>127</v>
      </c>
      <c r="E90" s="172"/>
      <c r="F90" s="172"/>
      <c r="G90" s="172"/>
      <c r="H90" s="172"/>
      <c r="I90" s="172"/>
      <c r="J90" s="172"/>
      <c r="K90" s="172"/>
      <c r="L90" s="172"/>
      <c r="M90" s="172"/>
      <c r="N90" s="133">
        <f>N125</f>
        <v>0</v>
      </c>
      <c r="O90" s="172"/>
      <c r="P90" s="172"/>
      <c r="Q90" s="172"/>
      <c r="R90" s="173"/>
    </row>
    <row r="91" spans="2:18" s="7" customFormat="1" ht="14.85" customHeight="1">
      <c r="B91" s="171"/>
      <c r="C91" s="172"/>
      <c r="D91" s="131" t="s">
        <v>129</v>
      </c>
      <c r="E91" s="172"/>
      <c r="F91" s="172"/>
      <c r="G91" s="172"/>
      <c r="H91" s="172"/>
      <c r="I91" s="172"/>
      <c r="J91" s="172"/>
      <c r="K91" s="172"/>
      <c r="L91" s="172"/>
      <c r="M91" s="172"/>
      <c r="N91" s="133">
        <f>N126</f>
        <v>0</v>
      </c>
      <c r="O91" s="172"/>
      <c r="P91" s="172"/>
      <c r="Q91" s="172"/>
      <c r="R91" s="173"/>
    </row>
    <row r="92" spans="2:18" s="6" customFormat="1" ht="24.95" customHeight="1">
      <c r="B92" s="166"/>
      <c r="C92" s="167"/>
      <c r="D92" s="168" t="s">
        <v>133</v>
      </c>
      <c r="E92" s="167"/>
      <c r="F92" s="167"/>
      <c r="G92" s="167"/>
      <c r="H92" s="167"/>
      <c r="I92" s="167"/>
      <c r="J92" s="167"/>
      <c r="K92" s="167"/>
      <c r="L92" s="167"/>
      <c r="M92" s="167"/>
      <c r="N92" s="169">
        <f>N129</f>
        <v>0</v>
      </c>
      <c r="O92" s="167"/>
      <c r="P92" s="167"/>
      <c r="Q92" s="167"/>
      <c r="R92" s="170"/>
    </row>
    <row r="93" spans="2:18" s="7" customFormat="1" ht="19.9" customHeight="1">
      <c r="B93" s="171"/>
      <c r="C93" s="172"/>
      <c r="D93" s="131" t="s">
        <v>686</v>
      </c>
      <c r="E93" s="172"/>
      <c r="F93" s="172"/>
      <c r="G93" s="172"/>
      <c r="H93" s="172"/>
      <c r="I93" s="172"/>
      <c r="J93" s="172"/>
      <c r="K93" s="172"/>
      <c r="L93" s="172"/>
      <c r="M93" s="172"/>
      <c r="N93" s="133">
        <f>N130</f>
        <v>0</v>
      </c>
      <c r="O93" s="172"/>
      <c r="P93" s="172"/>
      <c r="Q93" s="172"/>
      <c r="R93" s="173"/>
    </row>
    <row r="94" spans="2:18" s="7" customFormat="1" ht="19.9" customHeight="1">
      <c r="B94" s="171"/>
      <c r="C94" s="172"/>
      <c r="D94" s="131" t="s">
        <v>137</v>
      </c>
      <c r="E94" s="172"/>
      <c r="F94" s="172"/>
      <c r="G94" s="172"/>
      <c r="H94" s="172"/>
      <c r="I94" s="172"/>
      <c r="J94" s="172"/>
      <c r="K94" s="172"/>
      <c r="L94" s="172"/>
      <c r="M94" s="172"/>
      <c r="N94" s="133">
        <f>N132</f>
        <v>0</v>
      </c>
      <c r="O94" s="172"/>
      <c r="P94" s="172"/>
      <c r="Q94" s="172"/>
      <c r="R94" s="173"/>
    </row>
    <row r="95" spans="2:18" s="7" customFormat="1" ht="19.9" customHeight="1">
      <c r="B95" s="171"/>
      <c r="C95" s="172"/>
      <c r="D95" s="131" t="s">
        <v>138</v>
      </c>
      <c r="E95" s="172"/>
      <c r="F95" s="172"/>
      <c r="G95" s="172"/>
      <c r="H95" s="172"/>
      <c r="I95" s="172"/>
      <c r="J95" s="172"/>
      <c r="K95" s="172"/>
      <c r="L95" s="172"/>
      <c r="M95" s="172"/>
      <c r="N95" s="133">
        <f>N138</f>
        <v>0</v>
      </c>
      <c r="O95" s="172"/>
      <c r="P95" s="172"/>
      <c r="Q95" s="172"/>
      <c r="R95" s="173"/>
    </row>
    <row r="96" spans="2:18" s="6" customFormat="1" ht="21.8" customHeight="1">
      <c r="B96" s="166"/>
      <c r="C96" s="167"/>
      <c r="D96" s="168" t="s">
        <v>145</v>
      </c>
      <c r="E96" s="167"/>
      <c r="F96" s="167"/>
      <c r="G96" s="167"/>
      <c r="H96" s="167"/>
      <c r="I96" s="167"/>
      <c r="J96" s="167"/>
      <c r="K96" s="167"/>
      <c r="L96" s="167"/>
      <c r="M96" s="167"/>
      <c r="N96" s="174">
        <f>N142</f>
        <v>0</v>
      </c>
      <c r="O96" s="167"/>
      <c r="P96" s="167"/>
      <c r="Q96" s="167"/>
      <c r="R96" s="170"/>
    </row>
    <row r="97" spans="2:18" s="1" customFormat="1" ht="21.8" customHeight="1">
      <c r="B97" s="47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9"/>
    </row>
    <row r="98" spans="2:21" s="1" customFormat="1" ht="29.25" customHeight="1">
      <c r="B98" s="47"/>
      <c r="C98" s="164" t="s">
        <v>146</v>
      </c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165">
        <f>ROUND(N99+N100+N101+N102+N103+N104,2)</f>
        <v>0</v>
      </c>
      <c r="O98" s="175"/>
      <c r="P98" s="175"/>
      <c r="Q98" s="175"/>
      <c r="R98" s="49"/>
      <c r="T98" s="176"/>
      <c r="U98" s="177" t="s">
        <v>41</v>
      </c>
    </row>
    <row r="99" spans="2:65" s="1" customFormat="1" ht="18" customHeight="1">
      <c r="B99" s="178"/>
      <c r="C99" s="179"/>
      <c r="D99" s="138" t="s">
        <v>147</v>
      </c>
      <c r="E99" s="180"/>
      <c r="F99" s="180"/>
      <c r="G99" s="180"/>
      <c r="H99" s="180"/>
      <c r="I99" s="179"/>
      <c r="J99" s="179"/>
      <c r="K99" s="179"/>
      <c r="L99" s="179"/>
      <c r="M99" s="179"/>
      <c r="N99" s="132">
        <f>ROUND(N88*T99,2)</f>
        <v>0</v>
      </c>
      <c r="O99" s="181"/>
      <c r="P99" s="181"/>
      <c r="Q99" s="181"/>
      <c r="R99" s="182"/>
      <c r="S99" s="183"/>
      <c r="T99" s="184"/>
      <c r="U99" s="185" t="s">
        <v>42</v>
      </c>
      <c r="V99" s="183"/>
      <c r="W99" s="183"/>
      <c r="X99" s="183"/>
      <c r="Y99" s="183"/>
      <c r="Z99" s="183"/>
      <c r="AA99" s="183"/>
      <c r="AB99" s="183"/>
      <c r="AC99" s="183"/>
      <c r="AD99" s="183"/>
      <c r="AE99" s="183"/>
      <c r="AF99" s="183"/>
      <c r="AG99" s="183"/>
      <c r="AH99" s="183"/>
      <c r="AI99" s="183"/>
      <c r="AJ99" s="183"/>
      <c r="AK99" s="183"/>
      <c r="AL99" s="183"/>
      <c r="AM99" s="183"/>
      <c r="AN99" s="183"/>
      <c r="AO99" s="183"/>
      <c r="AP99" s="183"/>
      <c r="AQ99" s="183"/>
      <c r="AR99" s="183"/>
      <c r="AS99" s="183"/>
      <c r="AT99" s="183"/>
      <c r="AU99" s="183"/>
      <c r="AV99" s="183"/>
      <c r="AW99" s="183"/>
      <c r="AX99" s="183"/>
      <c r="AY99" s="186" t="s">
        <v>91</v>
      </c>
      <c r="AZ99" s="183"/>
      <c r="BA99" s="183"/>
      <c r="BB99" s="183"/>
      <c r="BC99" s="183"/>
      <c r="BD99" s="183"/>
      <c r="BE99" s="187">
        <f>IF(U99="základní",N99,0)</f>
        <v>0</v>
      </c>
      <c r="BF99" s="187">
        <f>IF(U99="snížená",N99,0)</f>
        <v>0</v>
      </c>
      <c r="BG99" s="187">
        <f>IF(U99="zákl. přenesená",N99,0)</f>
        <v>0</v>
      </c>
      <c r="BH99" s="187">
        <f>IF(U99="sníž. přenesená",N99,0)</f>
        <v>0</v>
      </c>
      <c r="BI99" s="187">
        <f>IF(U99="nulová",N99,0)</f>
        <v>0</v>
      </c>
      <c r="BJ99" s="186" t="s">
        <v>17</v>
      </c>
      <c r="BK99" s="183"/>
      <c r="BL99" s="183"/>
      <c r="BM99" s="183"/>
    </row>
    <row r="100" spans="2:65" s="1" customFormat="1" ht="18" customHeight="1">
      <c r="B100" s="178"/>
      <c r="C100" s="179"/>
      <c r="D100" s="138" t="s">
        <v>148</v>
      </c>
      <c r="E100" s="180"/>
      <c r="F100" s="180"/>
      <c r="G100" s="180"/>
      <c r="H100" s="180"/>
      <c r="I100" s="179"/>
      <c r="J100" s="179"/>
      <c r="K100" s="179"/>
      <c r="L100" s="179"/>
      <c r="M100" s="179"/>
      <c r="N100" s="132">
        <f>ROUND(N88*T100,2)</f>
        <v>0</v>
      </c>
      <c r="O100" s="181"/>
      <c r="P100" s="181"/>
      <c r="Q100" s="181"/>
      <c r="R100" s="182"/>
      <c r="S100" s="183"/>
      <c r="T100" s="184"/>
      <c r="U100" s="185" t="s">
        <v>42</v>
      </c>
      <c r="V100" s="183"/>
      <c r="W100" s="183"/>
      <c r="X100" s="183"/>
      <c r="Y100" s="183"/>
      <c r="Z100" s="183"/>
      <c r="AA100" s="183"/>
      <c r="AB100" s="183"/>
      <c r="AC100" s="183"/>
      <c r="AD100" s="183"/>
      <c r="AE100" s="183"/>
      <c r="AF100" s="183"/>
      <c r="AG100" s="183"/>
      <c r="AH100" s="183"/>
      <c r="AI100" s="183"/>
      <c r="AJ100" s="183"/>
      <c r="AK100" s="183"/>
      <c r="AL100" s="183"/>
      <c r="AM100" s="183"/>
      <c r="AN100" s="183"/>
      <c r="AO100" s="183"/>
      <c r="AP100" s="183"/>
      <c r="AQ100" s="183"/>
      <c r="AR100" s="183"/>
      <c r="AS100" s="183"/>
      <c r="AT100" s="183"/>
      <c r="AU100" s="183"/>
      <c r="AV100" s="183"/>
      <c r="AW100" s="183"/>
      <c r="AX100" s="183"/>
      <c r="AY100" s="186" t="s">
        <v>91</v>
      </c>
      <c r="AZ100" s="183"/>
      <c r="BA100" s="183"/>
      <c r="BB100" s="183"/>
      <c r="BC100" s="183"/>
      <c r="BD100" s="183"/>
      <c r="BE100" s="187">
        <f>IF(U100="základní",N100,0)</f>
        <v>0</v>
      </c>
      <c r="BF100" s="187">
        <f>IF(U100="snížená",N100,0)</f>
        <v>0</v>
      </c>
      <c r="BG100" s="187">
        <f>IF(U100="zákl. přenesená",N100,0)</f>
        <v>0</v>
      </c>
      <c r="BH100" s="187">
        <f>IF(U100="sníž. přenesená",N100,0)</f>
        <v>0</v>
      </c>
      <c r="BI100" s="187">
        <f>IF(U100="nulová",N100,0)</f>
        <v>0</v>
      </c>
      <c r="BJ100" s="186" t="s">
        <v>17</v>
      </c>
      <c r="BK100" s="183"/>
      <c r="BL100" s="183"/>
      <c r="BM100" s="183"/>
    </row>
    <row r="101" spans="2:65" s="1" customFormat="1" ht="18" customHeight="1">
      <c r="B101" s="178"/>
      <c r="C101" s="179"/>
      <c r="D101" s="138" t="s">
        <v>149</v>
      </c>
      <c r="E101" s="180"/>
      <c r="F101" s="180"/>
      <c r="G101" s="180"/>
      <c r="H101" s="180"/>
      <c r="I101" s="179"/>
      <c r="J101" s="179"/>
      <c r="K101" s="179"/>
      <c r="L101" s="179"/>
      <c r="M101" s="179"/>
      <c r="N101" s="132">
        <f>ROUND(N88*T101,2)</f>
        <v>0</v>
      </c>
      <c r="O101" s="181"/>
      <c r="P101" s="181"/>
      <c r="Q101" s="181"/>
      <c r="R101" s="182"/>
      <c r="S101" s="183"/>
      <c r="T101" s="184"/>
      <c r="U101" s="185" t="s">
        <v>42</v>
      </c>
      <c r="V101" s="183"/>
      <c r="W101" s="183"/>
      <c r="X101" s="183"/>
      <c r="Y101" s="183"/>
      <c r="Z101" s="183"/>
      <c r="AA101" s="183"/>
      <c r="AB101" s="183"/>
      <c r="AC101" s="183"/>
      <c r="AD101" s="183"/>
      <c r="AE101" s="183"/>
      <c r="AF101" s="183"/>
      <c r="AG101" s="183"/>
      <c r="AH101" s="183"/>
      <c r="AI101" s="183"/>
      <c r="AJ101" s="183"/>
      <c r="AK101" s="183"/>
      <c r="AL101" s="183"/>
      <c r="AM101" s="183"/>
      <c r="AN101" s="183"/>
      <c r="AO101" s="183"/>
      <c r="AP101" s="183"/>
      <c r="AQ101" s="183"/>
      <c r="AR101" s="183"/>
      <c r="AS101" s="183"/>
      <c r="AT101" s="183"/>
      <c r="AU101" s="183"/>
      <c r="AV101" s="183"/>
      <c r="AW101" s="183"/>
      <c r="AX101" s="183"/>
      <c r="AY101" s="186" t="s">
        <v>91</v>
      </c>
      <c r="AZ101" s="183"/>
      <c r="BA101" s="183"/>
      <c r="BB101" s="183"/>
      <c r="BC101" s="183"/>
      <c r="BD101" s="183"/>
      <c r="BE101" s="187">
        <f>IF(U101="základní",N101,0)</f>
        <v>0</v>
      </c>
      <c r="BF101" s="187">
        <f>IF(U101="snížená",N101,0)</f>
        <v>0</v>
      </c>
      <c r="BG101" s="187">
        <f>IF(U101="zákl. přenesená",N101,0)</f>
        <v>0</v>
      </c>
      <c r="BH101" s="187">
        <f>IF(U101="sníž. přenesená",N101,0)</f>
        <v>0</v>
      </c>
      <c r="BI101" s="187">
        <f>IF(U101="nulová",N101,0)</f>
        <v>0</v>
      </c>
      <c r="BJ101" s="186" t="s">
        <v>17</v>
      </c>
      <c r="BK101" s="183"/>
      <c r="BL101" s="183"/>
      <c r="BM101" s="183"/>
    </row>
    <row r="102" spans="2:65" s="1" customFormat="1" ht="18" customHeight="1">
      <c r="B102" s="178"/>
      <c r="C102" s="179"/>
      <c r="D102" s="138" t="s">
        <v>150</v>
      </c>
      <c r="E102" s="180"/>
      <c r="F102" s="180"/>
      <c r="G102" s="180"/>
      <c r="H102" s="180"/>
      <c r="I102" s="179"/>
      <c r="J102" s="179"/>
      <c r="K102" s="179"/>
      <c r="L102" s="179"/>
      <c r="M102" s="179"/>
      <c r="N102" s="132">
        <f>ROUND(N88*T102,2)</f>
        <v>0</v>
      </c>
      <c r="O102" s="181"/>
      <c r="P102" s="181"/>
      <c r="Q102" s="181"/>
      <c r="R102" s="182"/>
      <c r="S102" s="183"/>
      <c r="T102" s="184"/>
      <c r="U102" s="185" t="s">
        <v>42</v>
      </c>
      <c r="V102" s="183"/>
      <c r="W102" s="183"/>
      <c r="X102" s="183"/>
      <c r="Y102" s="183"/>
      <c r="Z102" s="183"/>
      <c r="AA102" s="183"/>
      <c r="AB102" s="183"/>
      <c r="AC102" s="183"/>
      <c r="AD102" s="183"/>
      <c r="AE102" s="183"/>
      <c r="AF102" s="183"/>
      <c r="AG102" s="183"/>
      <c r="AH102" s="183"/>
      <c r="AI102" s="183"/>
      <c r="AJ102" s="183"/>
      <c r="AK102" s="183"/>
      <c r="AL102" s="183"/>
      <c r="AM102" s="183"/>
      <c r="AN102" s="183"/>
      <c r="AO102" s="183"/>
      <c r="AP102" s="183"/>
      <c r="AQ102" s="183"/>
      <c r="AR102" s="183"/>
      <c r="AS102" s="183"/>
      <c r="AT102" s="183"/>
      <c r="AU102" s="183"/>
      <c r="AV102" s="183"/>
      <c r="AW102" s="183"/>
      <c r="AX102" s="183"/>
      <c r="AY102" s="186" t="s">
        <v>91</v>
      </c>
      <c r="AZ102" s="183"/>
      <c r="BA102" s="183"/>
      <c r="BB102" s="183"/>
      <c r="BC102" s="183"/>
      <c r="BD102" s="183"/>
      <c r="BE102" s="187">
        <f>IF(U102="základní",N102,0)</f>
        <v>0</v>
      </c>
      <c r="BF102" s="187">
        <f>IF(U102="snížená",N102,0)</f>
        <v>0</v>
      </c>
      <c r="BG102" s="187">
        <f>IF(U102="zákl. přenesená",N102,0)</f>
        <v>0</v>
      </c>
      <c r="BH102" s="187">
        <f>IF(U102="sníž. přenesená",N102,0)</f>
        <v>0</v>
      </c>
      <c r="BI102" s="187">
        <f>IF(U102="nulová",N102,0)</f>
        <v>0</v>
      </c>
      <c r="BJ102" s="186" t="s">
        <v>17</v>
      </c>
      <c r="BK102" s="183"/>
      <c r="BL102" s="183"/>
      <c r="BM102" s="183"/>
    </row>
    <row r="103" spans="2:65" s="1" customFormat="1" ht="18" customHeight="1">
      <c r="B103" s="178"/>
      <c r="C103" s="179"/>
      <c r="D103" s="138" t="s">
        <v>151</v>
      </c>
      <c r="E103" s="180"/>
      <c r="F103" s="180"/>
      <c r="G103" s="180"/>
      <c r="H103" s="180"/>
      <c r="I103" s="179"/>
      <c r="J103" s="179"/>
      <c r="K103" s="179"/>
      <c r="L103" s="179"/>
      <c r="M103" s="179"/>
      <c r="N103" s="132">
        <f>ROUND(N88*T103,2)</f>
        <v>0</v>
      </c>
      <c r="O103" s="181"/>
      <c r="P103" s="181"/>
      <c r="Q103" s="181"/>
      <c r="R103" s="182"/>
      <c r="S103" s="183"/>
      <c r="T103" s="184"/>
      <c r="U103" s="185" t="s">
        <v>42</v>
      </c>
      <c r="V103" s="183"/>
      <c r="W103" s="183"/>
      <c r="X103" s="183"/>
      <c r="Y103" s="183"/>
      <c r="Z103" s="183"/>
      <c r="AA103" s="183"/>
      <c r="AB103" s="183"/>
      <c r="AC103" s="183"/>
      <c r="AD103" s="183"/>
      <c r="AE103" s="183"/>
      <c r="AF103" s="183"/>
      <c r="AG103" s="183"/>
      <c r="AH103" s="183"/>
      <c r="AI103" s="183"/>
      <c r="AJ103" s="183"/>
      <c r="AK103" s="183"/>
      <c r="AL103" s="183"/>
      <c r="AM103" s="183"/>
      <c r="AN103" s="183"/>
      <c r="AO103" s="183"/>
      <c r="AP103" s="183"/>
      <c r="AQ103" s="183"/>
      <c r="AR103" s="183"/>
      <c r="AS103" s="183"/>
      <c r="AT103" s="183"/>
      <c r="AU103" s="183"/>
      <c r="AV103" s="183"/>
      <c r="AW103" s="183"/>
      <c r="AX103" s="183"/>
      <c r="AY103" s="186" t="s">
        <v>91</v>
      </c>
      <c r="AZ103" s="183"/>
      <c r="BA103" s="183"/>
      <c r="BB103" s="183"/>
      <c r="BC103" s="183"/>
      <c r="BD103" s="183"/>
      <c r="BE103" s="187">
        <f>IF(U103="základní",N103,0)</f>
        <v>0</v>
      </c>
      <c r="BF103" s="187">
        <f>IF(U103="snížená",N103,0)</f>
        <v>0</v>
      </c>
      <c r="BG103" s="187">
        <f>IF(U103="zákl. přenesená",N103,0)</f>
        <v>0</v>
      </c>
      <c r="BH103" s="187">
        <f>IF(U103="sníž. přenesená",N103,0)</f>
        <v>0</v>
      </c>
      <c r="BI103" s="187">
        <f>IF(U103="nulová",N103,0)</f>
        <v>0</v>
      </c>
      <c r="BJ103" s="186" t="s">
        <v>17</v>
      </c>
      <c r="BK103" s="183"/>
      <c r="BL103" s="183"/>
      <c r="BM103" s="183"/>
    </row>
    <row r="104" spans="2:65" s="1" customFormat="1" ht="18" customHeight="1">
      <c r="B104" s="178"/>
      <c r="C104" s="179"/>
      <c r="D104" s="180" t="s">
        <v>152</v>
      </c>
      <c r="E104" s="179"/>
      <c r="F104" s="179"/>
      <c r="G104" s="179"/>
      <c r="H104" s="179"/>
      <c r="I104" s="179"/>
      <c r="J104" s="179"/>
      <c r="K104" s="179"/>
      <c r="L104" s="179"/>
      <c r="M104" s="179"/>
      <c r="N104" s="132">
        <f>ROUND(N88*T104,2)</f>
        <v>0</v>
      </c>
      <c r="O104" s="181"/>
      <c r="P104" s="181"/>
      <c r="Q104" s="181"/>
      <c r="R104" s="182"/>
      <c r="S104" s="183"/>
      <c r="T104" s="188"/>
      <c r="U104" s="189" t="s">
        <v>42</v>
      </c>
      <c r="V104" s="183"/>
      <c r="W104" s="183"/>
      <c r="X104" s="183"/>
      <c r="Y104" s="183"/>
      <c r="Z104" s="183"/>
      <c r="AA104" s="183"/>
      <c r="AB104" s="183"/>
      <c r="AC104" s="183"/>
      <c r="AD104" s="183"/>
      <c r="AE104" s="183"/>
      <c r="AF104" s="183"/>
      <c r="AG104" s="183"/>
      <c r="AH104" s="183"/>
      <c r="AI104" s="183"/>
      <c r="AJ104" s="183"/>
      <c r="AK104" s="183"/>
      <c r="AL104" s="183"/>
      <c r="AM104" s="183"/>
      <c r="AN104" s="183"/>
      <c r="AO104" s="183"/>
      <c r="AP104" s="183"/>
      <c r="AQ104" s="183"/>
      <c r="AR104" s="183"/>
      <c r="AS104" s="183"/>
      <c r="AT104" s="183"/>
      <c r="AU104" s="183"/>
      <c r="AV104" s="183"/>
      <c r="AW104" s="183"/>
      <c r="AX104" s="183"/>
      <c r="AY104" s="186" t="s">
        <v>153</v>
      </c>
      <c r="AZ104" s="183"/>
      <c r="BA104" s="183"/>
      <c r="BB104" s="183"/>
      <c r="BC104" s="183"/>
      <c r="BD104" s="183"/>
      <c r="BE104" s="187">
        <f>IF(U104="základní",N104,0)</f>
        <v>0</v>
      </c>
      <c r="BF104" s="187">
        <f>IF(U104="snížená",N104,0)</f>
        <v>0</v>
      </c>
      <c r="BG104" s="187">
        <f>IF(U104="zákl. přenesená",N104,0)</f>
        <v>0</v>
      </c>
      <c r="BH104" s="187">
        <f>IF(U104="sníž. přenesená",N104,0)</f>
        <v>0</v>
      </c>
      <c r="BI104" s="187">
        <f>IF(U104="nulová",N104,0)</f>
        <v>0</v>
      </c>
      <c r="BJ104" s="186" t="s">
        <v>17</v>
      </c>
      <c r="BK104" s="183"/>
      <c r="BL104" s="183"/>
      <c r="BM104" s="183"/>
    </row>
    <row r="105" spans="2:18" s="1" customFormat="1" ht="13.5">
      <c r="B105" s="47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9"/>
    </row>
    <row r="106" spans="2:18" s="1" customFormat="1" ht="29.25" customHeight="1">
      <c r="B106" s="47"/>
      <c r="C106" s="145" t="s">
        <v>102</v>
      </c>
      <c r="D106" s="146"/>
      <c r="E106" s="146"/>
      <c r="F106" s="146"/>
      <c r="G106" s="146"/>
      <c r="H106" s="146"/>
      <c r="I106" s="146"/>
      <c r="J106" s="146"/>
      <c r="K106" s="146"/>
      <c r="L106" s="147">
        <f>ROUND(SUM(N88+N98),2)</f>
        <v>0</v>
      </c>
      <c r="M106" s="147"/>
      <c r="N106" s="147"/>
      <c r="O106" s="147"/>
      <c r="P106" s="147"/>
      <c r="Q106" s="147"/>
      <c r="R106" s="49"/>
    </row>
    <row r="107" spans="2:18" s="1" customFormat="1" ht="6.95" customHeight="1">
      <c r="B107" s="76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8"/>
    </row>
    <row r="111" spans="2:18" s="1" customFormat="1" ht="6.95" customHeight="1">
      <c r="B111" s="79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1"/>
    </row>
    <row r="112" spans="2:18" s="1" customFormat="1" ht="36.95" customHeight="1">
      <c r="B112" s="47"/>
      <c r="C112" s="28" t="s">
        <v>154</v>
      </c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9"/>
    </row>
    <row r="113" spans="2:18" s="1" customFormat="1" ht="6.95" customHeight="1">
      <c r="B113" s="47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9"/>
    </row>
    <row r="114" spans="2:18" s="1" customFormat="1" ht="30" customHeight="1">
      <c r="B114" s="47"/>
      <c r="C114" s="39" t="s">
        <v>19</v>
      </c>
      <c r="D114" s="48"/>
      <c r="E114" s="48"/>
      <c r="F114" s="150" t="str">
        <f>F6</f>
        <v>Přizpůsobení stávajících prostor pro umístění komunálního odpadu Roosveltova kolej VŠE</v>
      </c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48"/>
      <c r="R114" s="49"/>
    </row>
    <row r="115" spans="2:18" s="1" customFormat="1" ht="36.95" customHeight="1">
      <c r="B115" s="47"/>
      <c r="C115" s="86" t="s">
        <v>109</v>
      </c>
      <c r="D115" s="48"/>
      <c r="E115" s="48"/>
      <c r="F115" s="88" t="str">
        <f>F7</f>
        <v>3 - PBŘ</v>
      </c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9"/>
    </row>
    <row r="116" spans="2:18" s="1" customFormat="1" ht="6.95" customHeight="1">
      <c r="B116" s="47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9"/>
    </row>
    <row r="117" spans="2:18" s="1" customFormat="1" ht="18" customHeight="1">
      <c r="B117" s="47"/>
      <c r="C117" s="39" t="s">
        <v>23</v>
      </c>
      <c r="D117" s="48"/>
      <c r="E117" s="48"/>
      <c r="F117" s="34" t="str">
        <f>F9</f>
        <v xml:space="preserve"> </v>
      </c>
      <c r="G117" s="48"/>
      <c r="H117" s="48"/>
      <c r="I117" s="48"/>
      <c r="J117" s="48"/>
      <c r="K117" s="39" t="s">
        <v>25</v>
      </c>
      <c r="L117" s="48"/>
      <c r="M117" s="91" t="str">
        <f>IF(O9="","",O9)</f>
        <v>27.11.2018</v>
      </c>
      <c r="N117" s="91"/>
      <c r="O117" s="91"/>
      <c r="P117" s="91"/>
      <c r="Q117" s="48"/>
      <c r="R117" s="49"/>
    </row>
    <row r="118" spans="2:18" s="1" customFormat="1" ht="6.95" customHeight="1">
      <c r="B118" s="47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9"/>
    </row>
    <row r="119" spans="2:18" s="1" customFormat="1" ht="13.5">
      <c r="B119" s="47"/>
      <c r="C119" s="39" t="s">
        <v>27</v>
      </c>
      <c r="D119" s="48"/>
      <c r="E119" s="48"/>
      <c r="F119" s="34" t="str">
        <f>E12</f>
        <v>Vysoká škola ekonomická v Praze</v>
      </c>
      <c r="G119" s="48"/>
      <c r="H119" s="48"/>
      <c r="I119" s="48"/>
      <c r="J119" s="48"/>
      <c r="K119" s="39" t="s">
        <v>33</v>
      </c>
      <c r="L119" s="48"/>
      <c r="M119" s="34" t="str">
        <f>E18</f>
        <v>PROJECTICA s.r.o.</v>
      </c>
      <c r="N119" s="34"/>
      <c r="O119" s="34"/>
      <c r="P119" s="34"/>
      <c r="Q119" s="34"/>
      <c r="R119" s="49"/>
    </row>
    <row r="120" spans="2:18" s="1" customFormat="1" ht="14.4" customHeight="1">
      <c r="B120" s="47"/>
      <c r="C120" s="39" t="s">
        <v>31</v>
      </c>
      <c r="D120" s="48"/>
      <c r="E120" s="48"/>
      <c r="F120" s="34" t="str">
        <f>IF(E15="","",E15)</f>
        <v>Vyplň údaj</v>
      </c>
      <c r="G120" s="48"/>
      <c r="H120" s="48"/>
      <c r="I120" s="48"/>
      <c r="J120" s="48"/>
      <c r="K120" s="39" t="s">
        <v>36</v>
      </c>
      <c r="L120" s="48"/>
      <c r="M120" s="34" t="str">
        <f>E21</f>
        <v xml:space="preserve"> </v>
      </c>
      <c r="N120" s="34"/>
      <c r="O120" s="34"/>
      <c r="P120" s="34"/>
      <c r="Q120" s="34"/>
      <c r="R120" s="49"/>
    </row>
    <row r="121" spans="2:18" s="1" customFormat="1" ht="10.3" customHeight="1">
      <c r="B121" s="47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9"/>
    </row>
    <row r="122" spans="2:27" s="8" customFormat="1" ht="29.25" customHeight="1">
      <c r="B122" s="190"/>
      <c r="C122" s="191" t="s">
        <v>155</v>
      </c>
      <c r="D122" s="192" t="s">
        <v>156</v>
      </c>
      <c r="E122" s="192" t="s">
        <v>59</v>
      </c>
      <c r="F122" s="192" t="s">
        <v>157</v>
      </c>
      <c r="G122" s="192"/>
      <c r="H122" s="192"/>
      <c r="I122" s="192"/>
      <c r="J122" s="192" t="s">
        <v>158</v>
      </c>
      <c r="K122" s="192" t="s">
        <v>159</v>
      </c>
      <c r="L122" s="192" t="s">
        <v>160</v>
      </c>
      <c r="M122" s="192"/>
      <c r="N122" s="192" t="s">
        <v>115</v>
      </c>
      <c r="O122" s="192"/>
      <c r="P122" s="192"/>
      <c r="Q122" s="193"/>
      <c r="R122" s="194"/>
      <c r="T122" s="101" t="s">
        <v>161</v>
      </c>
      <c r="U122" s="102" t="s">
        <v>41</v>
      </c>
      <c r="V122" s="102" t="s">
        <v>162</v>
      </c>
      <c r="W122" s="102" t="s">
        <v>163</v>
      </c>
      <c r="X122" s="102" t="s">
        <v>164</v>
      </c>
      <c r="Y122" s="102" t="s">
        <v>165</v>
      </c>
      <c r="Z122" s="102" t="s">
        <v>166</v>
      </c>
      <c r="AA122" s="103" t="s">
        <v>167</v>
      </c>
    </row>
    <row r="123" spans="2:63" s="1" customFormat="1" ht="29.25" customHeight="1">
      <c r="B123" s="47"/>
      <c r="C123" s="105" t="s">
        <v>112</v>
      </c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195">
        <f>BK123</f>
        <v>0</v>
      </c>
      <c r="O123" s="196"/>
      <c r="P123" s="196"/>
      <c r="Q123" s="196"/>
      <c r="R123" s="49"/>
      <c r="T123" s="104"/>
      <c r="U123" s="68"/>
      <c r="V123" s="68"/>
      <c r="W123" s="197">
        <f>W124+W129+W142</f>
        <v>0</v>
      </c>
      <c r="X123" s="68"/>
      <c r="Y123" s="197">
        <f>Y124+Y129+Y142</f>
        <v>0.0047</v>
      </c>
      <c r="Z123" s="68"/>
      <c r="AA123" s="198">
        <f>AA124+AA129+AA142</f>
        <v>0</v>
      </c>
      <c r="AT123" s="23" t="s">
        <v>76</v>
      </c>
      <c r="AU123" s="23" t="s">
        <v>117</v>
      </c>
      <c r="BK123" s="199">
        <f>BK124+BK129+BK142</f>
        <v>0</v>
      </c>
    </row>
    <row r="124" spans="2:63" s="9" customFormat="1" ht="37.4" customHeight="1">
      <c r="B124" s="200"/>
      <c r="C124" s="201"/>
      <c r="D124" s="202" t="s">
        <v>118</v>
      </c>
      <c r="E124" s="202"/>
      <c r="F124" s="202"/>
      <c r="G124" s="202"/>
      <c r="H124" s="202"/>
      <c r="I124" s="202"/>
      <c r="J124" s="202"/>
      <c r="K124" s="202"/>
      <c r="L124" s="202"/>
      <c r="M124" s="202"/>
      <c r="N124" s="174">
        <f>BK124</f>
        <v>0</v>
      </c>
      <c r="O124" s="169"/>
      <c r="P124" s="169"/>
      <c r="Q124" s="169"/>
      <c r="R124" s="203"/>
      <c r="T124" s="204"/>
      <c r="U124" s="201"/>
      <c r="V124" s="201"/>
      <c r="W124" s="205">
        <f>W125</f>
        <v>0</v>
      </c>
      <c r="X124" s="201"/>
      <c r="Y124" s="205">
        <f>Y125</f>
        <v>0</v>
      </c>
      <c r="Z124" s="201"/>
      <c r="AA124" s="206">
        <f>AA125</f>
        <v>0</v>
      </c>
      <c r="AR124" s="207" t="s">
        <v>17</v>
      </c>
      <c r="AT124" s="208" t="s">
        <v>76</v>
      </c>
      <c r="AU124" s="208" t="s">
        <v>77</v>
      </c>
      <c r="AY124" s="207" t="s">
        <v>168</v>
      </c>
      <c r="BK124" s="209">
        <f>BK125</f>
        <v>0</v>
      </c>
    </row>
    <row r="125" spans="2:63" s="9" customFormat="1" ht="19.9" customHeight="1">
      <c r="B125" s="200"/>
      <c r="C125" s="201"/>
      <c r="D125" s="210" t="s">
        <v>127</v>
      </c>
      <c r="E125" s="210"/>
      <c r="F125" s="210"/>
      <c r="G125" s="210"/>
      <c r="H125" s="210"/>
      <c r="I125" s="210"/>
      <c r="J125" s="210"/>
      <c r="K125" s="210"/>
      <c r="L125" s="210"/>
      <c r="M125" s="210"/>
      <c r="N125" s="276">
        <f>BK125</f>
        <v>0</v>
      </c>
      <c r="O125" s="133"/>
      <c r="P125" s="133"/>
      <c r="Q125" s="133"/>
      <c r="R125" s="203"/>
      <c r="T125" s="204"/>
      <c r="U125" s="201"/>
      <c r="V125" s="201"/>
      <c r="W125" s="205">
        <f>W126</f>
        <v>0</v>
      </c>
      <c r="X125" s="201"/>
      <c r="Y125" s="205">
        <f>Y126</f>
        <v>0</v>
      </c>
      <c r="Z125" s="201"/>
      <c r="AA125" s="206">
        <f>AA126</f>
        <v>0</v>
      </c>
      <c r="AR125" s="207" t="s">
        <v>17</v>
      </c>
      <c r="AT125" s="208" t="s">
        <v>76</v>
      </c>
      <c r="AU125" s="208" t="s">
        <v>17</v>
      </c>
      <c r="AY125" s="207" t="s">
        <v>168</v>
      </c>
      <c r="BK125" s="209">
        <f>BK126</f>
        <v>0</v>
      </c>
    </row>
    <row r="126" spans="2:63" s="9" customFormat="1" ht="14.85" customHeight="1">
      <c r="B126" s="200"/>
      <c r="C126" s="201"/>
      <c r="D126" s="210" t="s">
        <v>129</v>
      </c>
      <c r="E126" s="210"/>
      <c r="F126" s="210"/>
      <c r="G126" s="210"/>
      <c r="H126" s="210"/>
      <c r="I126" s="210"/>
      <c r="J126" s="210"/>
      <c r="K126" s="210"/>
      <c r="L126" s="210"/>
      <c r="M126" s="210"/>
      <c r="N126" s="211">
        <f>BK126</f>
        <v>0</v>
      </c>
      <c r="O126" s="212"/>
      <c r="P126" s="212"/>
      <c r="Q126" s="212"/>
      <c r="R126" s="203"/>
      <c r="T126" s="204"/>
      <c r="U126" s="201"/>
      <c r="V126" s="201"/>
      <c r="W126" s="205">
        <f>SUM(W127:W128)</f>
        <v>0</v>
      </c>
      <c r="X126" s="201"/>
      <c r="Y126" s="205">
        <f>SUM(Y127:Y128)</f>
        <v>0</v>
      </c>
      <c r="Z126" s="201"/>
      <c r="AA126" s="206">
        <f>SUM(AA127:AA128)</f>
        <v>0</v>
      </c>
      <c r="AR126" s="207" t="s">
        <v>17</v>
      </c>
      <c r="AT126" s="208" t="s">
        <v>76</v>
      </c>
      <c r="AU126" s="208" t="s">
        <v>85</v>
      </c>
      <c r="AY126" s="207" t="s">
        <v>168</v>
      </c>
      <c r="BK126" s="209">
        <f>SUM(BK127:BK128)</f>
        <v>0</v>
      </c>
    </row>
    <row r="127" spans="2:65" s="1" customFormat="1" ht="25.5" customHeight="1">
      <c r="B127" s="178"/>
      <c r="C127" s="213" t="s">
        <v>17</v>
      </c>
      <c r="D127" s="213" t="s">
        <v>169</v>
      </c>
      <c r="E127" s="214" t="s">
        <v>731</v>
      </c>
      <c r="F127" s="215" t="s">
        <v>732</v>
      </c>
      <c r="G127" s="215"/>
      <c r="H127" s="215"/>
      <c r="I127" s="215"/>
      <c r="J127" s="216" t="s">
        <v>225</v>
      </c>
      <c r="K127" s="217">
        <v>1</v>
      </c>
      <c r="L127" s="218">
        <v>0</v>
      </c>
      <c r="M127" s="218"/>
      <c r="N127" s="219">
        <f>ROUND(L127*K127,2)</f>
        <v>0</v>
      </c>
      <c r="O127" s="219"/>
      <c r="P127" s="219"/>
      <c r="Q127" s="219"/>
      <c r="R127" s="182"/>
      <c r="T127" s="220" t="s">
        <v>5</v>
      </c>
      <c r="U127" s="57" t="s">
        <v>42</v>
      </c>
      <c r="V127" s="48"/>
      <c r="W127" s="221">
        <f>V127*K127</f>
        <v>0</v>
      </c>
      <c r="X127" s="221">
        <v>0</v>
      </c>
      <c r="Y127" s="221">
        <f>X127*K127</f>
        <v>0</v>
      </c>
      <c r="Z127" s="221">
        <v>0</v>
      </c>
      <c r="AA127" s="222">
        <f>Z127*K127</f>
        <v>0</v>
      </c>
      <c r="AR127" s="23" t="s">
        <v>173</v>
      </c>
      <c r="AT127" s="23" t="s">
        <v>169</v>
      </c>
      <c r="AU127" s="23" t="s">
        <v>88</v>
      </c>
      <c r="AY127" s="23" t="s">
        <v>168</v>
      </c>
      <c r="BE127" s="137">
        <f>IF(U127="základní",N127,0)</f>
        <v>0</v>
      </c>
      <c r="BF127" s="137">
        <f>IF(U127="snížená",N127,0)</f>
        <v>0</v>
      </c>
      <c r="BG127" s="137">
        <f>IF(U127="zákl. přenesená",N127,0)</f>
        <v>0</v>
      </c>
      <c r="BH127" s="137">
        <f>IF(U127="sníž. přenesená",N127,0)</f>
        <v>0</v>
      </c>
      <c r="BI127" s="137">
        <f>IF(U127="nulová",N127,0)</f>
        <v>0</v>
      </c>
      <c r="BJ127" s="23" t="s">
        <v>17</v>
      </c>
      <c r="BK127" s="137">
        <f>ROUND(L127*K127,2)</f>
        <v>0</v>
      </c>
      <c r="BL127" s="23" t="s">
        <v>173</v>
      </c>
      <c r="BM127" s="23" t="s">
        <v>733</v>
      </c>
    </row>
    <row r="128" spans="2:65" s="1" customFormat="1" ht="16.5" customHeight="1">
      <c r="B128" s="178"/>
      <c r="C128" s="213" t="s">
        <v>85</v>
      </c>
      <c r="D128" s="213" t="s">
        <v>169</v>
      </c>
      <c r="E128" s="214" t="s">
        <v>734</v>
      </c>
      <c r="F128" s="215" t="s">
        <v>735</v>
      </c>
      <c r="G128" s="215"/>
      <c r="H128" s="215"/>
      <c r="I128" s="215"/>
      <c r="J128" s="216" t="s">
        <v>230</v>
      </c>
      <c r="K128" s="217">
        <v>1</v>
      </c>
      <c r="L128" s="218">
        <v>0</v>
      </c>
      <c r="M128" s="218"/>
      <c r="N128" s="219">
        <f>ROUND(L128*K128,2)</f>
        <v>0</v>
      </c>
      <c r="O128" s="219"/>
      <c r="P128" s="219"/>
      <c r="Q128" s="219"/>
      <c r="R128" s="182"/>
      <c r="T128" s="220" t="s">
        <v>5</v>
      </c>
      <c r="U128" s="57" t="s">
        <v>42</v>
      </c>
      <c r="V128" s="48"/>
      <c r="W128" s="221">
        <f>V128*K128</f>
        <v>0</v>
      </c>
      <c r="X128" s="221">
        <v>0</v>
      </c>
      <c r="Y128" s="221">
        <f>X128*K128</f>
        <v>0</v>
      </c>
      <c r="Z128" s="221">
        <v>0</v>
      </c>
      <c r="AA128" s="222">
        <f>Z128*K128</f>
        <v>0</v>
      </c>
      <c r="AR128" s="23" t="s">
        <v>173</v>
      </c>
      <c r="AT128" s="23" t="s">
        <v>169</v>
      </c>
      <c r="AU128" s="23" t="s">
        <v>88</v>
      </c>
      <c r="AY128" s="23" t="s">
        <v>168</v>
      </c>
      <c r="BE128" s="137">
        <f>IF(U128="základní",N128,0)</f>
        <v>0</v>
      </c>
      <c r="BF128" s="137">
        <f>IF(U128="snížená",N128,0)</f>
        <v>0</v>
      </c>
      <c r="BG128" s="137">
        <f>IF(U128="zákl. přenesená",N128,0)</f>
        <v>0</v>
      </c>
      <c r="BH128" s="137">
        <f>IF(U128="sníž. přenesená",N128,0)</f>
        <v>0</v>
      </c>
      <c r="BI128" s="137">
        <f>IF(U128="nulová",N128,0)</f>
        <v>0</v>
      </c>
      <c r="BJ128" s="23" t="s">
        <v>17</v>
      </c>
      <c r="BK128" s="137">
        <f>ROUND(L128*K128,2)</f>
        <v>0</v>
      </c>
      <c r="BL128" s="23" t="s">
        <v>173</v>
      </c>
      <c r="BM128" s="23" t="s">
        <v>736</v>
      </c>
    </row>
    <row r="129" spans="2:63" s="9" customFormat="1" ht="37.4" customHeight="1">
      <c r="B129" s="200"/>
      <c r="C129" s="201"/>
      <c r="D129" s="202" t="s">
        <v>133</v>
      </c>
      <c r="E129" s="202"/>
      <c r="F129" s="202"/>
      <c r="G129" s="202"/>
      <c r="H129" s="202"/>
      <c r="I129" s="202"/>
      <c r="J129" s="202"/>
      <c r="K129" s="202"/>
      <c r="L129" s="202"/>
      <c r="M129" s="202"/>
      <c r="N129" s="264">
        <f>BK129</f>
        <v>0</v>
      </c>
      <c r="O129" s="265"/>
      <c r="P129" s="265"/>
      <c r="Q129" s="265"/>
      <c r="R129" s="203"/>
      <c r="T129" s="204"/>
      <c r="U129" s="201"/>
      <c r="V129" s="201"/>
      <c r="W129" s="205">
        <f>W130+W132+W138</f>
        <v>0</v>
      </c>
      <c r="X129" s="201"/>
      <c r="Y129" s="205">
        <f>Y130+Y132+Y138</f>
        <v>0.0047</v>
      </c>
      <c r="Z129" s="201"/>
      <c r="AA129" s="206">
        <f>AA130+AA132+AA138</f>
        <v>0</v>
      </c>
      <c r="AR129" s="207" t="s">
        <v>85</v>
      </c>
      <c r="AT129" s="208" t="s">
        <v>76</v>
      </c>
      <c r="AU129" s="208" t="s">
        <v>77</v>
      </c>
      <c r="AY129" s="207" t="s">
        <v>168</v>
      </c>
      <c r="BK129" s="209">
        <f>BK130+BK132+BK138</f>
        <v>0</v>
      </c>
    </row>
    <row r="130" spans="2:63" s="9" customFormat="1" ht="19.9" customHeight="1">
      <c r="B130" s="200"/>
      <c r="C130" s="201"/>
      <c r="D130" s="210" t="s">
        <v>686</v>
      </c>
      <c r="E130" s="210"/>
      <c r="F130" s="210"/>
      <c r="G130" s="210"/>
      <c r="H130" s="210"/>
      <c r="I130" s="210"/>
      <c r="J130" s="210"/>
      <c r="K130" s="210"/>
      <c r="L130" s="210"/>
      <c r="M130" s="210"/>
      <c r="N130" s="211">
        <f>BK130</f>
        <v>0</v>
      </c>
      <c r="O130" s="212"/>
      <c r="P130" s="212"/>
      <c r="Q130" s="212"/>
      <c r="R130" s="203"/>
      <c r="T130" s="204"/>
      <c r="U130" s="201"/>
      <c r="V130" s="201"/>
      <c r="W130" s="205">
        <f>W131</f>
        <v>0</v>
      </c>
      <c r="X130" s="201"/>
      <c r="Y130" s="205">
        <f>Y131</f>
        <v>0</v>
      </c>
      <c r="Z130" s="201"/>
      <c r="AA130" s="206">
        <f>AA131</f>
        <v>0</v>
      </c>
      <c r="AR130" s="207" t="s">
        <v>85</v>
      </c>
      <c r="AT130" s="208" t="s">
        <v>76</v>
      </c>
      <c r="AU130" s="208" t="s">
        <v>17</v>
      </c>
      <c r="AY130" s="207" t="s">
        <v>168</v>
      </c>
      <c r="BK130" s="209">
        <f>BK131</f>
        <v>0</v>
      </c>
    </row>
    <row r="131" spans="2:65" s="1" customFormat="1" ht="16.5" customHeight="1">
      <c r="B131" s="178"/>
      <c r="C131" s="213" t="s">
        <v>88</v>
      </c>
      <c r="D131" s="213" t="s">
        <v>169</v>
      </c>
      <c r="E131" s="214" t="s">
        <v>737</v>
      </c>
      <c r="F131" s="215" t="s">
        <v>738</v>
      </c>
      <c r="G131" s="215"/>
      <c r="H131" s="215"/>
      <c r="I131" s="215"/>
      <c r="J131" s="216" t="s">
        <v>225</v>
      </c>
      <c r="K131" s="217">
        <v>2</v>
      </c>
      <c r="L131" s="218">
        <v>0</v>
      </c>
      <c r="M131" s="218"/>
      <c r="N131" s="219">
        <f>ROUND(L131*K131,2)</f>
        <v>0</v>
      </c>
      <c r="O131" s="219"/>
      <c r="P131" s="219"/>
      <c r="Q131" s="219"/>
      <c r="R131" s="182"/>
      <c r="T131" s="220" t="s">
        <v>5</v>
      </c>
      <c r="U131" s="57" t="s">
        <v>42</v>
      </c>
      <c r="V131" s="48"/>
      <c r="W131" s="221">
        <f>V131*K131</f>
        <v>0</v>
      </c>
      <c r="X131" s="221">
        <v>0</v>
      </c>
      <c r="Y131" s="221">
        <f>X131*K131</f>
        <v>0</v>
      </c>
      <c r="Z131" s="221">
        <v>0</v>
      </c>
      <c r="AA131" s="222">
        <f>Z131*K131</f>
        <v>0</v>
      </c>
      <c r="AR131" s="23" t="s">
        <v>239</v>
      </c>
      <c r="AT131" s="23" t="s">
        <v>169</v>
      </c>
      <c r="AU131" s="23" t="s">
        <v>85</v>
      </c>
      <c r="AY131" s="23" t="s">
        <v>168</v>
      </c>
      <c r="BE131" s="137">
        <f>IF(U131="základní",N131,0)</f>
        <v>0</v>
      </c>
      <c r="BF131" s="137">
        <f>IF(U131="snížená",N131,0)</f>
        <v>0</v>
      </c>
      <c r="BG131" s="137">
        <f>IF(U131="zákl. přenesená",N131,0)</f>
        <v>0</v>
      </c>
      <c r="BH131" s="137">
        <f>IF(U131="sníž. přenesená",N131,0)</f>
        <v>0</v>
      </c>
      <c r="BI131" s="137">
        <f>IF(U131="nulová",N131,0)</f>
        <v>0</v>
      </c>
      <c r="BJ131" s="23" t="s">
        <v>17</v>
      </c>
      <c r="BK131" s="137">
        <f>ROUND(L131*K131,2)</f>
        <v>0</v>
      </c>
      <c r="BL131" s="23" t="s">
        <v>239</v>
      </c>
      <c r="BM131" s="23" t="s">
        <v>739</v>
      </c>
    </row>
    <row r="132" spans="2:63" s="9" customFormat="1" ht="29.85" customHeight="1">
      <c r="B132" s="200"/>
      <c r="C132" s="201"/>
      <c r="D132" s="210" t="s">
        <v>137</v>
      </c>
      <c r="E132" s="210"/>
      <c r="F132" s="210"/>
      <c r="G132" s="210"/>
      <c r="H132" s="210"/>
      <c r="I132" s="210"/>
      <c r="J132" s="210"/>
      <c r="K132" s="210"/>
      <c r="L132" s="210"/>
      <c r="M132" s="210"/>
      <c r="N132" s="233">
        <f>BK132</f>
        <v>0</v>
      </c>
      <c r="O132" s="234"/>
      <c r="P132" s="234"/>
      <c r="Q132" s="234"/>
      <c r="R132" s="203"/>
      <c r="T132" s="204"/>
      <c r="U132" s="201"/>
      <c r="V132" s="201"/>
      <c r="W132" s="205">
        <f>SUM(W133:W137)</f>
        <v>0</v>
      </c>
      <c r="X132" s="201"/>
      <c r="Y132" s="205">
        <f>SUM(Y133:Y137)</f>
        <v>0</v>
      </c>
      <c r="Z132" s="201"/>
      <c r="AA132" s="206">
        <f>SUM(AA133:AA137)</f>
        <v>0</v>
      </c>
      <c r="AR132" s="207" t="s">
        <v>85</v>
      </c>
      <c r="AT132" s="208" t="s">
        <v>76</v>
      </c>
      <c r="AU132" s="208" t="s">
        <v>17</v>
      </c>
      <c r="AY132" s="207" t="s">
        <v>168</v>
      </c>
      <c r="BK132" s="209">
        <f>SUM(BK133:BK137)</f>
        <v>0</v>
      </c>
    </row>
    <row r="133" spans="2:65" s="1" customFormat="1" ht="25.5" customHeight="1">
      <c r="B133" s="178"/>
      <c r="C133" s="213" t="s">
        <v>173</v>
      </c>
      <c r="D133" s="213" t="s">
        <v>169</v>
      </c>
      <c r="E133" s="214" t="s">
        <v>484</v>
      </c>
      <c r="F133" s="215" t="s">
        <v>485</v>
      </c>
      <c r="G133" s="215"/>
      <c r="H133" s="215"/>
      <c r="I133" s="215"/>
      <c r="J133" s="216" t="s">
        <v>445</v>
      </c>
      <c r="K133" s="266">
        <v>0</v>
      </c>
      <c r="L133" s="218">
        <v>0</v>
      </c>
      <c r="M133" s="218"/>
      <c r="N133" s="219">
        <f>ROUND(L133*K133,2)</f>
        <v>0</v>
      </c>
      <c r="O133" s="219"/>
      <c r="P133" s="219"/>
      <c r="Q133" s="219"/>
      <c r="R133" s="182"/>
      <c r="T133" s="220" t="s">
        <v>5</v>
      </c>
      <c r="U133" s="57" t="s">
        <v>42</v>
      </c>
      <c r="V133" s="48"/>
      <c r="W133" s="221">
        <f>V133*K133</f>
        <v>0</v>
      </c>
      <c r="X133" s="221">
        <v>0</v>
      </c>
      <c r="Y133" s="221">
        <f>X133*K133</f>
        <v>0</v>
      </c>
      <c r="Z133" s="221">
        <v>0</v>
      </c>
      <c r="AA133" s="222">
        <f>Z133*K133</f>
        <v>0</v>
      </c>
      <c r="AR133" s="23" t="s">
        <v>239</v>
      </c>
      <c r="AT133" s="23" t="s">
        <v>169</v>
      </c>
      <c r="AU133" s="23" t="s">
        <v>85</v>
      </c>
      <c r="AY133" s="23" t="s">
        <v>168</v>
      </c>
      <c r="BE133" s="137">
        <f>IF(U133="základní",N133,0)</f>
        <v>0</v>
      </c>
      <c r="BF133" s="137">
        <f>IF(U133="snížená",N133,0)</f>
        <v>0</v>
      </c>
      <c r="BG133" s="137">
        <f>IF(U133="zákl. přenesená",N133,0)</f>
        <v>0</v>
      </c>
      <c r="BH133" s="137">
        <f>IF(U133="sníž. přenesená",N133,0)</f>
        <v>0</v>
      </c>
      <c r="BI133" s="137">
        <f>IF(U133="nulová",N133,0)</f>
        <v>0</v>
      </c>
      <c r="BJ133" s="23" t="s">
        <v>17</v>
      </c>
      <c r="BK133" s="137">
        <f>ROUND(L133*K133,2)</f>
        <v>0</v>
      </c>
      <c r="BL133" s="23" t="s">
        <v>239</v>
      </c>
      <c r="BM133" s="23" t="s">
        <v>740</v>
      </c>
    </row>
    <row r="134" spans="2:65" s="1" customFormat="1" ht="89.25" customHeight="1">
      <c r="B134" s="178"/>
      <c r="C134" s="213" t="s">
        <v>186</v>
      </c>
      <c r="D134" s="213" t="s">
        <v>169</v>
      </c>
      <c r="E134" s="214" t="s">
        <v>741</v>
      </c>
      <c r="F134" s="215" t="s">
        <v>742</v>
      </c>
      <c r="G134" s="215"/>
      <c r="H134" s="215"/>
      <c r="I134" s="215"/>
      <c r="J134" s="216" t="s">
        <v>218</v>
      </c>
      <c r="K134" s="217">
        <v>4.44</v>
      </c>
      <c r="L134" s="218">
        <v>0</v>
      </c>
      <c r="M134" s="218"/>
      <c r="N134" s="219">
        <f>ROUND(L134*K134,2)</f>
        <v>0</v>
      </c>
      <c r="O134" s="219"/>
      <c r="P134" s="219"/>
      <c r="Q134" s="219"/>
      <c r="R134" s="182"/>
      <c r="T134" s="220" t="s">
        <v>5</v>
      </c>
      <c r="U134" s="57" t="s">
        <v>42</v>
      </c>
      <c r="V134" s="48"/>
      <c r="W134" s="221">
        <f>V134*K134</f>
        <v>0</v>
      </c>
      <c r="X134" s="221">
        <v>0</v>
      </c>
      <c r="Y134" s="221">
        <f>X134*K134</f>
        <v>0</v>
      </c>
      <c r="Z134" s="221">
        <v>0</v>
      </c>
      <c r="AA134" s="222">
        <f>Z134*K134</f>
        <v>0</v>
      </c>
      <c r="AR134" s="23" t="s">
        <v>239</v>
      </c>
      <c r="AT134" s="23" t="s">
        <v>169</v>
      </c>
      <c r="AU134" s="23" t="s">
        <v>85</v>
      </c>
      <c r="AY134" s="23" t="s">
        <v>168</v>
      </c>
      <c r="BE134" s="137">
        <f>IF(U134="základní",N134,0)</f>
        <v>0</v>
      </c>
      <c r="BF134" s="137">
        <f>IF(U134="snížená",N134,0)</f>
        <v>0</v>
      </c>
      <c r="BG134" s="137">
        <f>IF(U134="zákl. přenesená",N134,0)</f>
        <v>0</v>
      </c>
      <c r="BH134" s="137">
        <f>IF(U134="sníž. přenesená",N134,0)</f>
        <v>0</v>
      </c>
      <c r="BI134" s="137">
        <f>IF(U134="nulová",N134,0)</f>
        <v>0</v>
      </c>
      <c r="BJ134" s="23" t="s">
        <v>17</v>
      </c>
      <c r="BK134" s="137">
        <f>ROUND(L134*K134,2)</f>
        <v>0</v>
      </c>
      <c r="BL134" s="23" t="s">
        <v>239</v>
      </c>
      <c r="BM134" s="23" t="s">
        <v>743</v>
      </c>
    </row>
    <row r="135" spans="2:51" s="10" customFormat="1" ht="16.5" customHeight="1">
      <c r="B135" s="223"/>
      <c r="C135" s="224"/>
      <c r="D135" s="224"/>
      <c r="E135" s="225" t="s">
        <v>5</v>
      </c>
      <c r="F135" s="226" t="s">
        <v>744</v>
      </c>
      <c r="G135" s="227"/>
      <c r="H135" s="227"/>
      <c r="I135" s="227"/>
      <c r="J135" s="224"/>
      <c r="K135" s="228">
        <v>4.44</v>
      </c>
      <c r="L135" s="224"/>
      <c r="M135" s="224"/>
      <c r="N135" s="224"/>
      <c r="O135" s="224"/>
      <c r="P135" s="224"/>
      <c r="Q135" s="224"/>
      <c r="R135" s="229"/>
      <c r="T135" s="230"/>
      <c r="U135" s="224"/>
      <c r="V135" s="224"/>
      <c r="W135" s="224"/>
      <c r="X135" s="224"/>
      <c r="Y135" s="224"/>
      <c r="Z135" s="224"/>
      <c r="AA135" s="231"/>
      <c r="AT135" s="232" t="s">
        <v>176</v>
      </c>
      <c r="AU135" s="232" t="s">
        <v>85</v>
      </c>
      <c r="AV135" s="10" t="s">
        <v>85</v>
      </c>
      <c r="AW135" s="10" t="s">
        <v>35</v>
      </c>
      <c r="AX135" s="10" t="s">
        <v>17</v>
      </c>
      <c r="AY135" s="232" t="s">
        <v>168</v>
      </c>
    </row>
    <row r="136" spans="2:65" s="1" customFormat="1" ht="38.25" customHeight="1">
      <c r="B136" s="178"/>
      <c r="C136" s="213" t="s">
        <v>190</v>
      </c>
      <c r="D136" s="213" t="s">
        <v>169</v>
      </c>
      <c r="E136" s="214" t="s">
        <v>745</v>
      </c>
      <c r="F136" s="215" t="s">
        <v>746</v>
      </c>
      <c r="G136" s="215"/>
      <c r="H136" s="215"/>
      <c r="I136" s="215"/>
      <c r="J136" s="216" t="s">
        <v>218</v>
      </c>
      <c r="K136" s="217">
        <v>6.795</v>
      </c>
      <c r="L136" s="218">
        <v>0</v>
      </c>
      <c r="M136" s="218"/>
      <c r="N136" s="219">
        <f>ROUND(L136*K136,2)</f>
        <v>0</v>
      </c>
      <c r="O136" s="219"/>
      <c r="P136" s="219"/>
      <c r="Q136" s="219"/>
      <c r="R136" s="182"/>
      <c r="T136" s="220" t="s">
        <v>5</v>
      </c>
      <c r="U136" s="57" t="s">
        <v>42</v>
      </c>
      <c r="V136" s="48"/>
      <c r="W136" s="221">
        <f>V136*K136</f>
        <v>0</v>
      </c>
      <c r="X136" s="221">
        <v>0</v>
      </c>
      <c r="Y136" s="221">
        <f>X136*K136</f>
        <v>0</v>
      </c>
      <c r="Z136" s="221">
        <v>0</v>
      </c>
      <c r="AA136" s="222">
        <f>Z136*K136</f>
        <v>0</v>
      </c>
      <c r="AR136" s="23" t="s">
        <v>239</v>
      </c>
      <c r="AT136" s="23" t="s">
        <v>169</v>
      </c>
      <c r="AU136" s="23" t="s">
        <v>85</v>
      </c>
      <c r="AY136" s="23" t="s">
        <v>168</v>
      </c>
      <c r="BE136" s="137">
        <f>IF(U136="základní",N136,0)</f>
        <v>0</v>
      </c>
      <c r="BF136" s="137">
        <f>IF(U136="snížená",N136,0)</f>
        <v>0</v>
      </c>
      <c r="BG136" s="137">
        <f>IF(U136="zákl. přenesená",N136,0)</f>
        <v>0</v>
      </c>
      <c r="BH136" s="137">
        <f>IF(U136="sníž. přenesená",N136,0)</f>
        <v>0</v>
      </c>
      <c r="BI136" s="137">
        <f>IF(U136="nulová",N136,0)</f>
        <v>0</v>
      </c>
      <c r="BJ136" s="23" t="s">
        <v>17</v>
      </c>
      <c r="BK136" s="137">
        <f>ROUND(L136*K136,2)</f>
        <v>0</v>
      </c>
      <c r="BL136" s="23" t="s">
        <v>239</v>
      </c>
      <c r="BM136" s="23" t="s">
        <v>747</v>
      </c>
    </row>
    <row r="137" spans="2:51" s="10" customFormat="1" ht="16.5" customHeight="1">
      <c r="B137" s="223"/>
      <c r="C137" s="224"/>
      <c r="D137" s="224"/>
      <c r="E137" s="225" t="s">
        <v>5</v>
      </c>
      <c r="F137" s="226" t="s">
        <v>748</v>
      </c>
      <c r="G137" s="227"/>
      <c r="H137" s="227"/>
      <c r="I137" s="227"/>
      <c r="J137" s="224"/>
      <c r="K137" s="228">
        <v>6.795</v>
      </c>
      <c r="L137" s="224"/>
      <c r="M137" s="224"/>
      <c r="N137" s="224"/>
      <c r="O137" s="224"/>
      <c r="P137" s="224"/>
      <c r="Q137" s="224"/>
      <c r="R137" s="229"/>
      <c r="T137" s="230"/>
      <c r="U137" s="224"/>
      <c r="V137" s="224"/>
      <c r="W137" s="224"/>
      <c r="X137" s="224"/>
      <c r="Y137" s="224"/>
      <c r="Z137" s="224"/>
      <c r="AA137" s="231"/>
      <c r="AT137" s="232" t="s">
        <v>176</v>
      </c>
      <c r="AU137" s="232" t="s">
        <v>85</v>
      </c>
      <c r="AV137" s="10" t="s">
        <v>85</v>
      </c>
      <c r="AW137" s="10" t="s">
        <v>35</v>
      </c>
      <c r="AX137" s="10" t="s">
        <v>17</v>
      </c>
      <c r="AY137" s="232" t="s">
        <v>168</v>
      </c>
    </row>
    <row r="138" spans="2:63" s="9" customFormat="1" ht="29.85" customHeight="1">
      <c r="B138" s="200"/>
      <c r="C138" s="201"/>
      <c r="D138" s="210" t="s">
        <v>138</v>
      </c>
      <c r="E138" s="210"/>
      <c r="F138" s="210"/>
      <c r="G138" s="210"/>
      <c r="H138" s="210"/>
      <c r="I138" s="210"/>
      <c r="J138" s="210"/>
      <c r="K138" s="210"/>
      <c r="L138" s="210"/>
      <c r="M138" s="210"/>
      <c r="N138" s="211">
        <f>BK138</f>
        <v>0</v>
      </c>
      <c r="O138" s="212"/>
      <c r="P138" s="212"/>
      <c r="Q138" s="212"/>
      <c r="R138" s="203"/>
      <c r="T138" s="204"/>
      <c r="U138" s="201"/>
      <c r="V138" s="201"/>
      <c r="W138" s="205">
        <f>SUM(W139:W141)</f>
        <v>0</v>
      </c>
      <c r="X138" s="201"/>
      <c r="Y138" s="205">
        <f>SUM(Y139:Y141)</f>
        <v>0.0047</v>
      </c>
      <c r="Z138" s="201"/>
      <c r="AA138" s="206">
        <f>SUM(AA139:AA141)</f>
        <v>0</v>
      </c>
      <c r="AR138" s="207" t="s">
        <v>85</v>
      </c>
      <c r="AT138" s="208" t="s">
        <v>76</v>
      </c>
      <c r="AU138" s="208" t="s">
        <v>17</v>
      </c>
      <c r="AY138" s="207" t="s">
        <v>168</v>
      </c>
      <c r="BK138" s="209">
        <f>SUM(BK139:BK141)</f>
        <v>0</v>
      </c>
    </row>
    <row r="139" spans="2:65" s="1" customFormat="1" ht="25.5" customHeight="1">
      <c r="B139" s="178"/>
      <c r="C139" s="213" t="s">
        <v>194</v>
      </c>
      <c r="D139" s="213" t="s">
        <v>169</v>
      </c>
      <c r="E139" s="214" t="s">
        <v>749</v>
      </c>
      <c r="F139" s="215" t="s">
        <v>750</v>
      </c>
      <c r="G139" s="215"/>
      <c r="H139" s="215"/>
      <c r="I139" s="215"/>
      <c r="J139" s="216" t="s">
        <v>225</v>
      </c>
      <c r="K139" s="217">
        <v>1</v>
      </c>
      <c r="L139" s="218">
        <v>0</v>
      </c>
      <c r="M139" s="218"/>
      <c r="N139" s="219">
        <f>ROUND(L139*K139,2)</f>
        <v>0</v>
      </c>
      <c r="O139" s="219"/>
      <c r="P139" s="219"/>
      <c r="Q139" s="219"/>
      <c r="R139" s="182"/>
      <c r="T139" s="220" t="s">
        <v>5</v>
      </c>
      <c r="U139" s="57" t="s">
        <v>42</v>
      </c>
      <c r="V139" s="48"/>
      <c r="W139" s="221">
        <f>V139*K139</f>
        <v>0</v>
      </c>
      <c r="X139" s="221">
        <v>0</v>
      </c>
      <c r="Y139" s="221">
        <f>X139*K139</f>
        <v>0</v>
      </c>
      <c r="Z139" s="221">
        <v>0</v>
      </c>
      <c r="AA139" s="222">
        <f>Z139*K139</f>
        <v>0</v>
      </c>
      <c r="AR139" s="23" t="s">
        <v>239</v>
      </c>
      <c r="AT139" s="23" t="s">
        <v>169</v>
      </c>
      <c r="AU139" s="23" t="s">
        <v>85</v>
      </c>
      <c r="AY139" s="23" t="s">
        <v>168</v>
      </c>
      <c r="BE139" s="137">
        <f>IF(U139="základní",N139,0)</f>
        <v>0</v>
      </c>
      <c r="BF139" s="137">
        <f>IF(U139="snížená",N139,0)</f>
        <v>0</v>
      </c>
      <c r="BG139" s="137">
        <f>IF(U139="zákl. přenesená",N139,0)</f>
        <v>0</v>
      </c>
      <c r="BH139" s="137">
        <f>IF(U139="sníž. přenesená",N139,0)</f>
        <v>0</v>
      </c>
      <c r="BI139" s="137">
        <f>IF(U139="nulová",N139,0)</f>
        <v>0</v>
      </c>
      <c r="BJ139" s="23" t="s">
        <v>17</v>
      </c>
      <c r="BK139" s="137">
        <f>ROUND(L139*K139,2)</f>
        <v>0</v>
      </c>
      <c r="BL139" s="23" t="s">
        <v>239</v>
      </c>
      <c r="BM139" s="23" t="s">
        <v>751</v>
      </c>
    </row>
    <row r="140" spans="2:65" s="1" customFormat="1" ht="25.5" customHeight="1">
      <c r="B140" s="178"/>
      <c r="C140" s="257" t="s">
        <v>199</v>
      </c>
      <c r="D140" s="257" t="s">
        <v>277</v>
      </c>
      <c r="E140" s="258" t="s">
        <v>752</v>
      </c>
      <c r="F140" s="259" t="s">
        <v>753</v>
      </c>
      <c r="G140" s="259"/>
      <c r="H140" s="259"/>
      <c r="I140" s="259"/>
      <c r="J140" s="260" t="s">
        <v>225</v>
      </c>
      <c r="K140" s="261">
        <v>1</v>
      </c>
      <c r="L140" s="262">
        <v>0</v>
      </c>
      <c r="M140" s="262"/>
      <c r="N140" s="263">
        <f>ROUND(L140*K140,2)</f>
        <v>0</v>
      </c>
      <c r="O140" s="219"/>
      <c r="P140" s="219"/>
      <c r="Q140" s="219"/>
      <c r="R140" s="182"/>
      <c r="T140" s="220" t="s">
        <v>5</v>
      </c>
      <c r="U140" s="57" t="s">
        <v>42</v>
      </c>
      <c r="V140" s="48"/>
      <c r="W140" s="221">
        <f>V140*K140</f>
        <v>0</v>
      </c>
      <c r="X140" s="221">
        <v>0.0047</v>
      </c>
      <c r="Y140" s="221">
        <f>X140*K140</f>
        <v>0.0047</v>
      </c>
      <c r="Z140" s="221">
        <v>0</v>
      </c>
      <c r="AA140" s="222">
        <f>Z140*K140</f>
        <v>0</v>
      </c>
      <c r="AR140" s="23" t="s">
        <v>327</v>
      </c>
      <c r="AT140" s="23" t="s">
        <v>277</v>
      </c>
      <c r="AU140" s="23" t="s">
        <v>85</v>
      </c>
      <c r="AY140" s="23" t="s">
        <v>168</v>
      </c>
      <c r="BE140" s="137">
        <f>IF(U140="základní",N140,0)</f>
        <v>0</v>
      </c>
      <c r="BF140" s="137">
        <f>IF(U140="snížená",N140,0)</f>
        <v>0</v>
      </c>
      <c r="BG140" s="137">
        <f>IF(U140="zákl. přenesená",N140,0)</f>
        <v>0</v>
      </c>
      <c r="BH140" s="137">
        <f>IF(U140="sníž. přenesená",N140,0)</f>
        <v>0</v>
      </c>
      <c r="BI140" s="137">
        <f>IF(U140="nulová",N140,0)</f>
        <v>0</v>
      </c>
      <c r="BJ140" s="23" t="s">
        <v>17</v>
      </c>
      <c r="BK140" s="137">
        <f>ROUND(L140*K140,2)</f>
        <v>0</v>
      </c>
      <c r="BL140" s="23" t="s">
        <v>239</v>
      </c>
      <c r="BM140" s="23" t="s">
        <v>754</v>
      </c>
    </row>
    <row r="141" spans="2:65" s="1" customFormat="1" ht="25.5" customHeight="1">
      <c r="B141" s="178"/>
      <c r="C141" s="213" t="s">
        <v>204</v>
      </c>
      <c r="D141" s="213" t="s">
        <v>169</v>
      </c>
      <c r="E141" s="214" t="s">
        <v>755</v>
      </c>
      <c r="F141" s="215" t="s">
        <v>756</v>
      </c>
      <c r="G141" s="215"/>
      <c r="H141" s="215"/>
      <c r="I141" s="215"/>
      <c r="J141" s="216" t="s">
        <v>197</v>
      </c>
      <c r="K141" s="217">
        <v>0.005</v>
      </c>
      <c r="L141" s="218">
        <v>0</v>
      </c>
      <c r="M141" s="218"/>
      <c r="N141" s="219">
        <f>ROUND(L141*K141,2)</f>
        <v>0</v>
      </c>
      <c r="O141" s="219"/>
      <c r="P141" s="219"/>
      <c r="Q141" s="219"/>
      <c r="R141" s="182"/>
      <c r="T141" s="220" t="s">
        <v>5</v>
      </c>
      <c r="U141" s="57" t="s">
        <v>42</v>
      </c>
      <c r="V141" s="48"/>
      <c r="W141" s="221">
        <f>V141*K141</f>
        <v>0</v>
      </c>
      <c r="X141" s="221">
        <v>0</v>
      </c>
      <c r="Y141" s="221">
        <f>X141*K141</f>
        <v>0</v>
      </c>
      <c r="Z141" s="221">
        <v>0</v>
      </c>
      <c r="AA141" s="222">
        <f>Z141*K141</f>
        <v>0</v>
      </c>
      <c r="AR141" s="23" t="s">
        <v>239</v>
      </c>
      <c r="AT141" s="23" t="s">
        <v>169</v>
      </c>
      <c r="AU141" s="23" t="s">
        <v>85</v>
      </c>
      <c r="AY141" s="23" t="s">
        <v>168</v>
      </c>
      <c r="BE141" s="137">
        <f>IF(U141="základní",N141,0)</f>
        <v>0</v>
      </c>
      <c r="BF141" s="137">
        <f>IF(U141="snížená",N141,0)</f>
        <v>0</v>
      </c>
      <c r="BG141" s="137">
        <f>IF(U141="zákl. přenesená",N141,0)</f>
        <v>0</v>
      </c>
      <c r="BH141" s="137">
        <f>IF(U141="sníž. přenesená",N141,0)</f>
        <v>0</v>
      </c>
      <c r="BI141" s="137">
        <f>IF(U141="nulová",N141,0)</f>
        <v>0</v>
      </c>
      <c r="BJ141" s="23" t="s">
        <v>17</v>
      </c>
      <c r="BK141" s="137">
        <f>ROUND(L141*K141,2)</f>
        <v>0</v>
      </c>
      <c r="BL141" s="23" t="s">
        <v>239</v>
      </c>
      <c r="BM141" s="23" t="s">
        <v>757</v>
      </c>
    </row>
    <row r="142" spans="2:63" s="1" customFormat="1" ht="49.9" customHeight="1">
      <c r="B142" s="47"/>
      <c r="C142" s="48"/>
      <c r="D142" s="202" t="s">
        <v>683</v>
      </c>
      <c r="E142" s="48"/>
      <c r="F142" s="48"/>
      <c r="G142" s="48"/>
      <c r="H142" s="48"/>
      <c r="I142" s="48"/>
      <c r="J142" s="48"/>
      <c r="K142" s="48"/>
      <c r="L142" s="48"/>
      <c r="M142" s="48"/>
      <c r="N142" s="267">
        <f>BK142</f>
        <v>0</v>
      </c>
      <c r="O142" s="268"/>
      <c r="P142" s="268"/>
      <c r="Q142" s="268"/>
      <c r="R142" s="49"/>
      <c r="T142" s="269"/>
      <c r="U142" s="48"/>
      <c r="V142" s="48"/>
      <c r="W142" s="48"/>
      <c r="X142" s="48"/>
      <c r="Y142" s="48"/>
      <c r="Z142" s="48"/>
      <c r="AA142" s="95"/>
      <c r="AT142" s="23" t="s">
        <v>76</v>
      </c>
      <c r="AU142" s="23" t="s">
        <v>77</v>
      </c>
      <c r="AY142" s="23" t="s">
        <v>684</v>
      </c>
      <c r="BK142" s="137">
        <f>SUM(BK143:BK147)</f>
        <v>0</v>
      </c>
    </row>
    <row r="143" spans="2:63" s="1" customFormat="1" ht="22.3" customHeight="1">
      <c r="B143" s="47"/>
      <c r="C143" s="270" t="s">
        <v>5</v>
      </c>
      <c r="D143" s="270" t="s">
        <v>169</v>
      </c>
      <c r="E143" s="271" t="s">
        <v>5</v>
      </c>
      <c r="F143" s="272" t="s">
        <v>5</v>
      </c>
      <c r="G143" s="272"/>
      <c r="H143" s="272"/>
      <c r="I143" s="272"/>
      <c r="J143" s="273" t="s">
        <v>5</v>
      </c>
      <c r="K143" s="266"/>
      <c r="L143" s="218"/>
      <c r="M143" s="274"/>
      <c r="N143" s="274">
        <f>BK143</f>
        <v>0</v>
      </c>
      <c r="O143" s="274"/>
      <c r="P143" s="274"/>
      <c r="Q143" s="274"/>
      <c r="R143" s="49"/>
      <c r="T143" s="220" t="s">
        <v>5</v>
      </c>
      <c r="U143" s="275" t="s">
        <v>42</v>
      </c>
      <c r="V143" s="48"/>
      <c r="W143" s="48"/>
      <c r="X143" s="48"/>
      <c r="Y143" s="48"/>
      <c r="Z143" s="48"/>
      <c r="AA143" s="95"/>
      <c r="AT143" s="23" t="s">
        <v>684</v>
      </c>
      <c r="AU143" s="23" t="s">
        <v>17</v>
      </c>
      <c r="AY143" s="23" t="s">
        <v>684</v>
      </c>
      <c r="BE143" s="137">
        <f>IF(U143="základní",N143,0)</f>
        <v>0</v>
      </c>
      <c r="BF143" s="137">
        <f>IF(U143="snížená",N143,0)</f>
        <v>0</v>
      </c>
      <c r="BG143" s="137">
        <f>IF(U143="zákl. přenesená",N143,0)</f>
        <v>0</v>
      </c>
      <c r="BH143" s="137">
        <f>IF(U143="sníž. přenesená",N143,0)</f>
        <v>0</v>
      </c>
      <c r="BI143" s="137">
        <f>IF(U143="nulová",N143,0)</f>
        <v>0</v>
      </c>
      <c r="BJ143" s="23" t="s">
        <v>17</v>
      </c>
      <c r="BK143" s="137">
        <f>L143*K143</f>
        <v>0</v>
      </c>
    </row>
    <row r="144" spans="2:63" s="1" customFormat="1" ht="22.3" customHeight="1">
      <c r="B144" s="47"/>
      <c r="C144" s="270" t="s">
        <v>5</v>
      </c>
      <c r="D144" s="270" t="s">
        <v>169</v>
      </c>
      <c r="E144" s="271" t="s">
        <v>5</v>
      </c>
      <c r="F144" s="272" t="s">
        <v>5</v>
      </c>
      <c r="G144" s="272"/>
      <c r="H144" s="272"/>
      <c r="I144" s="272"/>
      <c r="J144" s="273" t="s">
        <v>5</v>
      </c>
      <c r="K144" s="266"/>
      <c r="L144" s="218"/>
      <c r="M144" s="274"/>
      <c r="N144" s="274">
        <f>BK144</f>
        <v>0</v>
      </c>
      <c r="O144" s="274"/>
      <c r="P144" s="274"/>
      <c r="Q144" s="274"/>
      <c r="R144" s="49"/>
      <c r="T144" s="220" t="s">
        <v>5</v>
      </c>
      <c r="U144" s="275" t="s">
        <v>42</v>
      </c>
      <c r="V144" s="48"/>
      <c r="W144" s="48"/>
      <c r="X144" s="48"/>
      <c r="Y144" s="48"/>
      <c r="Z144" s="48"/>
      <c r="AA144" s="95"/>
      <c r="AT144" s="23" t="s">
        <v>684</v>
      </c>
      <c r="AU144" s="23" t="s">
        <v>17</v>
      </c>
      <c r="AY144" s="23" t="s">
        <v>684</v>
      </c>
      <c r="BE144" s="137">
        <f>IF(U144="základní",N144,0)</f>
        <v>0</v>
      </c>
      <c r="BF144" s="137">
        <f>IF(U144="snížená",N144,0)</f>
        <v>0</v>
      </c>
      <c r="BG144" s="137">
        <f>IF(U144="zákl. přenesená",N144,0)</f>
        <v>0</v>
      </c>
      <c r="BH144" s="137">
        <f>IF(U144="sníž. přenesená",N144,0)</f>
        <v>0</v>
      </c>
      <c r="BI144" s="137">
        <f>IF(U144="nulová",N144,0)</f>
        <v>0</v>
      </c>
      <c r="BJ144" s="23" t="s">
        <v>17</v>
      </c>
      <c r="BK144" s="137">
        <f>L144*K144</f>
        <v>0</v>
      </c>
    </row>
    <row r="145" spans="2:63" s="1" customFormat="1" ht="22.3" customHeight="1">
      <c r="B145" s="47"/>
      <c r="C145" s="270" t="s">
        <v>5</v>
      </c>
      <c r="D145" s="270" t="s">
        <v>169</v>
      </c>
      <c r="E145" s="271" t="s">
        <v>5</v>
      </c>
      <c r="F145" s="272" t="s">
        <v>5</v>
      </c>
      <c r="G145" s="272"/>
      <c r="H145" s="272"/>
      <c r="I145" s="272"/>
      <c r="J145" s="273" t="s">
        <v>5</v>
      </c>
      <c r="K145" s="266"/>
      <c r="L145" s="218"/>
      <c r="M145" s="274"/>
      <c r="N145" s="274">
        <f>BK145</f>
        <v>0</v>
      </c>
      <c r="O145" s="274"/>
      <c r="P145" s="274"/>
      <c r="Q145" s="274"/>
      <c r="R145" s="49"/>
      <c r="T145" s="220" t="s">
        <v>5</v>
      </c>
      <c r="U145" s="275" t="s">
        <v>42</v>
      </c>
      <c r="V145" s="48"/>
      <c r="W145" s="48"/>
      <c r="X145" s="48"/>
      <c r="Y145" s="48"/>
      <c r="Z145" s="48"/>
      <c r="AA145" s="95"/>
      <c r="AT145" s="23" t="s">
        <v>684</v>
      </c>
      <c r="AU145" s="23" t="s">
        <v>17</v>
      </c>
      <c r="AY145" s="23" t="s">
        <v>684</v>
      </c>
      <c r="BE145" s="137">
        <f>IF(U145="základní",N145,0)</f>
        <v>0</v>
      </c>
      <c r="BF145" s="137">
        <f>IF(U145="snížená",N145,0)</f>
        <v>0</v>
      </c>
      <c r="BG145" s="137">
        <f>IF(U145="zákl. přenesená",N145,0)</f>
        <v>0</v>
      </c>
      <c r="BH145" s="137">
        <f>IF(U145="sníž. přenesená",N145,0)</f>
        <v>0</v>
      </c>
      <c r="BI145" s="137">
        <f>IF(U145="nulová",N145,0)</f>
        <v>0</v>
      </c>
      <c r="BJ145" s="23" t="s">
        <v>17</v>
      </c>
      <c r="BK145" s="137">
        <f>L145*K145</f>
        <v>0</v>
      </c>
    </row>
    <row r="146" spans="2:63" s="1" customFormat="1" ht="22.3" customHeight="1">
      <c r="B146" s="47"/>
      <c r="C146" s="270" t="s">
        <v>5</v>
      </c>
      <c r="D146" s="270" t="s">
        <v>169</v>
      </c>
      <c r="E146" s="271" t="s">
        <v>5</v>
      </c>
      <c r="F146" s="272" t="s">
        <v>5</v>
      </c>
      <c r="G146" s="272"/>
      <c r="H146" s="272"/>
      <c r="I146" s="272"/>
      <c r="J146" s="273" t="s">
        <v>5</v>
      </c>
      <c r="K146" s="266"/>
      <c r="L146" s="218"/>
      <c r="M146" s="274"/>
      <c r="N146" s="274">
        <f>BK146</f>
        <v>0</v>
      </c>
      <c r="O146" s="274"/>
      <c r="P146" s="274"/>
      <c r="Q146" s="274"/>
      <c r="R146" s="49"/>
      <c r="T146" s="220" t="s">
        <v>5</v>
      </c>
      <c r="U146" s="275" t="s">
        <v>42</v>
      </c>
      <c r="V146" s="48"/>
      <c r="W146" s="48"/>
      <c r="X146" s="48"/>
      <c r="Y146" s="48"/>
      <c r="Z146" s="48"/>
      <c r="AA146" s="95"/>
      <c r="AT146" s="23" t="s">
        <v>684</v>
      </c>
      <c r="AU146" s="23" t="s">
        <v>17</v>
      </c>
      <c r="AY146" s="23" t="s">
        <v>684</v>
      </c>
      <c r="BE146" s="137">
        <f>IF(U146="základní",N146,0)</f>
        <v>0</v>
      </c>
      <c r="BF146" s="137">
        <f>IF(U146="snížená",N146,0)</f>
        <v>0</v>
      </c>
      <c r="BG146" s="137">
        <f>IF(U146="zákl. přenesená",N146,0)</f>
        <v>0</v>
      </c>
      <c r="BH146" s="137">
        <f>IF(U146="sníž. přenesená",N146,0)</f>
        <v>0</v>
      </c>
      <c r="BI146" s="137">
        <f>IF(U146="nulová",N146,0)</f>
        <v>0</v>
      </c>
      <c r="BJ146" s="23" t="s">
        <v>17</v>
      </c>
      <c r="BK146" s="137">
        <f>L146*K146</f>
        <v>0</v>
      </c>
    </row>
    <row r="147" spans="2:63" s="1" customFormat="1" ht="22.3" customHeight="1">
      <c r="B147" s="47"/>
      <c r="C147" s="270" t="s">
        <v>5</v>
      </c>
      <c r="D147" s="270" t="s">
        <v>169</v>
      </c>
      <c r="E147" s="271" t="s">
        <v>5</v>
      </c>
      <c r="F147" s="272" t="s">
        <v>5</v>
      </c>
      <c r="G147" s="272"/>
      <c r="H147" s="272"/>
      <c r="I147" s="272"/>
      <c r="J147" s="273" t="s">
        <v>5</v>
      </c>
      <c r="K147" s="266"/>
      <c r="L147" s="218"/>
      <c r="M147" s="274"/>
      <c r="N147" s="274">
        <f>BK147</f>
        <v>0</v>
      </c>
      <c r="O147" s="274"/>
      <c r="P147" s="274"/>
      <c r="Q147" s="274"/>
      <c r="R147" s="49"/>
      <c r="T147" s="220" t="s">
        <v>5</v>
      </c>
      <c r="U147" s="275" t="s">
        <v>42</v>
      </c>
      <c r="V147" s="73"/>
      <c r="W147" s="73"/>
      <c r="X147" s="73"/>
      <c r="Y147" s="73"/>
      <c r="Z147" s="73"/>
      <c r="AA147" s="75"/>
      <c r="AT147" s="23" t="s">
        <v>684</v>
      </c>
      <c r="AU147" s="23" t="s">
        <v>17</v>
      </c>
      <c r="AY147" s="23" t="s">
        <v>684</v>
      </c>
      <c r="BE147" s="137">
        <f>IF(U147="základní",N147,0)</f>
        <v>0</v>
      </c>
      <c r="BF147" s="137">
        <f>IF(U147="snížená",N147,0)</f>
        <v>0</v>
      </c>
      <c r="BG147" s="137">
        <f>IF(U147="zákl. přenesená",N147,0)</f>
        <v>0</v>
      </c>
      <c r="BH147" s="137">
        <f>IF(U147="sníž. přenesená",N147,0)</f>
        <v>0</v>
      </c>
      <c r="BI147" s="137">
        <f>IF(U147="nulová",N147,0)</f>
        <v>0</v>
      </c>
      <c r="BJ147" s="23" t="s">
        <v>17</v>
      </c>
      <c r="BK147" s="137">
        <f>L147*K147</f>
        <v>0</v>
      </c>
    </row>
    <row r="148" spans="2:18" s="1" customFormat="1" ht="6.95" customHeight="1">
      <c r="B148" s="76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8"/>
    </row>
  </sheetData>
  <mergeCells count="123">
    <mergeCell ref="F145:I145"/>
    <mergeCell ref="F143:I143"/>
    <mergeCell ref="F140:I140"/>
    <mergeCell ref="F141:I141"/>
    <mergeCell ref="L143:M143"/>
    <mergeCell ref="F144:I144"/>
    <mergeCell ref="L144:M144"/>
    <mergeCell ref="L145:M145"/>
    <mergeCell ref="F146:I146"/>
    <mergeCell ref="L146:M146"/>
    <mergeCell ref="F147:I147"/>
    <mergeCell ref="L147:M147"/>
    <mergeCell ref="E24:L24"/>
    <mergeCell ref="S2:AC2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9:P79"/>
    <mergeCell ref="F78:P78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6:Q96"/>
    <mergeCell ref="N94:Q94"/>
    <mergeCell ref="N95:Q95"/>
    <mergeCell ref="N98:Q98"/>
    <mergeCell ref="D99:H99"/>
    <mergeCell ref="N99:Q99"/>
    <mergeCell ref="D100:H100"/>
    <mergeCell ref="N100:Q100"/>
    <mergeCell ref="D101:H101"/>
    <mergeCell ref="N101:Q101"/>
    <mergeCell ref="D102:H102"/>
    <mergeCell ref="N102:Q102"/>
    <mergeCell ref="D103:H103"/>
    <mergeCell ref="N103:Q103"/>
    <mergeCell ref="N104:Q104"/>
    <mergeCell ref="L106:Q106"/>
    <mergeCell ref="C112:Q112"/>
    <mergeCell ref="F114:P114"/>
    <mergeCell ref="F115:P115"/>
    <mergeCell ref="M117:P117"/>
    <mergeCell ref="M119:Q119"/>
    <mergeCell ref="M120:Q120"/>
    <mergeCell ref="F122:I122"/>
    <mergeCell ref="L122:M122"/>
    <mergeCell ref="N122:Q122"/>
    <mergeCell ref="N123:Q123"/>
    <mergeCell ref="N124:Q124"/>
    <mergeCell ref="N125:Q125"/>
    <mergeCell ref="F127:I127"/>
    <mergeCell ref="F128:I128"/>
    <mergeCell ref="L127:M127"/>
    <mergeCell ref="N127:Q127"/>
    <mergeCell ref="L128:M128"/>
    <mergeCell ref="N128:Q128"/>
    <mergeCell ref="N126:Q126"/>
    <mergeCell ref="N129:Q129"/>
    <mergeCell ref="N130:Q130"/>
    <mergeCell ref="F131:I131"/>
    <mergeCell ref="L131:M131"/>
    <mergeCell ref="N131:Q131"/>
    <mergeCell ref="L133:M133"/>
    <mergeCell ref="N133:Q133"/>
    <mergeCell ref="L134:M134"/>
    <mergeCell ref="N134:Q134"/>
    <mergeCell ref="L136:M136"/>
    <mergeCell ref="N136:Q136"/>
    <mergeCell ref="N132:Q132"/>
    <mergeCell ref="F133:I133"/>
    <mergeCell ref="F136:I136"/>
    <mergeCell ref="F134:I134"/>
    <mergeCell ref="F135:I135"/>
    <mergeCell ref="F137:I137"/>
    <mergeCell ref="F139:I139"/>
    <mergeCell ref="L139:M139"/>
    <mergeCell ref="N139:Q139"/>
    <mergeCell ref="L140:M140"/>
    <mergeCell ref="N140:Q140"/>
    <mergeCell ref="L141:M141"/>
    <mergeCell ref="N141:Q141"/>
    <mergeCell ref="N143:Q143"/>
    <mergeCell ref="N144:Q144"/>
    <mergeCell ref="N145:Q145"/>
    <mergeCell ref="N146:Q146"/>
    <mergeCell ref="N147:Q147"/>
    <mergeCell ref="N138:Q138"/>
    <mergeCell ref="N142:Q142"/>
    <mergeCell ref="H1:K1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</mergeCells>
  <dataValidations count="2">
    <dataValidation type="list" allowBlank="1" showInputMessage="1" showErrorMessage="1" error="Povoleny jsou hodnoty K, M." sqref="D143:D148">
      <formula1>"K, M"</formula1>
    </dataValidation>
    <dataValidation type="list" allowBlank="1" showInputMessage="1" showErrorMessage="1" error="Povoleny jsou hodnoty základní, snížená, zákl. přenesená, sníž. přenesená, nulová." sqref="U143:U148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6" display="2) Rekapitulace rozpočtu"/>
    <hyperlink ref="L1" location="C122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29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48"/>
      <c r="B1" s="14"/>
      <c r="C1" s="14"/>
      <c r="D1" s="15" t="s">
        <v>1</v>
      </c>
      <c r="E1" s="14"/>
      <c r="F1" s="16" t="s">
        <v>103</v>
      </c>
      <c r="G1" s="16"/>
      <c r="H1" s="149" t="s">
        <v>104</v>
      </c>
      <c r="I1" s="149"/>
      <c r="J1" s="149"/>
      <c r="K1" s="149"/>
      <c r="L1" s="16" t="s">
        <v>105</v>
      </c>
      <c r="M1" s="14"/>
      <c r="N1" s="14"/>
      <c r="O1" s="15" t="s">
        <v>106</v>
      </c>
      <c r="P1" s="14"/>
      <c r="Q1" s="14"/>
      <c r="R1" s="14"/>
      <c r="S1" s="16" t="s">
        <v>107</v>
      </c>
      <c r="T1" s="16"/>
      <c r="U1" s="148"/>
      <c r="V1" s="148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3:46" ht="36.95" customHeight="1">
      <c r="C2" s="20" t="s">
        <v>7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S2" s="22" t="s">
        <v>8</v>
      </c>
      <c r="AT2" s="23" t="s">
        <v>93</v>
      </c>
    </row>
    <row r="3" spans="2:46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85</v>
      </c>
    </row>
    <row r="4" spans="2:46" ht="36.95" customHeight="1">
      <c r="B4" s="27"/>
      <c r="C4" s="28" t="s">
        <v>108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30"/>
      <c r="T4" s="21" t="s">
        <v>13</v>
      </c>
      <c r="AT4" s="23" t="s">
        <v>6</v>
      </c>
    </row>
    <row r="5" spans="2:18" ht="6.95" customHeight="1">
      <c r="B5" s="27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0"/>
    </row>
    <row r="6" spans="2:18" ht="25.4" customHeight="1">
      <c r="B6" s="27"/>
      <c r="C6" s="32"/>
      <c r="D6" s="39" t="s">
        <v>19</v>
      </c>
      <c r="E6" s="32"/>
      <c r="F6" s="150" t="str">
        <f>'Rekapitulace stavby'!K6</f>
        <v>Přizpůsobení stávajících prostor pro umístění komunálního odpadu Roosveltova kolej VŠE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2"/>
      <c r="R6" s="30"/>
    </row>
    <row r="7" spans="2:18" s="1" customFormat="1" ht="32.85" customHeight="1">
      <c r="B7" s="47"/>
      <c r="C7" s="48"/>
      <c r="D7" s="36" t="s">
        <v>109</v>
      </c>
      <c r="E7" s="48"/>
      <c r="F7" s="37" t="s">
        <v>758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9"/>
    </row>
    <row r="8" spans="2:18" s="1" customFormat="1" ht="14.4" customHeight="1">
      <c r="B8" s="47"/>
      <c r="C8" s="48"/>
      <c r="D8" s="39" t="s">
        <v>21</v>
      </c>
      <c r="E8" s="48"/>
      <c r="F8" s="34" t="s">
        <v>5</v>
      </c>
      <c r="G8" s="48"/>
      <c r="H8" s="48"/>
      <c r="I8" s="48"/>
      <c r="J8" s="48"/>
      <c r="K8" s="48"/>
      <c r="L8" s="48"/>
      <c r="M8" s="39" t="s">
        <v>22</v>
      </c>
      <c r="N8" s="48"/>
      <c r="O8" s="34" t="s">
        <v>5</v>
      </c>
      <c r="P8" s="48"/>
      <c r="Q8" s="48"/>
      <c r="R8" s="49"/>
    </row>
    <row r="9" spans="2:18" s="1" customFormat="1" ht="14.4" customHeight="1">
      <c r="B9" s="47"/>
      <c r="C9" s="48"/>
      <c r="D9" s="39" t="s">
        <v>23</v>
      </c>
      <c r="E9" s="48"/>
      <c r="F9" s="34" t="s">
        <v>24</v>
      </c>
      <c r="G9" s="48"/>
      <c r="H9" s="48"/>
      <c r="I9" s="48"/>
      <c r="J9" s="48"/>
      <c r="K9" s="48"/>
      <c r="L9" s="48"/>
      <c r="M9" s="39" t="s">
        <v>25</v>
      </c>
      <c r="N9" s="48"/>
      <c r="O9" s="151" t="str">
        <f>'Rekapitulace stavby'!AN8</f>
        <v>27.11.2018</v>
      </c>
      <c r="P9" s="91"/>
      <c r="Q9" s="48"/>
      <c r="R9" s="49"/>
    </row>
    <row r="10" spans="2:18" s="1" customFormat="1" ht="10.8" customHeight="1"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9"/>
    </row>
    <row r="11" spans="2:18" s="1" customFormat="1" ht="14.4" customHeight="1">
      <c r="B11" s="47"/>
      <c r="C11" s="48"/>
      <c r="D11" s="39" t="s">
        <v>27</v>
      </c>
      <c r="E11" s="48"/>
      <c r="F11" s="48"/>
      <c r="G11" s="48"/>
      <c r="H11" s="48"/>
      <c r="I11" s="48"/>
      <c r="J11" s="48"/>
      <c r="K11" s="48"/>
      <c r="L11" s="48"/>
      <c r="M11" s="39" t="s">
        <v>28</v>
      </c>
      <c r="N11" s="48"/>
      <c r="O11" s="34" t="s">
        <v>5</v>
      </c>
      <c r="P11" s="34"/>
      <c r="Q11" s="48"/>
      <c r="R11" s="49"/>
    </row>
    <row r="12" spans="2:18" s="1" customFormat="1" ht="18" customHeight="1">
      <c r="B12" s="47"/>
      <c r="C12" s="48"/>
      <c r="D12" s="48"/>
      <c r="E12" s="34" t="s">
        <v>29</v>
      </c>
      <c r="F12" s="48"/>
      <c r="G12" s="48"/>
      <c r="H12" s="48"/>
      <c r="I12" s="48"/>
      <c r="J12" s="48"/>
      <c r="K12" s="48"/>
      <c r="L12" s="48"/>
      <c r="M12" s="39" t="s">
        <v>30</v>
      </c>
      <c r="N12" s="48"/>
      <c r="O12" s="34" t="s">
        <v>5</v>
      </c>
      <c r="P12" s="34"/>
      <c r="Q12" s="48"/>
      <c r="R12" s="49"/>
    </row>
    <row r="13" spans="2:18" s="1" customFormat="1" ht="6.95" customHeight="1">
      <c r="B13" s="47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9"/>
    </row>
    <row r="14" spans="2:18" s="1" customFormat="1" ht="14.4" customHeight="1">
      <c r="B14" s="47"/>
      <c r="C14" s="48"/>
      <c r="D14" s="39" t="s">
        <v>31</v>
      </c>
      <c r="E14" s="48"/>
      <c r="F14" s="48"/>
      <c r="G14" s="48"/>
      <c r="H14" s="48"/>
      <c r="I14" s="48"/>
      <c r="J14" s="48"/>
      <c r="K14" s="48"/>
      <c r="L14" s="48"/>
      <c r="M14" s="39" t="s">
        <v>28</v>
      </c>
      <c r="N14" s="48"/>
      <c r="O14" s="40" t="str">
        <f>IF('Rekapitulace stavby'!AN13="","",'Rekapitulace stavby'!AN13)</f>
        <v>Vyplň údaj</v>
      </c>
      <c r="P14" s="34"/>
      <c r="Q14" s="48"/>
      <c r="R14" s="49"/>
    </row>
    <row r="15" spans="2:18" s="1" customFormat="1" ht="18" customHeight="1">
      <c r="B15" s="47"/>
      <c r="C15" s="48"/>
      <c r="D15" s="48"/>
      <c r="E15" s="40" t="str">
        <f>IF('Rekapitulace stavby'!E14="","",'Rekapitulace stavby'!E14)</f>
        <v>Vyplň údaj</v>
      </c>
      <c r="F15" s="152"/>
      <c r="G15" s="152"/>
      <c r="H15" s="152"/>
      <c r="I15" s="152"/>
      <c r="J15" s="152"/>
      <c r="K15" s="152"/>
      <c r="L15" s="152"/>
      <c r="M15" s="39" t="s">
        <v>30</v>
      </c>
      <c r="N15" s="48"/>
      <c r="O15" s="40" t="str">
        <f>IF('Rekapitulace stavby'!AN14="","",'Rekapitulace stavby'!AN14)</f>
        <v>Vyplň údaj</v>
      </c>
      <c r="P15" s="34"/>
      <c r="Q15" s="48"/>
      <c r="R15" s="49"/>
    </row>
    <row r="16" spans="2:18" s="1" customFormat="1" ht="6.95" customHeight="1"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9"/>
    </row>
    <row r="17" spans="2:18" s="1" customFormat="1" ht="14.4" customHeight="1">
      <c r="B17" s="47"/>
      <c r="C17" s="48"/>
      <c r="D17" s="39" t="s">
        <v>33</v>
      </c>
      <c r="E17" s="48"/>
      <c r="F17" s="48"/>
      <c r="G17" s="48"/>
      <c r="H17" s="48"/>
      <c r="I17" s="48"/>
      <c r="J17" s="48"/>
      <c r="K17" s="48"/>
      <c r="L17" s="48"/>
      <c r="M17" s="39" t="s">
        <v>28</v>
      </c>
      <c r="N17" s="48"/>
      <c r="O17" s="34" t="s">
        <v>5</v>
      </c>
      <c r="P17" s="34"/>
      <c r="Q17" s="48"/>
      <c r="R17" s="49"/>
    </row>
    <row r="18" spans="2:18" s="1" customFormat="1" ht="18" customHeight="1">
      <c r="B18" s="47"/>
      <c r="C18" s="48"/>
      <c r="D18" s="48"/>
      <c r="E18" s="34" t="s">
        <v>34</v>
      </c>
      <c r="F18" s="48"/>
      <c r="G18" s="48"/>
      <c r="H18" s="48"/>
      <c r="I18" s="48"/>
      <c r="J18" s="48"/>
      <c r="K18" s="48"/>
      <c r="L18" s="48"/>
      <c r="M18" s="39" t="s">
        <v>30</v>
      </c>
      <c r="N18" s="48"/>
      <c r="O18" s="34" t="s">
        <v>5</v>
      </c>
      <c r="P18" s="34"/>
      <c r="Q18" s="48"/>
      <c r="R18" s="49"/>
    </row>
    <row r="19" spans="2:18" s="1" customFormat="1" ht="6.95" customHeight="1"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9"/>
    </row>
    <row r="20" spans="2:18" s="1" customFormat="1" ht="14.4" customHeight="1">
      <c r="B20" s="47"/>
      <c r="C20" s="48"/>
      <c r="D20" s="39" t="s">
        <v>36</v>
      </c>
      <c r="E20" s="48"/>
      <c r="F20" s="48"/>
      <c r="G20" s="48"/>
      <c r="H20" s="48"/>
      <c r="I20" s="48"/>
      <c r="J20" s="48"/>
      <c r="K20" s="48"/>
      <c r="L20" s="48"/>
      <c r="M20" s="39" t="s">
        <v>28</v>
      </c>
      <c r="N20" s="48"/>
      <c r="O20" s="34" t="str">
        <f>IF('Rekapitulace stavby'!AN19="","",'Rekapitulace stavby'!AN19)</f>
        <v/>
      </c>
      <c r="P20" s="34"/>
      <c r="Q20" s="48"/>
      <c r="R20" s="49"/>
    </row>
    <row r="21" spans="2:18" s="1" customFormat="1" ht="18" customHeight="1">
      <c r="B21" s="47"/>
      <c r="C21" s="48"/>
      <c r="D21" s="48"/>
      <c r="E21" s="34" t="str">
        <f>IF('Rekapitulace stavby'!E20="","",'Rekapitulace stavby'!E20)</f>
        <v xml:space="preserve"> </v>
      </c>
      <c r="F21" s="48"/>
      <c r="G21" s="48"/>
      <c r="H21" s="48"/>
      <c r="I21" s="48"/>
      <c r="J21" s="48"/>
      <c r="K21" s="48"/>
      <c r="L21" s="48"/>
      <c r="M21" s="39" t="s">
        <v>30</v>
      </c>
      <c r="N21" s="48"/>
      <c r="O21" s="34" t="str">
        <f>IF('Rekapitulace stavby'!AN20="","",'Rekapitulace stavby'!AN20)</f>
        <v/>
      </c>
      <c r="P21" s="34"/>
      <c r="Q21" s="48"/>
      <c r="R21" s="49"/>
    </row>
    <row r="22" spans="2:18" s="1" customFormat="1" ht="6.95" customHeight="1"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9"/>
    </row>
    <row r="23" spans="2:18" s="1" customFormat="1" ht="14.4" customHeight="1">
      <c r="B23" s="47"/>
      <c r="C23" s="48"/>
      <c r="D23" s="39" t="s">
        <v>37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9"/>
    </row>
    <row r="24" spans="2:18" s="1" customFormat="1" ht="99.75" customHeight="1">
      <c r="B24" s="47"/>
      <c r="C24" s="48"/>
      <c r="D24" s="48"/>
      <c r="E24" s="43" t="s">
        <v>111</v>
      </c>
      <c r="F24" s="43"/>
      <c r="G24" s="43"/>
      <c r="H24" s="43"/>
      <c r="I24" s="43"/>
      <c r="J24" s="43"/>
      <c r="K24" s="43"/>
      <c r="L24" s="43"/>
      <c r="M24" s="48"/>
      <c r="N24" s="48"/>
      <c r="O24" s="48"/>
      <c r="P24" s="48"/>
      <c r="Q24" s="48"/>
      <c r="R24" s="49"/>
    </row>
    <row r="25" spans="2:18" s="1" customFormat="1" ht="6.95" customHeight="1"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9"/>
    </row>
    <row r="26" spans="2:18" s="1" customFormat="1" ht="6.95" customHeight="1">
      <c r="B26" s="47"/>
      <c r="C26" s="4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48"/>
      <c r="R26" s="49"/>
    </row>
    <row r="27" spans="2:18" s="1" customFormat="1" ht="14.4" customHeight="1">
      <c r="B27" s="47"/>
      <c r="C27" s="48"/>
      <c r="D27" s="153" t="s">
        <v>112</v>
      </c>
      <c r="E27" s="48"/>
      <c r="F27" s="48"/>
      <c r="G27" s="48"/>
      <c r="H27" s="48"/>
      <c r="I27" s="48"/>
      <c r="J27" s="48"/>
      <c r="K27" s="48"/>
      <c r="L27" s="48"/>
      <c r="M27" s="46">
        <f>N88</f>
        <v>0</v>
      </c>
      <c r="N27" s="46"/>
      <c r="O27" s="46"/>
      <c r="P27" s="46"/>
      <c r="Q27" s="48"/>
      <c r="R27" s="49"/>
    </row>
    <row r="28" spans="2:18" s="1" customFormat="1" ht="14.4" customHeight="1">
      <c r="B28" s="47"/>
      <c r="C28" s="48"/>
      <c r="D28" s="45" t="s">
        <v>97</v>
      </c>
      <c r="E28" s="48"/>
      <c r="F28" s="48"/>
      <c r="G28" s="48"/>
      <c r="H28" s="48"/>
      <c r="I28" s="48"/>
      <c r="J28" s="48"/>
      <c r="K28" s="48"/>
      <c r="L28" s="48"/>
      <c r="M28" s="46">
        <f>N92</f>
        <v>0</v>
      </c>
      <c r="N28" s="46"/>
      <c r="O28" s="46"/>
      <c r="P28" s="46"/>
      <c r="Q28" s="48"/>
      <c r="R28" s="49"/>
    </row>
    <row r="29" spans="2:18" s="1" customFormat="1" ht="6.95" customHeight="1">
      <c r="B29" s="47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9"/>
    </row>
    <row r="30" spans="2:18" s="1" customFormat="1" ht="25.4" customHeight="1">
      <c r="B30" s="47"/>
      <c r="C30" s="48"/>
      <c r="D30" s="154" t="s">
        <v>40</v>
      </c>
      <c r="E30" s="48"/>
      <c r="F30" s="48"/>
      <c r="G30" s="48"/>
      <c r="H30" s="48"/>
      <c r="I30" s="48"/>
      <c r="J30" s="48"/>
      <c r="K30" s="48"/>
      <c r="L30" s="48"/>
      <c r="M30" s="155">
        <f>ROUND(M27+M28,2)</f>
        <v>0</v>
      </c>
      <c r="N30" s="48"/>
      <c r="O30" s="48"/>
      <c r="P30" s="48"/>
      <c r="Q30" s="48"/>
      <c r="R30" s="49"/>
    </row>
    <row r="31" spans="2:18" s="1" customFormat="1" ht="6.95" customHeight="1">
      <c r="B31" s="47"/>
      <c r="C31" s="4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48"/>
      <c r="R31" s="49"/>
    </row>
    <row r="32" spans="2:18" s="1" customFormat="1" ht="14.4" customHeight="1">
      <c r="B32" s="47"/>
      <c r="C32" s="48"/>
      <c r="D32" s="55" t="s">
        <v>41</v>
      </c>
      <c r="E32" s="55" t="s">
        <v>42</v>
      </c>
      <c r="F32" s="56">
        <v>0.21</v>
      </c>
      <c r="G32" s="156" t="s">
        <v>43</v>
      </c>
      <c r="H32" s="157">
        <f>ROUND((((SUM(BE92:BE99)+SUM(BE117:BE122))+SUM(BE124:BE128))),2)</f>
        <v>0</v>
      </c>
      <c r="I32" s="48"/>
      <c r="J32" s="48"/>
      <c r="K32" s="48"/>
      <c r="L32" s="48"/>
      <c r="M32" s="157">
        <f>ROUND(((ROUND((SUM(BE92:BE99)+SUM(BE117:BE122)),2)*F32)+SUM(BE124:BE128)*F32),2)</f>
        <v>0</v>
      </c>
      <c r="N32" s="48"/>
      <c r="O32" s="48"/>
      <c r="P32" s="48"/>
      <c r="Q32" s="48"/>
      <c r="R32" s="49"/>
    </row>
    <row r="33" spans="2:18" s="1" customFormat="1" ht="14.4" customHeight="1">
      <c r="B33" s="47"/>
      <c r="C33" s="48"/>
      <c r="D33" s="48"/>
      <c r="E33" s="55" t="s">
        <v>44</v>
      </c>
      <c r="F33" s="56">
        <v>0.15</v>
      </c>
      <c r="G33" s="156" t="s">
        <v>43</v>
      </c>
      <c r="H33" s="157">
        <f>ROUND((((SUM(BF92:BF99)+SUM(BF117:BF122))+SUM(BF124:BF128))),2)</f>
        <v>0</v>
      </c>
      <c r="I33" s="48"/>
      <c r="J33" s="48"/>
      <c r="K33" s="48"/>
      <c r="L33" s="48"/>
      <c r="M33" s="157">
        <f>ROUND(((ROUND((SUM(BF92:BF99)+SUM(BF117:BF122)),2)*F33)+SUM(BF124:BF128)*F33),2)</f>
        <v>0</v>
      </c>
      <c r="N33" s="48"/>
      <c r="O33" s="48"/>
      <c r="P33" s="48"/>
      <c r="Q33" s="48"/>
      <c r="R33" s="49"/>
    </row>
    <row r="34" spans="2:18" s="1" customFormat="1" ht="14.4" customHeight="1" hidden="1">
      <c r="B34" s="47"/>
      <c r="C34" s="48"/>
      <c r="D34" s="48"/>
      <c r="E34" s="55" t="s">
        <v>45</v>
      </c>
      <c r="F34" s="56">
        <v>0.21</v>
      </c>
      <c r="G34" s="156" t="s">
        <v>43</v>
      </c>
      <c r="H34" s="157">
        <f>ROUND((((SUM(BG92:BG99)+SUM(BG117:BG122))+SUM(BG124:BG128))),2)</f>
        <v>0</v>
      </c>
      <c r="I34" s="48"/>
      <c r="J34" s="48"/>
      <c r="K34" s="48"/>
      <c r="L34" s="48"/>
      <c r="M34" s="157">
        <v>0</v>
      </c>
      <c r="N34" s="48"/>
      <c r="O34" s="48"/>
      <c r="P34" s="48"/>
      <c r="Q34" s="48"/>
      <c r="R34" s="49"/>
    </row>
    <row r="35" spans="2:18" s="1" customFormat="1" ht="14.4" customHeight="1" hidden="1">
      <c r="B35" s="47"/>
      <c r="C35" s="48"/>
      <c r="D35" s="48"/>
      <c r="E35" s="55" t="s">
        <v>46</v>
      </c>
      <c r="F35" s="56">
        <v>0.15</v>
      </c>
      <c r="G35" s="156" t="s">
        <v>43</v>
      </c>
      <c r="H35" s="157">
        <f>ROUND((((SUM(BH92:BH99)+SUM(BH117:BH122))+SUM(BH124:BH128))),2)</f>
        <v>0</v>
      </c>
      <c r="I35" s="48"/>
      <c r="J35" s="48"/>
      <c r="K35" s="48"/>
      <c r="L35" s="48"/>
      <c r="M35" s="157">
        <v>0</v>
      </c>
      <c r="N35" s="48"/>
      <c r="O35" s="48"/>
      <c r="P35" s="48"/>
      <c r="Q35" s="48"/>
      <c r="R35" s="49"/>
    </row>
    <row r="36" spans="2:18" s="1" customFormat="1" ht="14.4" customHeight="1" hidden="1">
      <c r="B36" s="47"/>
      <c r="C36" s="48"/>
      <c r="D36" s="48"/>
      <c r="E36" s="55" t="s">
        <v>47</v>
      </c>
      <c r="F36" s="56">
        <v>0</v>
      </c>
      <c r="G36" s="156" t="s">
        <v>43</v>
      </c>
      <c r="H36" s="157">
        <f>ROUND((((SUM(BI92:BI99)+SUM(BI117:BI122))+SUM(BI124:BI128))),2)</f>
        <v>0</v>
      </c>
      <c r="I36" s="48"/>
      <c r="J36" s="48"/>
      <c r="K36" s="48"/>
      <c r="L36" s="48"/>
      <c r="M36" s="157">
        <v>0</v>
      </c>
      <c r="N36" s="48"/>
      <c r="O36" s="48"/>
      <c r="P36" s="48"/>
      <c r="Q36" s="48"/>
      <c r="R36" s="49"/>
    </row>
    <row r="37" spans="2:18" s="1" customFormat="1" ht="6.95" customHeight="1"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9"/>
    </row>
    <row r="38" spans="2:18" s="1" customFormat="1" ht="25.4" customHeight="1">
      <c r="B38" s="47"/>
      <c r="C38" s="146"/>
      <c r="D38" s="158" t="s">
        <v>48</v>
      </c>
      <c r="E38" s="98"/>
      <c r="F38" s="98"/>
      <c r="G38" s="159" t="s">
        <v>49</v>
      </c>
      <c r="H38" s="160" t="s">
        <v>50</v>
      </c>
      <c r="I38" s="98"/>
      <c r="J38" s="98"/>
      <c r="K38" s="98"/>
      <c r="L38" s="161">
        <f>SUM(M30:M36)</f>
        <v>0</v>
      </c>
      <c r="M38" s="161"/>
      <c r="N38" s="161"/>
      <c r="O38" s="161"/>
      <c r="P38" s="162"/>
      <c r="Q38" s="146"/>
      <c r="R38" s="49"/>
    </row>
    <row r="39" spans="2:18" s="1" customFormat="1" ht="14.4" customHeight="1">
      <c r="B39" s="47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9"/>
    </row>
    <row r="40" spans="2:18" s="1" customFormat="1" ht="14.4" customHeight="1"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9"/>
    </row>
    <row r="41" spans="2:18" ht="13.5">
      <c r="B41" s="27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0"/>
    </row>
    <row r="42" spans="2:18" ht="13.5">
      <c r="B42" s="27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0"/>
    </row>
    <row r="43" spans="2:18" ht="13.5">
      <c r="B43" s="27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0"/>
    </row>
    <row r="44" spans="2:18" ht="13.5">
      <c r="B44" s="27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0"/>
    </row>
    <row r="45" spans="2:18" ht="13.5">
      <c r="B45" s="27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0"/>
    </row>
    <row r="46" spans="2:18" ht="13.5">
      <c r="B46" s="27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0"/>
    </row>
    <row r="47" spans="2:18" ht="13.5">
      <c r="B47" s="27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0"/>
    </row>
    <row r="48" spans="2:18" ht="13.5">
      <c r="B48" s="27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0"/>
    </row>
    <row r="49" spans="2:18" ht="13.5">
      <c r="B49" s="27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0"/>
    </row>
    <row r="50" spans="2:18" s="1" customFormat="1" ht="13.5">
      <c r="B50" s="47"/>
      <c r="C50" s="48"/>
      <c r="D50" s="67" t="s">
        <v>51</v>
      </c>
      <c r="E50" s="68"/>
      <c r="F50" s="68"/>
      <c r="G50" s="68"/>
      <c r="H50" s="69"/>
      <c r="I50" s="48"/>
      <c r="J50" s="67" t="s">
        <v>52</v>
      </c>
      <c r="K50" s="68"/>
      <c r="L50" s="68"/>
      <c r="M50" s="68"/>
      <c r="N50" s="68"/>
      <c r="O50" s="68"/>
      <c r="P50" s="69"/>
      <c r="Q50" s="48"/>
      <c r="R50" s="49"/>
    </row>
    <row r="51" spans="2:18" ht="13.5">
      <c r="B51" s="27"/>
      <c r="C51" s="32"/>
      <c r="D51" s="70"/>
      <c r="E51" s="32"/>
      <c r="F51" s="32"/>
      <c r="G51" s="32"/>
      <c r="H51" s="71"/>
      <c r="I51" s="32"/>
      <c r="J51" s="70"/>
      <c r="K51" s="32"/>
      <c r="L51" s="32"/>
      <c r="M51" s="32"/>
      <c r="N51" s="32"/>
      <c r="O51" s="32"/>
      <c r="P51" s="71"/>
      <c r="Q51" s="32"/>
      <c r="R51" s="30"/>
    </row>
    <row r="52" spans="2:18" ht="13.5">
      <c r="B52" s="27"/>
      <c r="C52" s="32"/>
      <c r="D52" s="70"/>
      <c r="E52" s="32"/>
      <c r="F52" s="32"/>
      <c r="G52" s="32"/>
      <c r="H52" s="71"/>
      <c r="I52" s="32"/>
      <c r="J52" s="70"/>
      <c r="K52" s="32"/>
      <c r="L52" s="32"/>
      <c r="M52" s="32"/>
      <c r="N52" s="32"/>
      <c r="O52" s="32"/>
      <c r="P52" s="71"/>
      <c r="Q52" s="32"/>
      <c r="R52" s="30"/>
    </row>
    <row r="53" spans="2:18" ht="13.5">
      <c r="B53" s="27"/>
      <c r="C53" s="32"/>
      <c r="D53" s="70"/>
      <c r="E53" s="32"/>
      <c r="F53" s="32"/>
      <c r="G53" s="32"/>
      <c r="H53" s="71"/>
      <c r="I53" s="32"/>
      <c r="J53" s="70"/>
      <c r="K53" s="32"/>
      <c r="L53" s="32"/>
      <c r="M53" s="32"/>
      <c r="N53" s="32"/>
      <c r="O53" s="32"/>
      <c r="P53" s="71"/>
      <c r="Q53" s="32"/>
      <c r="R53" s="30"/>
    </row>
    <row r="54" spans="2:18" ht="13.5">
      <c r="B54" s="27"/>
      <c r="C54" s="32"/>
      <c r="D54" s="70"/>
      <c r="E54" s="32"/>
      <c r="F54" s="32"/>
      <c r="G54" s="32"/>
      <c r="H54" s="71"/>
      <c r="I54" s="32"/>
      <c r="J54" s="70"/>
      <c r="K54" s="32"/>
      <c r="L54" s="32"/>
      <c r="M54" s="32"/>
      <c r="N54" s="32"/>
      <c r="O54" s="32"/>
      <c r="P54" s="71"/>
      <c r="Q54" s="32"/>
      <c r="R54" s="30"/>
    </row>
    <row r="55" spans="2:18" ht="13.5">
      <c r="B55" s="27"/>
      <c r="C55" s="32"/>
      <c r="D55" s="70"/>
      <c r="E55" s="32"/>
      <c r="F55" s="32"/>
      <c r="G55" s="32"/>
      <c r="H55" s="71"/>
      <c r="I55" s="32"/>
      <c r="J55" s="70"/>
      <c r="K55" s="32"/>
      <c r="L55" s="32"/>
      <c r="M55" s="32"/>
      <c r="N55" s="32"/>
      <c r="O55" s="32"/>
      <c r="P55" s="71"/>
      <c r="Q55" s="32"/>
      <c r="R55" s="30"/>
    </row>
    <row r="56" spans="2:18" ht="13.5">
      <c r="B56" s="27"/>
      <c r="C56" s="32"/>
      <c r="D56" s="70"/>
      <c r="E56" s="32"/>
      <c r="F56" s="32"/>
      <c r="G56" s="32"/>
      <c r="H56" s="71"/>
      <c r="I56" s="32"/>
      <c r="J56" s="70"/>
      <c r="K56" s="32"/>
      <c r="L56" s="32"/>
      <c r="M56" s="32"/>
      <c r="N56" s="32"/>
      <c r="O56" s="32"/>
      <c r="P56" s="71"/>
      <c r="Q56" s="32"/>
      <c r="R56" s="30"/>
    </row>
    <row r="57" spans="2:18" ht="13.5">
      <c r="B57" s="27"/>
      <c r="C57" s="32"/>
      <c r="D57" s="70"/>
      <c r="E57" s="32"/>
      <c r="F57" s="32"/>
      <c r="G57" s="32"/>
      <c r="H57" s="71"/>
      <c r="I57" s="32"/>
      <c r="J57" s="70"/>
      <c r="K57" s="32"/>
      <c r="L57" s="32"/>
      <c r="M57" s="32"/>
      <c r="N57" s="32"/>
      <c r="O57" s="32"/>
      <c r="P57" s="71"/>
      <c r="Q57" s="32"/>
      <c r="R57" s="30"/>
    </row>
    <row r="58" spans="2:18" ht="13.5">
      <c r="B58" s="27"/>
      <c r="C58" s="32"/>
      <c r="D58" s="70"/>
      <c r="E58" s="32"/>
      <c r="F58" s="32"/>
      <c r="G58" s="32"/>
      <c r="H58" s="71"/>
      <c r="I58" s="32"/>
      <c r="J58" s="70"/>
      <c r="K58" s="32"/>
      <c r="L58" s="32"/>
      <c r="M58" s="32"/>
      <c r="N58" s="32"/>
      <c r="O58" s="32"/>
      <c r="P58" s="71"/>
      <c r="Q58" s="32"/>
      <c r="R58" s="30"/>
    </row>
    <row r="59" spans="2:18" s="1" customFormat="1" ht="13.5">
      <c r="B59" s="47"/>
      <c r="C59" s="48"/>
      <c r="D59" s="72" t="s">
        <v>53</v>
      </c>
      <c r="E59" s="73"/>
      <c r="F59" s="73"/>
      <c r="G59" s="74" t="s">
        <v>54</v>
      </c>
      <c r="H59" s="75"/>
      <c r="I59" s="48"/>
      <c r="J59" s="72" t="s">
        <v>53</v>
      </c>
      <c r="K59" s="73"/>
      <c r="L59" s="73"/>
      <c r="M59" s="73"/>
      <c r="N59" s="74" t="s">
        <v>54</v>
      </c>
      <c r="O59" s="73"/>
      <c r="P59" s="75"/>
      <c r="Q59" s="48"/>
      <c r="R59" s="49"/>
    </row>
    <row r="60" spans="2:18" ht="13.5">
      <c r="B60" s="27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0"/>
    </row>
    <row r="61" spans="2:18" s="1" customFormat="1" ht="13.5">
      <c r="B61" s="47"/>
      <c r="C61" s="48"/>
      <c r="D61" s="67" t="s">
        <v>55</v>
      </c>
      <c r="E61" s="68"/>
      <c r="F61" s="68"/>
      <c r="G61" s="68"/>
      <c r="H61" s="69"/>
      <c r="I61" s="48"/>
      <c r="J61" s="67" t="s">
        <v>56</v>
      </c>
      <c r="K61" s="68"/>
      <c r="L61" s="68"/>
      <c r="M61" s="68"/>
      <c r="N61" s="68"/>
      <c r="O61" s="68"/>
      <c r="P61" s="69"/>
      <c r="Q61" s="48"/>
      <c r="R61" s="49"/>
    </row>
    <row r="62" spans="2:18" ht="13.5">
      <c r="B62" s="27"/>
      <c r="C62" s="32"/>
      <c r="D62" s="70"/>
      <c r="E62" s="32"/>
      <c r="F62" s="32"/>
      <c r="G62" s="32"/>
      <c r="H62" s="71"/>
      <c r="I62" s="32"/>
      <c r="J62" s="70"/>
      <c r="K62" s="32"/>
      <c r="L62" s="32"/>
      <c r="M62" s="32"/>
      <c r="N62" s="32"/>
      <c r="O62" s="32"/>
      <c r="P62" s="71"/>
      <c r="Q62" s="32"/>
      <c r="R62" s="30"/>
    </row>
    <row r="63" spans="2:18" ht="13.5">
      <c r="B63" s="27"/>
      <c r="C63" s="32"/>
      <c r="D63" s="70"/>
      <c r="E63" s="32"/>
      <c r="F63" s="32"/>
      <c r="G63" s="32"/>
      <c r="H63" s="71"/>
      <c r="I63" s="32"/>
      <c r="J63" s="70"/>
      <c r="K63" s="32"/>
      <c r="L63" s="32"/>
      <c r="M63" s="32"/>
      <c r="N63" s="32"/>
      <c r="O63" s="32"/>
      <c r="P63" s="71"/>
      <c r="Q63" s="32"/>
      <c r="R63" s="30"/>
    </row>
    <row r="64" spans="2:18" ht="13.5">
      <c r="B64" s="27"/>
      <c r="C64" s="32"/>
      <c r="D64" s="70"/>
      <c r="E64" s="32"/>
      <c r="F64" s="32"/>
      <c r="G64" s="32"/>
      <c r="H64" s="71"/>
      <c r="I64" s="32"/>
      <c r="J64" s="70"/>
      <c r="K64" s="32"/>
      <c r="L64" s="32"/>
      <c r="M64" s="32"/>
      <c r="N64" s="32"/>
      <c r="O64" s="32"/>
      <c r="P64" s="71"/>
      <c r="Q64" s="32"/>
      <c r="R64" s="30"/>
    </row>
    <row r="65" spans="2:18" ht="13.5">
      <c r="B65" s="27"/>
      <c r="C65" s="32"/>
      <c r="D65" s="70"/>
      <c r="E65" s="32"/>
      <c r="F65" s="32"/>
      <c r="G65" s="32"/>
      <c r="H65" s="71"/>
      <c r="I65" s="32"/>
      <c r="J65" s="70"/>
      <c r="K65" s="32"/>
      <c r="L65" s="32"/>
      <c r="M65" s="32"/>
      <c r="N65" s="32"/>
      <c r="O65" s="32"/>
      <c r="P65" s="71"/>
      <c r="Q65" s="32"/>
      <c r="R65" s="30"/>
    </row>
    <row r="66" spans="2:18" ht="13.5">
      <c r="B66" s="27"/>
      <c r="C66" s="32"/>
      <c r="D66" s="70"/>
      <c r="E66" s="32"/>
      <c r="F66" s="32"/>
      <c r="G66" s="32"/>
      <c r="H66" s="71"/>
      <c r="I66" s="32"/>
      <c r="J66" s="70"/>
      <c r="K66" s="32"/>
      <c r="L66" s="32"/>
      <c r="M66" s="32"/>
      <c r="N66" s="32"/>
      <c r="O66" s="32"/>
      <c r="P66" s="71"/>
      <c r="Q66" s="32"/>
      <c r="R66" s="30"/>
    </row>
    <row r="67" spans="2:18" ht="13.5">
      <c r="B67" s="27"/>
      <c r="C67" s="32"/>
      <c r="D67" s="70"/>
      <c r="E67" s="32"/>
      <c r="F67" s="32"/>
      <c r="G67" s="32"/>
      <c r="H67" s="71"/>
      <c r="I67" s="32"/>
      <c r="J67" s="70"/>
      <c r="K67" s="32"/>
      <c r="L67" s="32"/>
      <c r="M67" s="32"/>
      <c r="N67" s="32"/>
      <c r="O67" s="32"/>
      <c r="P67" s="71"/>
      <c r="Q67" s="32"/>
      <c r="R67" s="30"/>
    </row>
    <row r="68" spans="2:18" ht="13.5">
      <c r="B68" s="27"/>
      <c r="C68" s="32"/>
      <c r="D68" s="70"/>
      <c r="E68" s="32"/>
      <c r="F68" s="32"/>
      <c r="G68" s="32"/>
      <c r="H68" s="71"/>
      <c r="I68" s="32"/>
      <c r="J68" s="70"/>
      <c r="K68" s="32"/>
      <c r="L68" s="32"/>
      <c r="M68" s="32"/>
      <c r="N68" s="32"/>
      <c r="O68" s="32"/>
      <c r="P68" s="71"/>
      <c r="Q68" s="32"/>
      <c r="R68" s="30"/>
    </row>
    <row r="69" spans="2:18" ht="13.5">
      <c r="B69" s="27"/>
      <c r="C69" s="32"/>
      <c r="D69" s="70"/>
      <c r="E69" s="32"/>
      <c r="F69" s="32"/>
      <c r="G69" s="32"/>
      <c r="H69" s="71"/>
      <c r="I69" s="32"/>
      <c r="J69" s="70"/>
      <c r="K69" s="32"/>
      <c r="L69" s="32"/>
      <c r="M69" s="32"/>
      <c r="N69" s="32"/>
      <c r="O69" s="32"/>
      <c r="P69" s="71"/>
      <c r="Q69" s="32"/>
      <c r="R69" s="30"/>
    </row>
    <row r="70" spans="2:18" s="1" customFormat="1" ht="13.5">
      <c r="B70" s="47"/>
      <c r="C70" s="48"/>
      <c r="D70" s="72" t="s">
        <v>53</v>
      </c>
      <c r="E70" s="73"/>
      <c r="F70" s="73"/>
      <c r="G70" s="74" t="s">
        <v>54</v>
      </c>
      <c r="H70" s="75"/>
      <c r="I70" s="48"/>
      <c r="J70" s="72" t="s">
        <v>53</v>
      </c>
      <c r="K70" s="73"/>
      <c r="L70" s="73"/>
      <c r="M70" s="73"/>
      <c r="N70" s="74" t="s">
        <v>54</v>
      </c>
      <c r="O70" s="73"/>
      <c r="P70" s="75"/>
      <c r="Q70" s="48"/>
      <c r="R70" s="49"/>
    </row>
    <row r="71" spans="2:18" s="1" customFormat="1" ht="14.4" customHeight="1">
      <c r="B71" s="76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8"/>
    </row>
    <row r="75" spans="2:18" s="1" customFormat="1" ht="6.95" customHeight="1">
      <c r="B75" s="79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1"/>
    </row>
    <row r="76" spans="2:18" s="1" customFormat="1" ht="36.95" customHeight="1">
      <c r="B76" s="47"/>
      <c r="C76" s="28" t="s">
        <v>113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49"/>
    </row>
    <row r="77" spans="2:18" s="1" customFormat="1" ht="6.9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9"/>
    </row>
    <row r="78" spans="2:18" s="1" customFormat="1" ht="30" customHeight="1">
      <c r="B78" s="47"/>
      <c r="C78" s="39" t="s">
        <v>19</v>
      </c>
      <c r="D78" s="48"/>
      <c r="E78" s="48"/>
      <c r="F78" s="150" t="str">
        <f>F6</f>
        <v>Přizpůsobení stávajících prostor pro umístění komunálního odpadu Roosveltova kolej VŠE</v>
      </c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48"/>
      <c r="R78" s="49"/>
    </row>
    <row r="79" spans="2:18" s="1" customFormat="1" ht="36.95" customHeight="1">
      <c r="B79" s="47"/>
      <c r="C79" s="86" t="s">
        <v>109</v>
      </c>
      <c r="D79" s="48"/>
      <c r="E79" s="48"/>
      <c r="F79" s="88" t="str">
        <f>F7</f>
        <v>VRN - Ostatní a vedlejší náklady</v>
      </c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9"/>
    </row>
    <row r="80" spans="2:18" s="1" customFormat="1" ht="6.95" customHeight="1">
      <c r="B80" s="47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9"/>
    </row>
    <row r="81" spans="2:18" s="1" customFormat="1" ht="18" customHeight="1">
      <c r="B81" s="47"/>
      <c r="C81" s="39" t="s">
        <v>23</v>
      </c>
      <c r="D81" s="48"/>
      <c r="E81" s="48"/>
      <c r="F81" s="34" t="str">
        <f>F9</f>
        <v xml:space="preserve"> </v>
      </c>
      <c r="G81" s="48"/>
      <c r="H81" s="48"/>
      <c r="I81" s="48"/>
      <c r="J81" s="48"/>
      <c r="K81" s="39" t="s">
        <v>25</v>
      </c>
      <c r="L81" s="48"/>
      <c r="M81" s="91" t="str">
        <f>IF(O9="","",O9)</f>
        <v>27.11.2018</v>
      </c>
      <c r="N81" s="91"/>
      <c r="O81" s="91"/>
      <c r="P81" s="91"/>
      <c r="Q81" s="48"/>
      <c r="R81" s="49"/>
    </row>
    <row r="82" spans="2:18" s="1" customFormat="1" ht="6.95" customHeight="1">
      <c r="B82" s="47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9"/>
    </row>
    <row r="83" spans="2:18" s="1" customFormat="1" ht="13.5">
      <c r="B83" s="47"/>
      <c r="C83" s="39" t="s">
        <v>27</v>
      </c>
      <c r="D83" s="48"/>
      <c r="E83" s="48"/>
      <c r="F83" s="34" t="str">
        <f>E12</f>
        <v>Vysoká škola ekonomická v Praze</v>
      </c>
      <c r="G83" s="48"/>
      <c r="H83" s="48"/>
      <c r="I83" s="48"/>
      <c r="J83" s="48"/>
      <c r="K83" s="39" t="s">
        <v>33</v>
      </c>
      <c r="L83" s="48"/>
      <c r="M83" s="34" t="str">
        <f>E18</f>
        <v>PROJECTICA s.r.o.</v>
      </c>
      <c r="N83" s="34"/>
      <c r="O83" s="34"/>
      <c r="P83" s="34"/>
      <c r="Q83" s="34"/>
      <c r="R83" s="49"/>
    </row>
    <row r="84" spans="2:18" s="1" customFormat="1" ht="14.4" customHeight="1">
      <c r="B84" s="47"/>
      <c r="C84" s="39" t="s">
        <v>31</v>
      </c>
      <c r="D84" s="48"/>
      <c r="E84" s="48"/>
      <c r="F84" s="34" t="str">
        <f>IF(E15="","",E15)</f>
        <v>Vyplň údaj</v>
      </c>
      <c r="G84" s="48"/>
      <c r="H84" s="48"/>
      <c r="I84" s="48"/>
      <c r="J84" s="48"/>
      <c r="K84" s="39" t="s">
        <v>36</v>
      </c>
      <c r="L84" s="48"/>
      <c r="M84" s="34" t="str">
        <f>E21</f>
        <v xml:space="preserve"> </v>
      </c>
      <c r="N84" s="34"/>
      <c r="O84" s="34"/>
      <c r="P84" s="34"/>
      <c r="Q84" s="34"/>
      <c r="R84" s="49"/>
    </row>
    <row r="85" spans="2:18" s="1" customFormat="1" ht="10.3" customHeight="1">
      <c r="B85" s="47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9"/>
    </row>
    <row r="86" spans="2:18" s="1" customFormat="1" ht="29.25" customHeight="1">
      <c r="B86" s="47"/>
      <c r="C86" s="163" t="s">
        <v>114</v>
      </c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63" t="s">
        <v>115</v>
      </c>
      <c r="O86" s="146"/>
      <c r="P86" s="146"/>
      <c r="Q86" s="146"/>
      <c r="R86" s="49"/>
    </row>
    <row r="87" spans="2:18" s="1" customFormat="1" ht="10.3" customHeight="1">
      <c r="B87" s="47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9"/>
    </row>
    <row r="88" spans="2:47" s="1" customFormat="1" ht="29.25" customHeight="1">
      <c r="B88" s="47"/>
      <c r="C88" s="164" t="s">
        <v>116</v>
      </c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108">
        <f>N117</f>
        <v>0</v>
      </c>
      <c r="O88" s="165"/>
      <c r="P88" s="165"/>
      <c r="Q88" s="165"/>
      <c r="R88" s="49"/>
      <c r="AU88" s="23" t="s">
        <v>117</v>
      </c>
    </row>
    <row r="89" spans="2:18" s="6" customFormat="1" ht="24.95" customHeight="1">
      <c r="B89" s="166"/>
      <c r="C89" s="167"/>
      <c r="D89" s="168" t="s">
        <v>759</v>
      </c>
      <c r="E89" s="167"/>
      <c r="F89" s="167"/>
      <c r="G89" s="167"/>
      <c r="H89" s="167"/>
      <c r="I89" s="167"/>
      <c r="J89" s="167"/>
      <c r="K89" s="167"/>
      <c r="L89" s="167"/>
      <c r="M89" s="167"/>
      <c r="N89" s="169">
        <f>N118</f>
        <v>0</v>
      </c>
      <c r="O89" s="167"/>
      <c r="P89" s="167"/>
      <c r="Q89" s="167"/>
      <c r="R89" s="170"/>
    </row>
    <row r="90" spans="2:18" s="6" customFormat="1" ht="21.8" customHeight="1">
      <c r="B90" s="166"/>
      <c r="C90" s="167"/>
      <c r="D90" s="168" t="s">
        <v>145</v>
      </c>
      <c r="E90" s="167"/>
      <c r="F90" s="167"/>
      <c r="G90" s="167"/>
      <c r="H90" s="167"/>
      <c r="I90" s="167"/>
      <c r="J90" s="167"/>
      <c r="K90" s="167"/>
      <c r="L90" s="167"/>
      <c r="M90" s="167"/>
      <c r="N90" s="174">
        <f>N123</f>
        <v>0</v>
      </c>
      <c r="O90" s="167"/>
      <c r="P90" s="167"/>
      <c r="Q90" s="167"/>
      <c r="R90" s="170"/>
    </row>
    <row r="91" spans="2:18" s="1" customFormat="1" ht="21.8" customHeight="1">
      <c r="B91" s="47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9"/>
    </row>
    <row r="92" spans="2:21" s="1" customFormat="1" ht="29.25" customHeight="1">
      <c r="B92" s="47"/>
      <c r="C92" s="164" t="s">
        <v>146</v>
      </c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165">
        <f>ROUND(N93+N94+N95+N96+N97+N98,2)</f>
        <v>0</v>
      </c>
      <c r="O92" s="175"/>
      <c r="P92" s="175"/>
      <c r="Q92" s="175"/>
      <c r="R92" s="49"/>
      <c r="T92" s="176"/>
      <c r="U92" s="177" t="s">
        <v>41</v>
      </c>
    </row>
    <row r="93" spans="2:65" s="1" customFormat="1" ht="18" customHeight="1">
      <c r="B93" s="178"/>
      <c r="C93" s="179"/>
      <c r="D93" s="138" t="s">
        <v>147</v>
      </c>
      <c r="E93" s="180"/>
      <c r="F93" s="180"/>
      <c r="G93" s="180"/>
      <c r="H93" s="180"/>
      <c r="I93" s="179"/>
      <c r="J93" s="179"/>
      <c r="K93" s="179"/>
      <c r="L93" s="179"/>
      <c r="M93" s="179"/>
      <c r="N93" s="132">
        <f>ROUND(N88*T93,2)</f>
        <v>0</v>
      </c>
      <c r="O93" s="181"/>
      <c r="P93" s="181"/>
      <c r="Q93" s="181"/>
      <c r="R93" s="182"/>
      <c r="S93" s="183"/>
      <c r="T93" s="184"/>
      <c r="U93" s="185" t="s">
        <v>42</v>
      </c>
      <c r="V93" s="183"/>
      <c r="W93" s="183"/>
      <c r="X93" s="183"/>
      <c r="Y93" s="183"/>
      <c r="Z93" s="183"/>
      <c r="AA93" s="183"/>
      <c r="AB93" s="183"/>
      <c r="AC93" s="183"/>
      <c r="AD93" s="183"/>
      <c r="AE93" s="183"/>
      <c r="AF93" s="183"/>
      <c r="AG93" s="183"/>
      <c r="AH93" s="183"/>
      <c r="AI93" s="183"/>
      <c r="AJ93" s="183"/>
      <c r="AK93" s="183"/>
      <c r="AL93" s="183"/>
      <c r="AM93" s="183"/>
      <c r="AN93" s="183"/>
      <c r="AO93" s="183"/>
      <c r="AP93" s="183"/>
      <c r="AQ93" s="183"/>
      <c r="AR93" s="183"/>
      <c r="AS93" s="183"/>
      <c r="AT93" s="183"/>
      <c r="AU93" s="183"/>
      <c r="AV93" s="183"/>
      <c r="AW93" s="183"/>
      <c r="AX93" s="183"/>
      <c r="AY93" s="186" t="s">
        <v>91</v>
      </c>
      <c r="AZ93" s="183"/>
      <c r="BA93" s="183"/>
      <c r="BB93" s="183"/>
      <c r="BC93" s="183"/>
      <c r="BD93" s="183"/>
      <c r="BE93" s="187">
        <f>IF(U93="základní",N93,0)</f>
        <v>0</v>
      </c>
      <c r="BF93" s="187">
        <f>IF(U93="snížená",N93,0)</f>
        <v>0</v>
      </c>
      <c r="BG93" s="187">
        <f>IF(U93="zákl. přenesená",N93,0)</f>
        <v>0</v>
      </c>
      <c r="BH93" s="187">
        <f>IF(U93="sníž. přenesená",N93,0)</f>
        <v>0</v>
      </c>
      <c r="BI93" s="187">
        <f>IF(U93="nulová",N93,0)</f>
        <v>0</v>
      </c>
      <c r="BJ93" s="186" t="s">
        <v>17</v>
      </c>
      <c r="BK93" s="183"/>
      <c r="BL93" s="183"/>
      <c r="BM93" s="183"/>
    </row>
    <row r="94" spans="2:65" s="1" customFormat="1" ht="18" customHeight="1">
      <c r="B94" s="178"/>
      <c r="C94" s="179"/>
      <c r="D94" s="138" t="s">
        <v>148</v>
      </c>
      <c r="E94" s="180"/>
      <c r="F94" s="180"/>
      <c r="G94" s="180"/>
      <c r="H94" s="180"/>
      <c r="I94" s="179"/>
      <c r="J94" s="179"/>
      <c r="K94" s="179"/>
      <c r="L94" s="179"/>
      <c r="M94" s="179"/>
      <c r="N94" s="132">
        <f>ROUND(N88*T94,2)</f>
        <v>0</v>
      </c>
      <c r="O94" s="181"/>
      <c r="P94" s="181"/>
      <c r="Q94" s="181"/>
      <c r="R94" s="182"/>
      <c r="S94" s="183"/>
      <c r="T94" s="184"/>
      <c r="U94" s="185" t="s">
        <v>42</v>
      </c>
      <c r="V94" s="183"/>
      <c r="W94" s="183"/>
      <c r="X94" s="183"/>
      <c r="Y94" s="183"/>
      <c r="Z94" s="183"/>
      <c r="AA94" s="183"/>
      <c r="AB94" s="183"/>
      <c r="AC94" s="183"/>
      <c r="AD94" s="183"/>
      <c r="AE94" s="183"/>
      <c r="AF94" s="183"/>
      <c r="AG94" s="183"/>
      <c r="AH94" s="183"/>
      <c r="AI94" s="183"/>
      <c r="AJ94" s="183"/>
      <c r="AK94" s="183"/>
      <c r="AL94" s="183"/>
      <c r="AM94" s="183"/>
      <c r="AN94" s="183"/>
      <c r="AO94" s="183"/>
      <c r="AP94" s="183"/>
      <c r="AQ94" s="183"/>
      <c r="AR94" s="183"/>
      <c r="AS94" s="183"/>
      <c r="AT94" s="183"/>
      <c r="AU94" s="183"/>
      <c r="AV94" s="183"/>
      <c r="AW94" s="183"/>
      <c r="AX94" s="183"/>
      <c r="AY94" s="186" t="s">
        <v>91</v>
      </c>
      <c r="AZ94" s="183"/>
      <c r="BA94" s="183"/>
      <c r="BB94" s="183"/>
      <c r="BC94" s="183"/>
      <c r="BD94" s="183"/>
      <c r="BE94" s="187">
        <f>IF(U94="základní",N94,0)</f>
        <v>0</v>
      </c>
      <c r="BF94" s="187">
        <f>IF(U94="snížená",N94,0)</f>
        <v>0</v>
      </c>
      <c r="BG94" s="187">
        <f>IF(U94="zákl. přenesená",N94,0)</f>
        <v>0</v>
      </c>
      <c r="BH94" s="187">
        <f>IF(U94="sníž. přenesená",N94,0)</f>
        <v>0</v>
      </c>
      <c r="BI94" s="187">
        <f>IF(U94="nulová",N94,0)</f>
        <v>0</v>
      </c>
      <c r="BJ94" s="186" t="s">
        <v>17</v>
      </c>
      <c r="BK94" s="183"/>
      <c r="BL94" s="183"/>
      <c r="BM94" s="183"/>
    </row>
    <row r="95" spans="2:65" s="1" customFormat="1" ht="18" customHeight="1">
      <c r="B95" s="178"/>
      <c r="C95" s="179"/>
      <c r="D95" s="138" t="s">
        <v>149</v>
      </c>
      <c r="E95" s="180"/>
      <c r="F95" s="180"/>
      <c r="G95" s="180"/>
      <c r="H95" s="180"/>
      <c r="I95" s="179"/>
      <c r="J95" s="179"/>
      <c r="K95" s="179"/>
      <c r="L95" s="179"/>
      <c r="M95" s="179"/>
      <c r="N95" s="132">
        <f>ROUND(N88*T95,2)</f>
        <v>0</v>
      </c>
      <c r="O95" s="181"/>
      <c r="P95" s="181"/>
      <c r="Q95" s="181"/>
      <c r="R95" s="182"/>
      <c r="S95" s="183"/>
      <c r="T95" s="184"/>
      <c r="U95" s="185" t="s">
        <v>42</v>
      </c>
      <c r="V95" s="183"/>
      <c r="W95" s="183"/>
      <c r="X95" s="183"/>
      <c r="Y95" s="183"/>
      <c r="Z95" s="183"/>
      <c r="AA95" s="183"/>
      <c r="AB95" s="183"/>
      <c r="AC95" s="183"/>
      <c r="AD95" s="183"/>
      <c r="AE95" s="183"/>
      <c r="AF95" s="183"/>
      <c r="AG95" s="183"/>
      <c r="AH95" s="183"/>
      <c r="AI95" s="183"/>
      <c r="AJ95" s="183"/>
      <c r="AK95" s="183"/>
      <c r="AL95" s="183"/>
      <c r="AM95" s="183"/>
      <c r="AN95" s="183"/>
      <c r="AO95" s="183"/>
      <c r="AP95" s="183"/>
      <c r="AQ95" s="183"/>
      <c r="AR95" s="183"/>
      <c r="AS95" s="183"/>
      <c r="AT95" s="183"/>
      <c r="AU95" s="183"/>
      <c r="AV95" s="183"/>
      <c r="AW95" s="183"/>
      <c r="AX95" s="183"/>
      <c r="AY95" s="186" t="s">
        <v>91</v>
      </c>
      <c r="AZ95" s="183"/>
      <c r="BA95" s="183"/>
      <c r="BB95" s="183"/>
      <c r="BC95" s="183"/>
      <c r="BD95" s="183"/>
      <c r="BE95" s="187">
        <f>IF(U95="základní",N95,0)</f>
        <v>0</v>
      </c>
      <c r="BF95" s="187">
        <f>IF(U95="snížená",N95,0)</f>
        <v>0</v>
      </c>
      <c r="BG95" s="187">
        <f>IF(U95="zákl. přenesená",N95,0)</f>
        <v>0</v>
      </c>
      <c r="BH95" s="187">
        <f>IF(U95="sníž. přenesená",N95,0)</f>
        <v>0</v>
      </c>
      <c r="BI95" s="187">
        <f>IF(U95="nulová",N95,0)</f>
        <v>0</v>
      </c>
      <c r="BJ95" s="186" t="s">
        <v>17</v>
      </c>
      <c r="BK95" s="183"/>
      <c r="BL95" s="183"/>
      <c r="BM95" s="183"/>
    </row>
    <row r="96" spans="2:65" s="1" customFormat="1" ht="18" customHeight="1">
      <c r="B96" s="178"/>
      <c r="C96" s="179"/>
      <c r="D96" s="138" t="s">
        <v>150</v>
      </c>
      <c r="E96" s="180"/>
      <c r="F96" s="180"/>
      <c r="G96" s="180"/>
      <c r="H96" s="180"/>
      <c r="I96" s="179"/>
      <c r="J96" s="179"/>
      <c r="K96" s="179"/>
      <c r="L96" s="179"/>
      <c r="M96" s="179"/>
      <c r="N96" s="132">
        <f>ROUND(N88*T96,2)</f>
        <v>0</v>
      </c>
      <c r="O96" s="181"/>
      <c r="P96" s="181"/>
      <c r="Q96" s="181"/>
      <c r="R96" s="182"/>
      <c r="S96" s="183"/>
      <c r="T96" s="184"/>
      <c r="U96" s="185" t="s">
        <v>42</v>
      </c>
      <c r="V96" s="183"/>
      <c r="W96" s="183"/>
      <c r="X96" s="183"/>
      <c r="Y96" s="183"/>
      <c r="Z96" s="183"/>
      <c r="AA96" s="183"/>
      <c r="AB96" s="183"/>
      <c r="AC96" s="183"/>
      <c r="AD96" s="183"/>
      <c r="AE96" s="183"/>
      <c r="AF96" s="183"/>
      <c r="AG96" s="183"/>
      <c r="AH96" s="183"/>
      <c r="AI96" s="183"/>
      <c r="AJ96" s="183"/>
      <c r="AK96" s="183"/>
      <c r="AL96" s="183"/>
      <c r="AM96" s="183"/>
      <c r="AN96" s="183"/>
      <c r="AO96" s="183"/>
      <c r="AP96" s="183"/>
      <c r="AQ96" s="183"/>
      <c r="AR96" s="183"/>
      <c r="AS96" s="183"/>
      <c r="AT96" s="183"/>
      <c r="AU96" s="183"/>
      <c r="AV96" s="183"/>
      <c r="AW96" s="183"/>
      <c r="AX96" s="183"/>
      <c r="AY96" s="186" t="s">
        <v>91</v>
      </c>
      <c r="AZ96" s="183"/>
      <c r="BA96" s="183"/>
      <c r="BB96" s="183"/>
      <c r="BC96" s="183"/>
      <c r="BD96" s="183"/>
      <c r="BE96" s="187">
        <f>IF(U96="základní",N96,0)</f>
        <v>0</v>
      </c>
      <c r="BF96" s="187">
        <f>IF(U96="snížená",N96,0)</f>
        <v>0</v>
      </c>
      <c r="BG96" s="187">
        <f>IF(U96="zákl. přenesená",N96,0)</f>
        <v>0</v>
      </c>
      <c r="BH96" s="187">
        <f>IF(U96="sníž. přenesená",N96,0)</f>
        <v>0</v>
      </c>
      <c r="BI96" s="187">
        <f>IF(U96="nulová",N96,0)</f>
        <v>0</v>
      </c>
      <c r="BJ96" s="186" t="s">
        <v>17</v>
      </c>
      <c r="BK96" s="183"/>
      <c r="BL96" s="183"/>
      <c r="BM96" s="183"/>
    </row>
    <row r="97" spans="2:65" s="1" customFormat="1" ht="18" customHeight="1">
      <c r="B97" s="178"/>
      <c r="C97" s="179"/>
      <c r="D97" s="138" t="s">
        <v>151</v>
      </c>
      <c r="E97" s="180"/>
      <c r="F97" s="180"/>
      <c r="G97" s="180"/>
      <c r="H97" s="180"/>
      <c r="I97" s="179"/>
      <c r="J97" s="179"/>
      <c r="K97" s="179"/>
      <c r="L97" s="179"/>
      <c r="M97" s="179"/>
      <c r="N97" s="132">
        <f>ROUND(N88*T97,2)</f>
        <v>0</v>
      </c>
      <c r="O97" s="181"/>
      <c r="P97" s="181"/>
      <c r="Q97" s="181"/>
      <c r="R97" s="182"/>
      <c r="S97" s="183"/>
      <c r="T97" s="184"/>
      <c r="U97" s="185" t="s">
        <v>42</v>
      </c>
      <c r="V97" s="183"/>
      <c r="W97" s="183"/>
      <c r="X97" s="183"/>
      <c r="Y97" s="183"/>
      <c r="Z97" s="183"/>
      <c r="AA97" s="183"/>
      <c r="AB97" s="183"/>
      <c r="AC97" s="183"/>
      <c r="AD97" s="183"/>
      <c r="AE97" s="183"/>
      <c r="AF97" s="183"/>
      <c r="AG97" s="183"/>
      <c r="AH97" s="183"/>
      <c r="AI97" s="183"/>
      <c r="AJ97" s="183"/>
      <c r="AK97" s="183"/>
      <c r="AL97" s="183"/>
      <c r="AM97" s="183"/>
      <c r="AN97" s="183"/>
      <c r="AO97" s="183"/>
      <c r="AP97" s="183"/>
      <c r="AQ97" s="183"/>
      <c r="AR97" s="183"/>
      <c r="AS97" s="183"/>
      <c r="AT97" s="183"/>
      <c r="AU97" s="183"/>
      <c r="AV97" s="183"/>
      <c r="AW97" s="183"/>
      <c r="AX97" s="183"/>
      <c r="AY97" s="186" t="s">
        <v>91</v>
      </c>
      <c r="AZ97" s="183"/>
      <c r="BA97" s="183"/>
      <c r="BB97" s="183"/>
      <c r="BC97" s="183"/>
      <c r="BD97" s="183"/>
      <c r="BE97" s="187">
        <f>IF(U97="základní",N97,0)</f>
        <v>0</v>
      </c>
      <c r="BF97" s="187">
        <f>IF(U97="snížená",N97,0)</f>
        <v>0</v>
      </c>
      <c r="BG97" s="187">
        <f>IF(U97="zákl. přenesená",N97,0)</f>
        <v>0</v>
      </c>
      <c r="BH97" s="187">
        <f>IF(U97="sníž. přenesená",N97,0)</f>
        <v>0</v>
      </c>
      <c r="BI97" s="187">
        <f>IF(U97="nulová",N97,0)</f>
        <v>0</v>
      </c>
      <c r="BJ97" s="186" t="s">
        <v>17</v>
      </c>
      <c r="BK97" s="183"/>
      <c r="BL97" s="183"/>
      <c r="BM97" s="183"/>
    </row>
    <row r="98" spans="2:65" s="1" customFormat="1" ht="18" customHeight="1">
      <c r="B98" s="178"/>
      <c r="C98" s="179"/>
      <c r="D98" s="180" t="s">
        <v>152</v>
      </c>
      <c r="E98" s="179"/>
      <c r="F98" s="179"/>
      <c r="G98" s="179"/>
      <c r="H98" s="179"/>
      <c r="I98" s="179"/>
      <c r="J98" s="179"/>
      <c r="K98" s="179"/>
      <c r="L98" s="179"/>
      <c r="M98" s="179"/>
      <c r="N98" s="132">
        <f>ROUND(N88*T98,2)</f>
        <v>0</v>
      </c>
      <c r="O98" s="181"/>
      <c r="P98" s="181"/>
      <c r="Q98" s="181"/>
      <c r="R98" s="182"/>
      <c r="S98" s="183"/>
      <c r="T98" s="188"/>
      <c r="U98" s="189" t="s">
        <v>42</v>
      </c>
      <c r="V98" s="183"/>
      <c r="W98" s="183"/>
      <c r="X98" s="183"/>
      <c r="Y98" s="183"/>
      <c r="Z98" s="183"/>
      <c r="AA98" s="183"/>
      <c r="AB98" s="183"/>
      <c r="AC98" s="183"/>
      <c r="AD98" s="183"/>
      <c r="AE98" s="183"/>
      <c r="AF98" s="183"/>
      <c r="AG98" s="183"/>
      <c r="AH98" s="183"/>
      <c r="AI98" s="183"/>
      <c r="AJ98" s="183"/>
      <c r="AK98" s="183"/>
      <c r="AL98" s="183"/>
      <c r="AM98" s="183"/>
      <c r="AN98" s="183"/>
      <c r="AO98" s="183"/>
      <c r="AP98" s="183"/>
      <c r="AQ98" s="183"/>
      <c r="AR98" s="183"/>
      <c r="AS98" s="183"/>
      <c r="AT98" s="183"/>
      <c r="AU98" s="183"/>
      <c r="AV98" s="183"/>
      <c r="AW98" s="183"/>
      <c r="AX98" s="183"/>
      <c r="AY98" s="186" t="s">
        <v>153</v>
      </c>
      <c r="AZ98" s="183"/>
      <c r="BA98" s="183"/>
      <c r="BB98" s="183"/>
      <c r="BC98" s="183"/>
      <c r="BD98" s="183"/>
      <c r="BE98" s="187">
        <f>IF(U98="základní",N98,0)</f>
        <v>0</v>
      </c>
      <c r="BF98" s="187">
        <f>IF(U98="snížená",N98,0)</f>
        <v>0</v>
      </c>
      <c r="BG98" s="187">
        <f>IF(U98="zákl. přenesená",N98,0)</f>
        <v>0</v>
      </c>
      <c r="BH98" s="187">
        <f>IF(U98="sníž. přenesená",N98,0)</f>
        <v>0</v>
      </c>
      <c r="BI98" s="187">
        <f>IF(U98="nulová",N98,0)</f>
        <v>0</v>
      </c>
      <c r="BJ98" s="186" t="s">
        <v>17</v>
      </c>
      <c r="BK98" s="183"/>
      <c r="BL98" s="183"/>
      <c r="BM98" s="183"/>
    </row>
    <row r="99" spans="2:18" s="1" customFormat="1" ht="13.5">
      <c r="B99" s="47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9"/>
    </row>
    <row r="100" spans="2:18" s="1" customFormat="1" ht="29.25" customHeight="1">
      <c r="B100" s="47"/>
      <c r="C100" s="145" t="s">
        <v>102</v>
      </c>
      <c r="D100" s="146"/>
      <c r="E100" s="146"/>
      <c r="F100" s="146"/>
      <c r="G100" s="146"/>
      <c r="H100" s="146"/>
      <c r="I100" s="146"/>
      <c r="J100" s="146"/>
      <c r="K100" s="146"/>
      <c r="L100" s="147">
        <f>ROUND(SUM(N88+N92),2)</f>
        <v>0</v>
      </c>
      <c r="M100" s="147"/>
      <c r="N100" s="147"/>
      <c r="O100" s="147"/>
      <c r="P100" s="147"/>
      <c r="Q100" s="147"/>
      <c r="R100" s="49"/>
    </row>
    <row r="101" spans="2:18" s="1" customFormat="1" ht="6.95" customHeight="1">
      <c r="B101" s="76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8"/>
    </row>
    <row r="105" spans="2:18" s="1" customFormat="1" ht="6.95" customHeight="1">
      <c r="B105" s="79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1"/>
    </row>
    <row r="106" spans="2:18" s="1" customFormat="1" ht="36.95" customHeight="1">
      <c r="B106" s="47"/>
      <c r="C106" s="28" t="s">
        <v>154</v>
      </c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9"/>
    </row>
    <row r="107" spans="2:18" s="1" customFormat="1" ht="6.95" customHeight="1">
      <c r="B107" s="47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9"/>
    </row>
    <row r="108" spans="2:18" s="1" customFormat="1" ht="30" customHeight="1">
      <c r="B108" s="47"/>
      <c r="C108" s="39" t="s">
        <v>19</v>
      </c>
      <c r="D108" s="48"/>
      <c r="E108" s="48"/>
      <c r="F108" s="150" t="str">
        <f>F6</f>
        <v>Přizpůsobení stávajících prostor pro umístění komunálního odpadu Roosveltova kolej VŠE</v>
      </c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48"/>
      <c r="R108" s="49"/>
    </row>
    <row r="109" spans="2:18" s="1" customFormat="1" ht="36.95" customHeight="1">
      <c r="B109" s="47"/>
      <c r="C109" s="86" t="s">
        <v>109</v>
      </c>
      <c r="D109" s="48"/>
      <c r="E109" s="48"/>
      <c r="F109" s="88" t="str">
        <f>F7</f>
        <v>VRN - Ostatní a vedlejší náklady</v>
      </c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9"/>
    </row>
    <row r="110" spans="2:18" s="1" customFormat="1" ht="6.95" customHeight="1">
      <c r="B110" s="47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9"/>
    </row>
    <row r="111" spans="2:18" s="1" customFormat="1" ht="18" customHeight="1">
      <c r="B111" s="47"/>
      <c r="C111" s="39" t="s">
        <v>23</v>
      </c>
      <c r="D111" s="48"/>
      <c r="E111" s="48"/>
      <c r="F111" s="34" t="str">
        <f>F9</f>
        <v xml:space="preserve"> </v>
      </c>
      <c r="G111" s="48"/>
      <c r="H111" s="48"/>
      <c r="I111" s="48"/>
      <c r="J111" s="48"/>
      <c r="K111" s="39" t="s">
        <v>25</v>
      </c>
      <c r="L111" s="48"/>
      <c r="M111" s="91" t="str">
        <f>IF(O9="","",O9)</f>
        <v>27.11.2018</v>
      </c>
      <c r="N111" s="91"/>
      <c r="O111" s="91"/>
      <c r="P111" s="91"/>
      <c r="Q111" s="48"/>
      <c r="R111" s="49"/>
    </row>
    <row r="112" spans="2:18" s="1" customFormat="1" ht="6.95" customHeight="1">
      <c r="B112" s="47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9"/>
    </row>
    <row r="113" spans="2:18" s="1" customFormat="1" ht="13.5">
      <c r="B113" s="47"/>
      <c r="C113" s="39" t="s">
        <v>27</v>
      </c>
      <c r="D113" s="48"/>
      <c r="E113" s="48"/>
      <c r="F113" s="34" t="str">
        <f>E12</f>
        <v>Vysoká škola ekonomická v Praze</v>
      </c>
      <c r="G113" s="48"/>
      <c r="H113" s="48"/>
      <c r="I113" s="48"/>
      <c r="J113" s="48"/>
      <c r="K113" s="39" t="s">
        <v>33</v>
      </c>
      <c r="L113" s="48"/>
      <c r="M113" s="34" t="str">
        <f>E18</f>
        <v>PROJECTICA s.r.o.</v>
      </c>
      <c r="N113" s="34"/>
      <c r="O113" s="34"/>
      <c r="P113" s="34"/>
      <c r="Q113" s="34"/>
      <c r="R113" s="49"/>
    </row>
    <row r="114" spans="2:18" s="1" customFormat="1" ht="14.4" customHeight="1">
      <c r="B114" s="47"/>
      <c r="C114" s="39" t="s">
        <v>31</v>
      </c>
      <c r="D114" s="48"/>
      <c r="E114" s="48"/>
      <c r="F114" s="34" t="str">
        <f>IF(E15="","",E15)</f>
        <v>Vyplň údaj</v>
      </c>
      <c r="G114" s="48"/>
      <c r="H114" s="48"/>
      <c r="I114" s="48"/>
      <c r="J114" s="48"/>
      <c r="K114" s="39" t="s">
        <v>36</v>
      </c>
      <c r="L114" s="48"/>
      <c r="M114" s="34" t="str">
        <f>E21</f>
        <v xml:space="preserve"> </v>
      </c>
      <c r="N114" s="34"/>
      <c r="O114" s="34"/>
      <c r="P114" s="34"/>
      <c r="Q114" s="34"/>
      <c r="R114" s="49"/>
    </row>
    <row r="115" spans="2:18" s="1" customFormat="1" ht="10.3" customHeight="1">
      <c r="B115" s="47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9"/>
    </row>
    <row r="116" spans="2:27" s="8" customFormat="1" ht="29.25" customHeight="1">
      <c r="B116" s="190"/>
      <c r="C116" s="191" t="s">
        <v>155</v>
      </c>
      <c r="D116" s="192" t="s">
        <v>156</v>
      </c>
      <c r="E116" s="192" t="s">
        <v>59</v>
      </c>
      <c r="F116" s="192" t="s">
        <v>157</v>
      </c>
      <c r="G116" s="192"/>
      <c r="H116" s="192"/>
      <c r="I116" s="192"/>
      <c r="J116" s="192" t="s">
        <v>158</v>
      </c>
      <c r="K116" s="192" t="s">
        <v>159</v>
      </c>
      <c r="L116" s="192" t="s">
        <v>160</v>
      </c>
      <c r="M116" s="192"/>
      <c r="N116" s="192" t="s">
        <v>115</v>
      </c>
      <c r="O116" s="192"/>
      <c r="P116" s="192"/>
      <c r="Q116" s="193"/>
      <c r="R116" s="194"/>
      <c r="T116" s="101" t="s">
        <v>161</v>
      </c>
      <c r="U116" s="102" t="s">
        <v>41</v>
      </c>
      <c r="V116" s="102" t="s">
        <v>162</v>
      </c>
      <c r="W116" s="102" t="s">
        <v>163</v>
      </c>
      <c r="X116" s="102" t="s">
        <v>164</v>
      </c>
      <c r="Y116" s="102" t="s">
        <v>165</v>
      </c>
      <c r="Z116" s="102" t="s">
        <v>166</v>
      </c>
      <c r="AA116" s="103" t="s">
        <v>167</v>
      </c>
    </row>
    <row r="117" spans="2:63" s="1" customFormat="1" ht="29.25" customHeight="1">
      <c r="B117" s="47"/>
      <c r="C117" s="105" t="s">
        <v>112</v>
      </c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195">
        <f>BK117</f>
        <v>0</v>
      </c>
      <c r="O117" s="196"/>
      <c r="P117" s="196"/>
      <c r="Q117" s="196"/>
      <c r="R117" s="49"/>
      <c r="T117" s="104"/>
      <c r="U117" s="68"/>
      <c r="V117" s="68"/>
      <c r="W117" s="197">
        <f>W118+W123</f>
        <v>0</v>
      </c>
      <c r="X117" s="68"/>
      <c r="Y117" s="197">
        <f>Y118+Y123</f>
        <v>0</v>
      </c>
      <c r="Z117" s="68"/>
      <c r="AA117" s="198">
        <f>AA118+AA123</f>
        <v>0</v>
      </c>
      <c r="AT117" s="23" t="s">
        <v>76</v>
      </c>
      <c r="AU117" s="23" t="s">
        <v>117</v>
      </c>
      <c r="BK117" s="199">
        <f>BK118+BK123</f>
        <v>0</v>
      </c>
    </row>
    <row r="118" spans="2:63" s="9" customFormat="1" ht="37.4" customHeight="1">
      <c r="B118" s="200"/>
      <c r="C118" s="201"/>
      <c r="D118" s="202" t="s">
        <v>759</v>
      </c>
      <c r="E118" s="202"/>
      <c r="F118" s="202"/>
      <c r="G118" s="202"/>
      <c r="H118" s="202"/>
      <c r="I118" s="202"/>
      <c r="J118" s="202"/>
      <c r="K118" s="202"/>
      <c r="L118" s="202"/>
      <c r="M118" s="202"/>
      <c r="N118" s="277">
        <f>BK118</f>
        <v>0</v>
      </c>
      <c r="O118" s="278"/>
      <c r="P118" s="278"/>
      <c r="Q118" s="278"/>
      <c r="R118" s="203"/>
      <c r="T118" s="204"/>
      <c r="U118" s="201"/>
      <c r="V118" s="201"/>
      <c r="W118" s="205">
        <f>SUM(W119:W122)</f>
        <v>0</v>
      </c>
      <c r="X118" s="201"/>
      <c r="Y118" s="205">
        <f>SUM(Y119:Y122)</f>
        <v>0</v>
      </c>
      <c r="Z118" s="201"/>
      <c r="AA118" s="206">
        <f>SUM(AA119:AA122)</f>
        <v>0</v>
      </c>
      <c r="AR118" s="207" t="s">
        <v>186</v>
      </c>
      <c r="AT118" s="208" t="s">
        <v>76</v>
      </c>
      <c r="AU118" s="208" t="s">
        <v>77</v>
      </c>
      <c r="AY118" s="207" t="s">
        <v>168</v>
      </c>
      <c r="BK118" s="209">
        <f>SUM(BK119:BK122)</f>
        <v>0</v>
      </c>
    </row>
    <row r="119" spans="2:65" s="1" customFormat="1" ht="16.5" customHeight="1">
      <c r="B119" s="178"/>
      <c r="C119" s="213" t="s">
        <v>17</v>
      </c>
      <c r="D119" s="213" t="s">
        <v>169</v>
      </c>
      <c r="E119" s="214" t="s">
        <v>760</v>
      </c>
      <c r="F119" s="215" t="s">
        <v>761</v>
      </c>
      <c r="G119" s="215"/>
      <c r="H119" s="215"/>
      <c r="I119" s="215"/>
      <c r="J119" s="216" t="s">
        <v>230</v>
      </c>
      <c r="K119" s="217">
        <v>1</v>
      </c>
      <c r="L119" s="218">
        <v>0</v>
      </c>
      <c r="M119" s="218"/>
      <c r="N119" s="219">
        <f>ROUND(L119*K119,2)</f>
        <v>0</v>
      </c>
      <c r="O119" s="219"/>
      <c r="P119" s="219"/>
      <c r="Q119" s="219"/>
      <c r="R119" s="182"/>
      <c r="T119" s="220" t="s">
        <v>5</v>
      </c>
      <c r="U119" s="57" t="s">
        <v>42</v>
      </c>
      <c r="V119" s="48"/>
      <c r="W119" s="221">
        <f>V119*K119</f>
        <v>0</v>
      </c>
      <c r="X119" s="221">
        <v>0</v>
      </c>
      <c r="Y119" s="221">
        <f>X119*K119</f>
        <v>0</v>
      </c>
      <c r="Z119" s="221">
        <v>0</v>
      </c>
      <c r="AA119" s="222">
        <f>Z119*K119</f>
        <v>0</v>
      </c>
      <c r="AR119" s="23" t="s">
        <v>173</v>
      </c>
      <c r="AT119" s="23" t="s">
        <v>169</v>
      </c>
      <c r="AU119" s="23" t="s">
        <v>17</v>
      </c>
      <c r="AY119" s="23" t="s">
        <v>168</v>
      </c>
      <c r="BE119" s="137">
        <f>IF(U119="základní",N119,0)</f>
        <v>0</v>
      </c>
      <c r="BF119" s="137">
        <f>IF(U119="snížená",N119,0)</f>
        <v>0</v>
      </c>
      <c r="BG119" s="137">
        <f>IF(U119="zákl. přenesená",N119,0)</f>
        <v>0</v>
      </c>
      <c r="BH119" s="137">
        <f>IF(U119="sníž. přenesená",N119,0)</f>
        <v>0</v>
      </c>
      <c r="BI119" s="137">
        <f>IF(U119="nulová",N119,0)</f>
        <v>0</v>
      </c>
      <c r="BJ119" s="23" t="s">
        <v>17</v>
      </c>
      <c r="BK119" s="137">
        <f>ROUND(L119*K119,2)</f>
        <v>0</v>
      </c>
      <c r="BL119" s="23" t="s">
        <v>173</v>
      </c>
      <c r="BM119" s="23" t="s">
        <v>762</v>
      </c>
    </row>
    <row r="120" spans="2:65" s="1" customFormat="1" ht="16.5" customHeight="1">
      <c r="B120" s="178"/>
      <c r="C120" s="213" t="s">
        <v>85</v>
      </c>
      <c r="D120" s="213" t="s">
        <v>169</v>
      </c>
      <c r="E120" s="214" t="s">
        <v>763</v>
      </c>
      <c r="F120" s="215" t="s">
        <v>764</v>
      </c>
      <c r="G120" s="215"/>
      <c r="H120" s="215"/>
      <c r="I120" s="215"/>
      <c r="J120" s="216" t="s">
        <v>230</v>
      </c>
      <c r="K120" s="217">
        <v>1</v>
      </c>
      <c r="L120" s="218">
        <v>0</v>
      </c>
      <c r="M120" s="218"/>
      <c r="N120" s="219">
        <f>ROUND(L120*K120,2)</f>
        <v>0</v>
      </c>
      <c r="O120" s="219"/>
      <c r="P120" s="219"/>
      <c r="Q120" s="219"/>
      <c r="R120" s="182"/>
      <c r="T120" s="220" t="s">
        <v>5</v>
      </c>
      <c r="U120" s="57" t="s">
        <v>42</v>
      </c>
      <c r="V120" s="48"/>
      <c r="W120" s="221">
        <f>V120*K120</f>
        <v>0</v>
      </c>
      <c r="X120" s="221">
        <v>0</v>
      </c>
      <c r="Y120" s="221">
        <f>X120*K120</f>
        <v>0</v>
      </c>
      <c r="Z120" s="221">
        <v>0</v>
      </c>
      <c r="AA120" s="222">
        <f>Z120*K120</f>
        <v>0</v>
      </c>
      <c r="AR120" s="23" t="s">
        <v>173</v>
      </c>
      <c r="AT120" s="23" t="s">
        <v>169</v>
      </c>
      <c r="AU120" s="23" t="s">
        <v>17</v>
      </c>
      <c r="AY120" s="23" t="s">
        <v>168</v>
      </c>
      <c r="BE120" s="137">
        <f>IF(U120="základní",N120,0)</f>
        <v>0</v>
      </c>
      <c r="BF120" s="137">
        <f>IF(U120="snížená",N120,0)</f>
        <v>0</v>
      </c>
      <c r="BG120" s="137">
        <f>IF(U120="zákl. přenesená",N120,0)</f>
        <v>0</v>
      </c>
      <c r="BH120" s="137">
        <f>IF(U120="sníž. přenesená",N120,0)</f>
        <v>0</v>
      </c>
      <c r="BI120" s="137">
        <f>IF(U120="nulová",N120,0)</f>
        <v>0</v>
      </c>
      <c r="BJ120" s="23" t="s">
        <v>17</v>
      </c>
      <c r="BK120" s="137">
        <f>ROUND(L120*K120,2)</f>
        <v>0</v>
      </c>
      <c r="BL120" s="23" t="s">
        <v>173</v>
      </c>
      <c r="BM120" s="23" t="s">
        <v>765</v>
      </c>
    </row>
    <row r="121" spans="2:65" s="1" customFormat="1" ht="16.5" customHeight="1">
      <c r="B121" s="178"/>
      <c r="C121" s="213" t="s">
        <v>88</v>
      </c>
      <c r="D121" s="213" t="s">
        <v>169</v>
      </c>
      <c r="E121" s="214" t="s">
        <v>766</v>
      </c>
      <c r="F121" s="215" t="s">
        <v>147</v>
      </c>
      <c r="G121" s="215"/>
      <c r="H121" s="215"/>
      <c r="I121" s="215"/>
      <c r="J121" s="216" t="s">
        <v>230</v>
      </c>
      <c r="K121" s="217">
        <v>1</v>
      </c>
      <c r="L121" s="218">
        <v>0</v>
      </c>
      <c r="M121" s="218"/>
      <c r="N121" s="219">
        <f>ROUND(L121*K121,2)</f>
        <v>0</v>
      </c>
      <c r="O121" s="219"/>
      <c r="P121" s="219"/>
      <c r="Q121" s="219"/>
      <c r="R121" s="182"/>
      <c r="T121" s="220" t="s">
        <v>5</v>
      </c>
      <c r="U121" s="57" t="s">
        <v>42</v>
      </c>
      <c r="V121" s="48"/>
      <c r="W121" s="221">
        <f>V121*K121</f>
        <v>0</v>
      </c>
      <c r="X121" s="221">
        <v>0</v>
      </c>
      <c r="Y121" s="221">
        <f>X121*K121</f>
        <v>0</v>
      </c>
      <c r="Z121" s="221">
        <v>0</v>
      </c>
      <c r="AA121" s="222">
        <f>Z121*K121</f>
        <v>0</v>
      </c>
      <c r="AR121" s="23" t="s">
        <v>173</v>
      </c>
      <c r="AT121" s="23" t="s">
        <v>169</v>
      </c>
      <c r="AU121" s="23" t="s">
        <v>17</v>
      </c>
      <c r="AY121" s="23" t="s">
        <v>168</v>
      </c>
      <c r="BE121" s="137">
        <f>IF(U121="základní",N121,0)</f>
        <v>0</v>
      </c>
      <c r="BF121" s="137">
        <f>IF(U121="snížená",N121,0)</f>
        <v>0</v>
      </c>
      <c r="BG121" s="137">
        <f>IF(U121="zákl. přenesená",N121,0)</f>
        <v>0</v>
      </c>
      <c r="BH121" s="137">
        <f>IF(U121="sníž. přenesená",N121,0)</f>
        <v>0</v>
      </c>
      <c r="BI121" s="137">
        <f>IF(U121="nulová",N121,0)</f>
        <v>0</v>
      </c>
      <c r="BJ121" s="23" t="s">
        <v>17</v>
      </c>
      <c r="BK121" s="137">
        <f>ROUND(L121*K121,2)</f>
        <v>0</v>
      </c>
      <c r="BL121" s="23" t="s">
        <v>173</v>
      </c>
      <c r="BM121" s="23" t="s">
        <v>767</v>
      </c>
    </row>
    <row r="122" spans="2:65" s="1" customFormat="1" ht="16.5" customHeight="1">
      <c r="B122" s="178"/>
      <c r="C122" s="213" t="s">
        <v>173</v>
      </c>
      <c r="D122" s="213" t="s">
        <v>169</v>
      </c>
      <c r="E122" s="214" t="s">
        <v>768</v>
      </c>
      <c r="F122" s="215" t="s">
        <v>769</v>
      </c>
      <c r="G122" s="215"/>
      <c r="H122" s="215"/>
      <c r="I122" s="215"/>
      <c r="J122" s="216" t="s">
        <v>230</v>
      </c>
      <c r="K122" s="217">
        <v>1</v>
      </c>
      <c r="L122" s="218">
        <v>0</v>
      </c>
      <c r="M122" s="218"/>
      <c r="N122" s="219">
        <f>ROUND(L122*K122,2)</f>
        <v>0</v>
      </c>
      <c r="O122" s="219"/>
      <c r="P122" s="219"/>
      <c r="Q122" s="219"/>
      <c r="R122" s="182"/>
      <c r="T122" s="220" t="s">
        <v>5</v>
      </c>
      <c r="U122" s="57" t="s">
        <v>42</v>
      </c>
      <c r="V122" s="48"/>
      <c r="W122" s="221">
        <f>V122*K122</f>
        <v>0</v>
      </c>
      <c r="X122" s="221">
        <v>0</v>
      </c>
      <c r="Y122" s="221">
        <f>X122*K122</f>
        <v>0</v>
      </c>
      <c r="Z122" s="221">
        <v>0</v>
      </c>
      <c r="AA122" s="222">
        <f>Z122*K122</f>
        <v>0</v>
      </c>
      <c r="AR122" s="23" t="s">
        <v>173</v>
      </c>
      <c r="AT122" s="23" t="s">
        <v>169</v>
      </c>
      <c r="AU122" s="23" t="s">
        <v>17</v>
      </c>
      <c r="AY122" s="23" t="s">
        <v>168</v>
      </c>
      <c r="BE122" s="137">
        <f>IF(U122="základní",N122,0)</f>
        <v>0</v>
      </c>
      <c r="BF122" s="137">
        <f>IF(U122="snížená",N122,0)</f>
        <v>0</v>
      </c>
      <c r="BG122" s="137">
        <f>IF(U122="zákl. přenesená",N122,0)</f>
        <v>0</v>
      </c>
      <c r="BH122" s="137">
        <f>IF(U122="sníž. přenesená",N122,0)</f>
        <v>0</v>
      </c>
      <c r="BI122" s="137">
        <f>IF(U122="nulová",N122,0)</f>
        <v>0</v>
      </c>
      <c r="BJ122" s="23" t="s">
        <v>17</v>
      </c>
      <c r="BK122" s="137">
        <f>ROUND(L122*K122,2)</f>
        <v>0</v>
      </c>
      <c r="BL122" s="23" t="s">
        <v>173</v>
      </c>
      <c r="BM122" s="23" t="s">
        <v>770</v>
      </c>
    </row>
    <row r="123" spans="2:63" s="1" customFormat="1" ht="49.9" customHeight="1">
      <c r="B123" s="47"/>
      <c r="C123" s="48"/>
      <c r="D123" s="202" t="s">
        <v>683</v>
      </c>
      <c r="E123" s="48"/>
      <c r="F123" s="48"/>
      <c r="G123" s="48"/>
      <c r="H123" s="48"/>
      <c r="I123" s="48"/>
      <c r="J123" s="48"/>
      <c r="K123" s="48"/>
      <c r="L123" s="48"/>
      <c r="M123" s="48"/>
      <c r="N123" s="267">
        <f>BK123</f>
        <v>0</v>
      </c>
      <c r="O123" s="268"/>
      <c r="P123" s="268"/>
      <c r="Q123" s="268"/>
      <c r="R123" s="49"/>
      <c r="T123" s="269"/>
      <c r="U123" s="48"/>
      <c r="V123" s="48"/>
      <c r="W123" s="48"/>
      <c r="X123" s="48"/>
      <c r="Y123" s="48"/>
      <c r="Z123" s="48"/>
      <c r="AA123" s="95"/>
      <c r="AT123" s="23" t="s">
        <v>76</v>
      </c>
      <c r="AU123" s="23" t="s">
        <v>77</v>
      </c>
      <c r="AY123" s="23" t="s">
        <v>684</v>
      </c>
      <c r="BK123" s="137">
        <f>SUM(BK124:BK128)</f>
        <v>0</v>
      </c>
    </row>
    <row r="124" spans="2:63" s="1" customFormat="1" ht="22.3" customHeight="1">
      <c r="B124" s="47"/>
      <c r="C124" s="270" t="s">
        <v>5</v>
      </c>
      <c r="D124" s="270" t="s">
        <v>169</v>
      </c>
      <c r="E124" s="271" t="s">
        <v>5</v>
      </c>
      <c r="F124" s="272" t="s">
        <v>5</v>
      </c>
      <c r="G124" s="272"/>
      <c r="H124" s="272"/>
      <c r="I124" s="272"/>
      <c r="J124" s="273" t="s">
        <v>5</v>
      </c>
      <c r="K124" s="266"/>
      <c r="L124" s="218"/>
      <c r="M124" s="274"/>
      <c r="N124" s="274">
        <f>BK124</f>
        <v>0</v>
      </c>
      <c r="O124" s="274"/>
      <c r="P124" s="274"/>
      <c r="Q124" s="274"/>
      <c r="R124" s="49"/>
      <c r="T124" s="220" t="s">
        <v>5</v>
      </c>
      <c r="U124" s="275" t="s">
        <v>42</v>
      </c>
      <c r="V124" s="48"/>
      <c r="W124" s="48"/>
      <c r="X124" s="48"/>
      <c r="Y124" s="48"/>
      <c r="Z124" s="48"/>
      <c r="AA124" s="95"/>
      <c r="AT124" s="23" t="s">
        <v>684</v>
      </c>
      <c r="AU124" s="23" t="s">
        <v>17</v>
      </c>
      <c r="AY124" s="23" t="s">
        <v>684</v>
      </c>
      <c r="BE124" s="137">
        <f>IF(U124="základní",N124,0)</f>
        <v>0</v>
      </c>
      <c r="BF124" s="137">
        <f>IF(U124="snížená",N124,0)</f>
        <v>0</v>
      </c>
      <c r="BG124" s="137">
        <f>IF(U124="zákl. přenesená",N124,0)</f>
        <v>0</v>
      </c>
      <c r="BH124" s="137">
        <f>IF(U124="sníž. přenesená",N124,0)</f>
        <v>0</v>
      </c>
      <c r="BI124" s="137">
        <f>IF(U124="nulová",N124,0)</f>
        <v>0</v>
      </c>
      <c r="BJ124" s="23" t="s">
        <v>17</v>
      </c>
      <c r="BK124" s="137">
        <f>L124*K124</f>
        <v>0</v>
      </c>
    </row>
    <row r="125" spans="2:63" s="1" customFormat="1" ht="22.3" customHeight="1">
      <c r="B125" s="47"/>
      <c r="C125" s="270" t="s">
        <v>5</v>
      </c>
      <c r="D125" s="270" t="s">
        <v>169</v>
      </c>
      <c r="E125" s="271" t="s">
        <v>5</v>
      </c>
      <c r="F125" s="272" t="s">
        <v>5</v>
      </c>
      <c r="G125" s="272"/>
      <c r="H125" s="272"/>
      <c r="I125" s="272"/>
      <c r="J125" s="273" t="s">
        <v>5</v>
      </c>
      <c r="K125" s="266"/>
      <c r="L125" s="218"/>
      <c r="M125" s="274"/>
      <c r="N125" s="274">
        <f>BK125</f>
        <v>0</v>
      </c>
      <c r="O125" s="274"/>
      <c r="P125" s="274"/>
      <c r="Q125" s="274"/>
      <c r="R125" s="49"/>
      <c r="T125" s="220" t="s">
        <v>5</v>
      </c>
      <c r="U125" s="275" t="s">
        <v>42</v>
      </c>
      <c r="V125" s="48"/>
      <c r="W125" s="48"/>
      <c r="X125" s="48"/>
      <c r="Y125" s="48"/>
      <c r="Z125" s="48"/>
      <c r="AA125" s="95"/>
      <c r="AT125" s="23" t="s">
        <v>684</v>
      </c>
      <c r="AU125" s="23" t="s">
        <v>17</v>
      </c>
      <c r="AY125" s="23" t="s">
        <v>684</v>
      </c>
      <c r="BE125" s="137">
        <f>IF(U125="základní",N125,0)</f>
        <v>0</v>
      </c>
      <c r="BF125" s="137">
        <f>IF(U125="snížená",N125,0)</f>
        <v>0</v>
      </c>
      <c r="BG125" s="137">
        <f>IF(U125="zákl. přenesená",N125,0)</f>
        <v>0</v>
      </c>
      <c r="BH125" s="137">
        <f>IF(U125="sníž. přenesená",N125,0)</f>
        <v>0</v>
      </c>
      <c r="BI125" s="137">
        <f>IF(U125="nulová",N125,0)</f>
        <v>0</v>
      </c>
      <c r="BJ125" s="23" t="s">
        <v>17</v>
      </c>
      <c r="BK125" s="137">
        <f>L125*K125</f>
        <v>0</v>
      </c>
    </row>
    <row r="126" spans="2:63" s="1" customFormat="1" ht="22.3" customHeight="1">
      <c r="B126" s="47"/>
      <c r="C126" s="270" t="s">
        <v>5</v>
      </c>
      <c r="D126" s="270" t="s">
        <v>169</v>
      </c>
      <c r="E126" s="271" t="s">
        <v>5</v>
      </c>
      <c r="F126" s="272" t="s">
        <v>5</v>
      </c>
      <c r="G126" s="272"/>
      <c r="H126" s="272"/>
      <c r="I126" s="272"/>
      <c r="J126" s="273" t="s">
        <v>5</v>
      </c>
      <c r="K126" s="266"/>
      <c r="L126" s="218"/>
      <c r="M126" s="274"/>
      <c r="N126" s="274">
        <f>BK126</f>
        <v>0</v>
      </c>
      <c r="O126" s="274"/>
      <c r="P126" s="274"/>
      <c r="Q126" s="274"/>
      <c r="R126" s="49"/>
      <c r="T126" s="220" t="s">
        <v>5</v>
      </c>
      <c r="U126" s="275" t="s">
        <v>42</v>
      </c>
      <c r="V126" s="48"/>
      <c r="W126" s="48"/>
      <c r="X126" s="48"/>
      <c r="Y126" s="48"/>
      <c r="Z126" s="48"/>
      <c r="AA126" s="95"/>
      <c r="AT126" s="23" t="s">
        <v>684</v>
      </c>
      <c r="AU126" s="23" t="s">
        <v>17</v>
      </c>
      <c r="AY126" s="23" t="s">
        <v>684</v>
      </c>
      <c r="BE126" s="137">
        <f>IF(U126="základní",N126,0)</f>
        <v>0</v>
      </c>
      <c r="BF126" s="137">
        <f>IF(U126="snížená",N126,0)</f>
        <v>0</v>
      </c>
      <c r="BG126" s="137">
        <f>IF(U126="zákl. přenesená",N126,0)</f>
        <v>0</v>
      </c>
      <c r="BH126" s="137">
        <f>IF(U126="sníž. přenesená",N126,0)</f>
        <v>0</v>
      </c>
      <c r="BI126" s="137">
        <f>IF(U126="nulová",N126,0)</f>
        <v>0</v>
      </c>
      <c r="BJ126" s="23" t="s">
        <v>17</v>
      </c>
      <c r="BK126" s="137">
        <f>L126*K126</f>
        <v>0</v>
      </c>
    </row>
    <row r="127" spans="2:63" s="1" customFormat="1" ht="22.3" customHeight="1">
      <c r="B127" s="47"/>
      <c r="C127" s="270" t="s">
        <v>5</v>
      </c>
      <c r="D127" s="270" t="s">
        <v>169</v>
      </c>
      <c r="E127" s="271" t="s">
        <v>5</v>
      </c>
      <c r="F127" s="272" t="s">
        <v>5</v>
      </c>
      <c r="G127" s="272"/>
      <c r="H127" s="272"/>
      <c r="I127" s="272"/>
      <c r="J127" s="273" t="s">
        <v>5</v>
      </c>
      <c r="K127" s="266"/>
      <c r="L127" s="218"/>
      <c r="M127" s="274"/>
      <c r="N127" s="274">
        <f>BK127</f>
        <v>0</v>
      </c>
      <c r="O127" s="274"/>
      <c r="P127" s="274"/>
      <c r="Q127" s="274"/>
      <c r="R127" s="49"/>
      <c r="T127" s="220" t="s">
        <v>5</v>
      </c>
      <c r="U127" s="275" t="s">
        <v>42</v>
      </c>
      <c r="V127" s="48"/>
      <c r="W127" s="48"/>
      <c r="X127" s="48"/>
      <c r="Y127" s="48"/>
      <c r="Z127" s="48"/>
      <c r="AA127" s="95"/>
      <c r="AT127" s="23" t="s">
        <v>684</v>
      </c>
      <c r="AU127" s="23" t="s">
        <v>17</v>
      </c>
      <c r="AY127" s="23" t="s">
        <v>684</v>
      </c>
      <c r="BE127" s="137">
        <f>IF(U127="základní",N127,0)</f>
        <v>0</v>
      </c>
      <c r="BF127" s="137">
        <f>IF(U127="snížená",N127,0)</f>
        <v>0</v>
      </c>
      <c r="BG127" s="137">
        <f>IF(U127="zákl. přenesená",N127,0)</f>
        <v>0</v>
      </c>
      <c r="BH127" s="137">
        <f>IF(U127="sníž. přenesená",N127,0)</f>
        <v>0</v>
      </c>
      <c r="BI127" s="137">
        <f>IF(U127="nulová",N127,0)</f>
        <v>0</v>
      </c>
      <c r="BJ127" s="23" t="s">
        <v>17</v>
      </c>
      <c r="BK127" s="137">
        <f>L127*K127</f>
        <v>0</v>
      </c>
    </row>
    <row r="128" spans="2:63" s="1" customFormat="1" ht="22.3" customHeight="1">
      <c r="B128" s="47"/>
      <c r="C128" s="270" t="s">
        <v>5</v>
      </c>
      <c r="D128" s="270" t="s">
        <v>169</v>
      </c>
      <c r="E128" s="271" t="s">
        <v>5</v>
      </c>
      <c r="F128" s="272" t="s">
        <v>5</v>
      </c>
      <c r="G128" s="272"/>
      <c r="H128" s="272"/>
      <c r="I128" s="272"/>
      <c r="J128" s="273" t="s">
        <v>5</v>
      </c>
      <c r="K128" s="266"/>
      <c r="L128" s="218"/>
      <c r="M128" s="274"/>
      <c r="N128" s="274">
        <f>BK128</f>
        <v>0</v>
      </c>
      <c r="O128" s="274"/>
      <c r="P128" s="274"/>
      <c r="Q128" s="274"/>
      <c r="R128" s="49"/>
      <c r="T128" s="220" t="s">
        <v>5</v>
      </c>
      <c r="U128" s="275" t="s">
        <v>42</v>
      </c>
      <c r="V128" s="73"/>
      <c r="W128" s="73"/>
      <c r="X128" s="73"/>
      <c r="Y128" s="73"/>
      <c r="Z128" s="73"/>
      <c r="AA128" s="75"/>
      <c r="AT128" s="23" t="s">
        <v>684</v>
      </c>
      <c r="AU128" s="23" t="s">
        <v>17</v>
      </c>
      <c r="AY128" s="23" t="s">
        <v>684</v>
      </c>
      <c r="BE128" s="137">
        <f>IF(U128="základní",N128,0)</f>
        <v>0</v>
      </c>
      <c r="BF128" s="137">
        <f>IF(U128="snížená",N128,0)</f>
        <v>0</v>
      </c>
      <c r="BG128" s="137">
        <f>IF(U128="zákl. přenesená",N128,0)</f>
        <v>0</v>
      </c>
      <c r="BH128" s="137">
        <f>IF(U128="sníž. přenesená",N128,0)</f>
        <v>0</v>
      </c>
      <c r="BI128" s="137">
        <f>IF(U128="nulová",N128,0)</f>
        <v>0</v>
      </c>
      <c r="BJ128" s="23" t="s">
        <v>17</v>
      </c>
      <c r="BK128" s="137">
        <f>L128*K128</f>
        <v>0</v>
      </c>
    </row>
    <row r="129" spans="2:18" s="1" customFormat="1" ht="6.95" customHeight="1">
      <c r="B129" s="76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8"/>
    </row>
  </sheetData>
  <mergeCells count="94">
    <mergeCell ref="D95:H95"/>
    <mergeCell ref="D93:H93"/>
    <mergeCell ref="D94:H94"/>
    <mergeCell ref="D96:H96"/>
    <mergeCell ref="D97:H97"/>
    <mergeCell ref="E24:L24"/>
    <mergeCell ref="S2:AC2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F128:I128"/>
    <mergeCell ref="F125:I125"/>
    <mergeCell ref="F124:I124"/>
    <mergeCell ref="F126:I126"/>
    <mergeCell ref="F127:I127"/>
    <mergeCell ref="C76:Q76"/>
    <mergeCell ref="F79:P79"/>
    <mergeCell ref="F78:P78"/>
    <mergeCell ref="M81:P81"/>
    <mergeCell ref="M83:Q83"/>
    <mergeCell ref="M84:Q84"/>
    <mergeCell ref="C86:G86"/>
    <mergeCell ref="N86:Q86"/>
    <mergeCell ref="N88:Q88"/>
    <mergeCell ref="N89:Q89"/>
    <mergeCell ref="N90:Q90"/>
    <mergeCell ref="N92:Q92"/>
    <mergeCell ref="N97:Q97"/>
    <mergeCell ref="N93:Q93"/>
    <mergeCell ref="N94:Q94"/>
    <mergeCell ref="N95:Q95"/>
    <mergeCell ref="N96:Q96"/>
    <mergeCell ref="N98:Q98"/>
    <mergeCell ref="L100:Q100"/>
    <mergeCell ref="C106:Q106"/>
    <mergeCell ref="F108:P108"/>
    <mergeCell ref="F109:P109"/>
    <mergeCell ref="M111:P111"/>
    <mergeCell ref="M113:Q113"/>
    <mergeCell ref="M114:Q114"/>
    <mergeCell ref="F116:I116"/>
    <mergeCell ref="L116:M116"/>
    <mergeCell ref="N116:Q116"/>
    <mergeCell ref="N117:Q117"/>
    <mergeCell ref="N118:Q118"/>
    <mergeCell ref="F119:I119"/>
    <mergeCell ref="F121:I121"/>
    <mergeCell ref="L119:M119"/>
    <mergeCell ref="N119:Q119"/>
    <mergeCell ref="F120:I120"/>
    <mergeCell ref="L120:M120"/>
    <mergeCell ref="N120:Q120"/>
    <mergeCell ref="L121:M121"/>
    <mergeCell ref="N121:Q121"/>
    <mergeCell ref="L122:M122"/>
    <mergeCell ref="N122:Q122"/>
    <mergeCell ref="F122:I122"/>
    <mergeCell ref="L124:M124"/>
    <mergeCell ref="N124:Q124"/>
    <mergeCell ref="L125:M125"/>
    <mergeCell ref="N125:Q125"/>
    <mergeCell ref="L126:M126"/>
    <mergeCell ref="N126:Q126"/>
    <mergeCell ref="L127:M127"/>
    <mergeCell ref="N127:Q127"/>
    <mergeCell ref="L128:M128"/>
    <mergeCell ref="N128:Q128"/>
    <mergeCell ref="N123:Q123"/>
    <mergeCell ref="H1:K1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</mergeCells>
  <dataValidations count="2">
    <dataValidation type="list" allowBlank="1" showInputMessage="1" showErrorMessage="1" error="Povoleny jsou hodnoty K, M." sqref="D124:D129">
      <formula1>"K, M"</formula1>
    </dataValidation>
    <dataValidation type="list" allowBlank="1" showInputMessage="1" showErrorMessage="1" error="Povoleny jsou hodnoty základní, snížená, zákl. přenesená, sníž. přenesená, nulová." sqref="U124:U129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6" display="2) Rekapitulace rozpočtu"/>
    <hyperlink ref="L1" location="C116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Pc-Petra\Petra</dc:creator>
  <cp:keywords/>
  <dc:description/>
  <cp:lastModifiedBy>Pc-Petra\Petra</cp:lastModifiedBy>
  <dcterms:created xsi:type="dcterms:W3CDTF">2018-11-30T14:04:46Z</dcterms:created>
  <dcterms:modified xsi:type="dcterms:W3CDTF">2018-11-30T14:04:51Z</dcterms:modified>
  <cp:category/>
  <cp:version/>
  <cp:contentType/>
  <cp:contentStatus/>
</cp:coreProperties>
</file>