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60" windowWidth="17535" windowHeight="14430" activeTab="0"/>
  </bookViews>
  <sheets>
    <sheet name="Rekapitulace dodávek" sheetId="1" r:id="rId1"/>
    <sheet name="18-A1-VSE - Interiérové v..." sheetId="2" r:id="rId2"/>
  </sheets>
  <definedNames>
    <definedName name="_xlnm._FilterDatabase" localSheetId="1" hidden="1">'18-A1-VSE - Interiérové v...'!$C$81:$K$133</definedName>
    <definedName name="_xlnm.Print_Area" localSheetId="1">'18-A1-VSE - Interiérové v...'!$C$4:$J$36,'18-A1-VSE - Interiérové v...'!$C$42:$J$63,'18-A1-VSE - Interiérové v...'!$C$69:$K$133</definedName>
    <definedName name="_xlnm.Print_Area" localSheetId="0">'Rekapitulace dodávek'!$D$4:$AO$33,'Rekapitulace dodávek'!$C$39:$AQ$53</definedName>
    <definedName name="_xlnm.Print_Titles" localSheetId="0">'Rekapitulace dodávek'!$49:$49</definedName>
    <definedName name="_xlnm.Print_Titles" localSheetId="1">'18-A1-VSE - Interiérové v...'!$81:$81</definedName>
  </definedNames>
  <calcPr calcId="145621"/>
</workbook>
</file>

<file path=xl/sharedStrings.xml><?xml version="1.0" encoding="utf-8"?>
<sst xmlns="http://schemas.openxmlformats.org/spreadsheetml/2006/main" count="678" uniqueCount="197">
  <si>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</si>
  <si>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</si>
  <si>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</si>
  <si>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</si>
  <si>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</si>
  <si>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</si>
  <si>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</si>
  <si>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{a05b23e6-ec0a-40ba-8167-27caf611f815}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</si>
  <si>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</si>
  <si>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</si>
  <si>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</si>
  <si>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</si>
  <si>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</si>
  <si>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</si>
  <si>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</si>
  <si>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</si>
  <si>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</si>
  <si>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</si>
  <si>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</si>
  <si>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náměstí W. Churchilla 4, Praha 3</t>
  </si>
  <si>
    <t>Datum:</t>
  </si>
  <si>
    <t>Zadavatel:</t>
  </si>
  <si>
    <t>IČ:</t>
  </si>
  <si>
    <t>Vysoká škola ekonomická, Praha 3</t>
  </si>
  <si>
    <t>DIČ:</t>
  </si>
  <si>
    <t>Uchazeč:</t>
  </si>
  <si>
    <t xml:space="preserve"> 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</si>
  <si>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</si>
  <si>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</si>
  <si>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</si>
  <si>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</si>
  <si>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</si>
  <si>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</si>
  <si>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</si>
  <si>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</si>
  <si>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</si>
  <si>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</si>
  <si>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</si>
  <si>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</si>
  <si>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</si>
  <si>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</si>
  <si>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</si>
  <si>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</si>
  <si>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</si>
  <si>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</si>
  <si>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</si>
  <si>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</si>
  <si>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</si>
  <si>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</si>
  <si>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</si>
  <si>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</si>
  <si>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</si>
  <si>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</si>
  <si>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</si>
  <si>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</si>
  <si>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</si>
  <si>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</si>
  <si>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</si>
  <si>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</si>
  <si>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</si>
  <si>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</si>
  <si>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</si>
  <si>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</si>
  <si>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</si>
  <si>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</si>
  <si>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</si>
  <si>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/</t>
  </si>
  <si>
    <t>Interiérové vybavení</t>
  </si>
  <si>
    <t>STA</t>
  </si>
  <si>
    <t>1</t>
  </si>
  <si>
    <t>{7e579bd3-aefc-49b1-9cb9-3e483b02194b}</t>
  </si>
  <si>
    <t>2</t>
  </si>
  <si>
    <t>1) Krycí list soupisu</t>
  </si>
  <si>
    <t>2) Rekapitulace</t>
  </si>
  <si>
    <t>3) Soupis prací</t>
  </si>
  <si>
    <t>Objekt: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</si>
  <si>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</si>
  <si>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</si>
  <si>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</si>
  <si>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</si>
  <si>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</si>
  <si>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</si>
  <si>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  96 - Bourání konstrukcí</t>
  </si>
  <si>
    <t xml:space="preserve">    997 - Přesun sutě</t>
  </si>
  <si>
    <t>PSV - Práce a dodávky PSV</t>
  </si>
  <si>
    <t xml:space="preserve">    766 - Konstrukce truhlářské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</si>
  <si>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</si>
  <si>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</si>
  <si>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</si>
  <si>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</si>
  <si>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</si>
  <si>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</si>
  <si>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</si>
  <si>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</si>
  <si>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</si>
  <si>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</si>
  <si>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</si>
  <si>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</si>
  <si>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</si>
  <si>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</si>
  <si>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</si>
  <si>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</si>
  <si>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</si>
  <si>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</si>
  <si>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</si>
  <si>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96</t>
  </si>
  <si>
    <t>Bourání konstrukcí</t>
  </si>
  <si>
    <t>K</t>
  </si>
  <si>
    <t>9000001</t>
  </si>
  <si>
    <t>Demontáž stávajícího nábytku bez rozdílu typu a velikosti</t>
  </si>
  <si>
    <t>kus</t>
  </si>
  <si>
    <t>4</t>
  </si>
  <si>
    <t>3</t>
  </si>
  <si>
    <t>-2114159972</t>
  </si>
  <si>
    <t>997</t>
  </si>
  <si>
    <t>Přesun sutě</t>
  </si>
  <si>
    <t>997013151</t>
  </si>
  <si>
    <t>Vnitrostaveništní doprava suti a vybouraných hmot vodorovně do 50 m svisle s omezením mechanizace pro budovy a haly výšky do 6 m</t>
  </si>
  <si>
    <t>t</t>
  </si>
  <si>
    <t>CS ÚRS 2017 01</t>
  </si>
  <si>
    <t>-1420041992</t>
  </si>
  <si>
    <t>VV</t>
  </si>
  <si>
    <t>Součet</t>
  </si>
  <si>
    <t>997013211</t>
  </si>
  <si>
    <t>Vnitrostaveništní doprava suti a vybouraných hmot vodorovně do 50 m svisle ručně (nošením po schodech) pro budovy a haly výšky do 6 m</t>
  </si>
  <si>
    <t>1205390658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</si>
  <si>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</si>
  <si>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</si>
  <si>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339445725</t>
  </si>
  <si>
    <t>5</t>
  </si>
  <si>
    <t>997013501</t>
  </si>
  <si>
    <t>Odvoz suti a vybouraných hmot na skládku nebo meziskládku se složením, na vzdálenost do 1 km</t>
  </si>
  <si>
    <t>1023726496</t>
  </si>
  <si>
    <t>6</t>
  </si>
  <si>
    <t>997013509</t>
  </si>
  <si>
    <t>Odvoz suti a vybouraných hmot na skládku nebo meziskládku se složením, na vzdálenost Příplatek k ceně za každý další i započatý 1 km přes 1 km</t>
  </si>
  <si>
    <t>-1711827098</t>
  </si>
  <si>
    <t>7</t>
  </si>
  <si>
    <t>997013831</t>
  </si>
  <si>
    <t>Poplatek za uložení stavebního odpadu na skládce (skládkovné) směsného</t>
  </si>
  <si>
    <t>1780727206</t>
  </si>
  <si>
    <t>PSV</t>
  </si>
  <si>
    <t>Práce a dodávky PSV</t>
  </si>
  <si>
    <t>766</t>
  </si>
  <si>
    <t>Konstrukce truhlářské</t>
  </si>
  <si>
    <t>8</t>
  </si>
  <si>
    <t>M</t>
  </si>
  <si>
    <t>32</t>
  </si>
  <si>
    <t>16</t>
  </si>
  <si>
    <t>90766693</t>
  </si>
  <si>
    <t>P</t>
  </si>
  <si>
    <t>781190733</t>
  </si>
  <si>
    <t>10</t>
  </si>
  <si>
    <t>1847658382</t>
  </si>
  <si>
    <t>1270515990</t>
  </si>
  <si>
    <t>-334223957</t>
  </si>
  <si>
    <t>-1371208863</t>
  </si>
  <si>
    <t>-973429827</t>
  </si>
  <si>
    <t>-755274310</t>
  </si>
  <si>
    <t>647875858</t>
  </si>
  <si>
    <t>-1454725398</t>
  </si>
  <si>
    <t>-134047859</t>
  </si>
  <si>
    <t>18/A1-VSE</t>
  </si>
  <si>
    <t>Náklady za dodávku celkem</t>
  </si>
  <si>
    <t>18/A1VSE - Interiérové vybavení</t>
  </si>
  <si>
    <t>FA01 - Křeslo jednomístné</t>
  </si>
  <si>
    <t>FA02 - Křeslo dvoumístné</t>
  </si>
  <si>
    <t>FA03 - Křeslo třímístné</t>
  </si>
  <si>
    <t>Poznámka k položce:
Provedení + barevnost dle přílohy. Dodávka + montáž</t>
  </si>
  <si>
    <t>SPK01 - Přísedový kruhový stolek</t>
  </si>
  <si>
    <t>766.FA01</t>
  </si>
  <si>
    <t>766.FA02</t>
  </si>
  <si>
    <t>766.FA03</t>
  </si>
  <si>
    <t>766.SPK01</t>
  </si>
  <si>
    <t>ZS01 - Židle studentská</t>
  </si>
  <si>
    <t>ZS02 - Židle studentská se sklopným stolkem</t>
  </si>
  <si>
    <t>ZS03 - Židle studentská pojízdná</t>
  </si>
  <si>
    <t>766.ZS01</t>
  </si>
  <si>
    <t>766.ZS02</t>
  </si>
  <si>
    <t>766.ZS03</t>
  </si>
  <si>
    <t>ZS04 - Židle studentská promoční malá</t>
  </si>
  <si>
    <t>766.ZS04</t>
  </si>
  <si>
    <t>766.ZS05</t>
  </si>
  <si>
    <t>ZS05 - Židle studentská promoční velká</t>
  </si>
  <si>
    <t>SPP01 - Promoční stolek</t>
  </si>
  <si>
    <t>766.SPP01</t>
  </si>
  <si>
    <t>SPK02 - Přísedový kruhový stolek</t>
  </si>
  <si>
    <t>766.SPK02</t>
  </si>
  <si>
    <t>28,38*6 'Přepočtené koeficientem množství</t>
  </si>
  <si>
    <t>28,38*10 'Přepočtené koeficientem množství</t>
  </si>
  <si>
    <t>LVDB01 - Lavice dubová masivní</t>
  </si>
  <si>
    <t>SDB01 - Stůl dubový masivní</t>
  </si>
  <si>
    <t>Modernizace volného sedacího mobiliáře</t>
  </si>
  <si>
    <t>KRYCÍ LIST VÝKAZU VÝMĚR</t>
  </si>
  <si>
    <t>REKAPITULACE ČLENĚNÍ VÝKAZU VÝMĚR</t>
  </si>
  <si>
    <t>REKAPITULACE DODÁVEK A SOUPISŮ PRACÍ</t>
  </si>
  <si>
    <t>REKAPITULACE VÝKAZU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</si>
</sst>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9" fillId="2" borderId="0" xfId="20" applyFont="1" applyFill="1" applyAlignment="1" applyProtection="1">
      <alignment vertical="center"/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" fontId="0" fillId="6" borderId="27" xfId="0" applyNumberFormat="1" applyFont="1" applyFill="1" applyBorder="1" applyAlignment="1" applyProtection="1">
      <alignment vertical="center"/>
      <protection locked="0"/>
    </xf>
    <xf numFmtId="4" fontId="35" fillId="6" borderId="2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C4" sqref="C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17" t="s">
        <v>8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196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S4" s="21" t="s">
        <v>13</v>
      </c>
    </row>
    <row r="5" spans="2:71" ht="14.45" customHeight="1">
      <c r="B5" s="25"/>
      <c r="C5" s="26"/>
      <c r="D5" s="30" t="s">
        <v>14</v>
      </c>
      <c r="E5" s="26"/>
      <c r="F5" s="26"/>
      <c r="G5" s="26"/>
      <c r="H5" s="26"/>
      <c r="I5" s="26"/>
      <c r="J5" s="26"/>
      <c r="K5" s="203" t="s">
        <v>162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6"/>
      <c r="AQ5" s="28"/>
      <c r="BS5" s="21" t="s">
        <v>9</v>
      </c>
    </row>
    <row r="6" spans="2:71" ht="36.95" customHeight="1">
      <c r="B6" s="25"/>
      <c r="C6" s="26"/>
      <c r="D6" s="32" t="s">
        <v>15</v>
      </c>
      <c r="E6" s="26"/>
      <c r="F6" s="26"/>
      <c r="G6" s="26"/>
      <c r="H6" s="26"/>
      <c r="I6" s="26"/>
      <c r="J6" s="26"/>
      <c r="K6" s="205" t="s">
        <v>192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6"/>
      <c r="AQ6" s="28"/>
      <c r="BS6" s="21" t="s">
        <v>9</v>
      </c>
    </row>
    <row r="7" spans="2:71" ht="14.45" customHeight="1">
      <c r="B7" s="25"/>
      <c r="C7" s="26"/>
      <c r="D7" s="33" t="s">
        <v>16</v>
      </c>
      <c r="E7" s="26"/>
      <c r="F7" s="26"/>
      <c r="G7" s="26"/>
      <c r="H7" s="26"/>
      <c r="I7" s="26"/>
      <c r="J7" s="26"/>
      <c r="K7" s="31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17</v>
      </c>
      <c r="AL7" s="26"/>
      <c r="AM7" s="26"/>
      <c r="AN7" s="31" t="s">
        <v>5</v>
      </c>
      <c r="AO7" s="26"/>
      <c r="AP7" s="26"/>
      <c r="AQ7" s="28"/>
      <c r="BS7" s="21" t="s">
        <v>9</v>
      </c>
    </row>
    <row r="8" spans="2:71" ht="14.45" customHeight="1">
      <c r="B8" s="25"/>
      <c r="C8" s="26"/>
      <c r="D8" s="33" t="s">
        <v>18</v>
      </c>
      <c r="E8" s="26"/>
      <c r="F8" s="26"/>
      <c r="G8" s="26"/>
      <c r="H8" s="26"/>
      <c r="I8" s="26"/>
      <c r="J8" s="26"/>
      <c r="K8" s="31" t="s">
        <v>19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20</v>
      </c>
      <c r="AL8" s="26"/>
      <c r="AM8" s="26"/>
      <c r="AN8" s="197">
        <v>43181</v>
      </c>
      <c r="AO8" s="26"/>
      <c r="AP8" s="26"/>
      <c r="AQ8" s="28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S9" s="21" t="s">
        <v>9</v>
      </c>
    </row>
    <row r="10" spans="2:71" ht="14.45" customHeight="1">
      <c r="B10" s="25"/>
      <c r="C10" s="26"/>
      <c r="D10" s="33" t="s">
        <v>21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22</v>
      </c>
      <c r="AL10" s="26"/>
      <c r="AM10" s="26"/>
      <c r="AN10" s="31" t="s">
        <v>5</v>
      </c>
      <c r="AO10" s="26"/>
      <c r="AP10" s="26"/>
      <c r="AQ10" s="28"/>
      <c r="BS10" s="21" t="s">
        <v>9</v>
      </c>
    </row>
    <row r="11" spans="2:71" ht="18.4" customHeight="1">
      <c r="B11" s="25"/>
      <c r="C11" s="26"/>
      <c r="D11" s="26"/>
      <c r="E11" s="31" t="s">
        <v>23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24</v>
      </c>
      <c r="AL11" s="26"/>
      <c r="AM11" s="26"/>
      <c r="AN11" s="31" t="s">
        <v>5</v>
      </c>
      <c r="AO11" s="26"/>
      <c r="AP11" s="26"/>
      <c r="AQ11" s="28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S12" s="21" t="s">
        <v>9</v>
      </c>
    </row>
    <row r="13" spans="2:71" ht="14.45" customHeight="1">
      <c r="B13" s="25"/>
      <c r="C13" s="26"/>
      <c r="D13" s="33" t="s">
        <v>25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3" t="s">
        <v>22</v>
      </c>
      <c r="AL13" s="26"/>
      <c r="AM13" s="26"/>
      <c r="AN13" s="31" t="s">
        <v>5</v>
      </c>
      <c r="AO13" s="26"/>
      <c r="AP13" s="26"/>
      <c r="AQ13" s="28"/>
      <c r="BS13" s="21" t="s">
        <v>9</v>
      </c>
    </row>
    <row r="14" spans="2:71" ht="15">
      <c r="B14" s="25"/>
      <c r="C14" s="26"/>
      <c r="D14" s="26"/>
      <c r="E14" s="31" t="s">
        <v>26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3" t="s">
        <v>24</v>
      </c>
      <c r="AL14" s="26"/>
      <c r="AM14" s="26"/>
      <c r="AN14" s="31" t="s">
        <v>5</v>
      </c>
      <c r="AO14" s="26"/>
      <c r="AP14" s="26"/>
      <c r="AQ14" s="28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S15" s="21" t="s">
        <v>6</v>
      </c>
    </row>
    <row r="16" spans="2:71" ht="14.45" customHeight="1">
      <c r="B16" s="25"/>
      <c r="C16" s="26"/>
      <c r="D16" s="33" t="s">
        <v>27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22</v>
      </c>
      <c r="AL16" s="26"/>
      <c r="AM16" s="26"/>
      <c r="AN16" s="31" t="s">
        <v>5</v>
      </c>
      <c r="AO16" s="26"/>
      <c r="AP16" s="26"/>
      <c r="AQ16" s="28"/>
      <c r="BS16" s="21" t="s">
        <v>6</v>
      </c>
    </row>
    <row r="17" spans="2:71" ht="18.4" customHeight="1">
      <c r="B17" s="25"/>
      <c r="C17" s="26"/>
      <c r="D17" s="26"/>
      <c r="E17" s="31" t="s">
        <v>26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24</v>
      </c>
      <c r="AL17" s="26"/>
      <c r="AM17" s="26"/>
      <c r="AN17" s="31" t="s">
        <v>5</v>
      </c>
      <c r="AO17" s="26"/>
      <c r="AP17" s="26"/>
      <c r="AQ17" s="28"/>
      <c r="BS17" s="21" t="s">
        <v>28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S18" s="21" t="s">
        <v>9</v>
      </c>
    </row>
    <row r="19" spans="2:71" ht="14.45" customHeight="1">
      <c r="B19" s="25"/>
      <c r="C19" s="26"/>
      <c r="D19" s="33" t="s">
        <v>29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S19" s="21" t="s">
        <v>9</v>
      </c>
    </row>
    <row r="20" spans="2:71" ht="22.5" customHeight="1">
      <c r="B20" s="25"/>
      <c r="C20" s="26"/>
      <c r="D20" s="26"/>
      <c r="E20" s="206" t="s">
        <v>5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6"/>
      <c r="AP20" s="26"/>
      <c r="AQ20" s="28"/>
      <c r="BS20" s="21" t="s">
        <v>6</v>
      </c>
    </row>
    <row r="21" spans="2:43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</row>
    <row r="22" spans="2:43" ht="6.95" customHeight="1">
      <c r="B22" s="25"/>
      <c r="C22" s="2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6"/>
      <c r="AQ22" s="28"/>
    </row>
    <row r="23" spans="2:43" s="1" customFormat="1" ht="25.9" customHeight="1">
      <c r="B23" s="35"/>
      <c r="C23" s="36"/>
      <c r="D23" s="37" t="s">
        <v>30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07">
        <f>ROUND(AG51,2)</f>
        <v>0</v>
      </c>
      <c r="AL23" s="208"/>
      <c r="AM23" s="208"/>
      <c r="AN23" s="208"/>
      <c r="AO23" s="208"/>
      <c r="AP23" s="36"/>
      <c r="AQ23" s="39"/>
    </row>
    <row r="24" spans="2:43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</row>
    <row r="25" spans="2:43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09" t="s">
        <v>31</v>
      </c>
      <c r="M25" s="209"/>
      <c r="N25" s="209"/>
      <c r="O25" s="209"/>
      <c r="P25" s="36"/>
      <c r="Q25" s="36"/>
      <c r="R25" s="36"/>
      <c r="S25" s="36"/>
      <c r="T25" s="36"/>
      <c r="U25" s="36"/>
      <c r="V25" s="36"/>
      <c r="W25" s="209" t="s">
        <v>32</v>
      </c>
      <c r="X25" s="209"/>
      <c r="Y25" s="209"/>
      <c r="Z25" s="209"/>
      <c r="AA25" s="209"/>
      <c r="AB25" s="209"/>
      <c r="AC25" s="209"/>
      <c r="AD25" s="209"/>
      <c r="AE25" s="209"/>
      <c r="AF25" s="36"/>
      <c r="AG25" s="36"/>
      <c r="AH25" s="36"/>
      <c r="AI25" s="36"/>
      <c r="AJ25" s="36"/>
      <c r="AK25" s="209" t="s">
        <v>33</v>
      </c>
      <c r="AL25" s="209"/>
      <c r="AM25" s="209"/>
      <c r="AN25" s="209"/>
      <c r="AO25" s="209"/>
      <c r="AP25" s="36"/>
      <c r="AQ25" s="39"/>
    </row>
    <row r="26" spans="2:43" s="2" customFormat="1" ht="14.45" customHeight="1">
      <c r="B26" s="41"/>
      <c r="C26" s="42"/>
      <c r="D26" s="43" t="s">
        <v>34</v>
      </c>
      <c r="E26" s="42"/>
      <c r="F26" s="43" t="s">
        <v>35</v>
      </c>
      <c r="G26" s="42"/>
      <c r="H26" s="42"/>
      <c r="I26" s="42"/>
      <c r="J26" s="42"/>
      <c r="K26" s="42"/>
      <c r="L26" s="210">
        <v>0.21</v>
      </c>
      <c r="M26" s="211"/>
      <c r="N26" s="211"/>
      <c r="O26" s="211"/>
      <c r="P26" s="42"/>
      <c r="Q26" s="42"/>
      <c r="R26" s="42"/>
      <c r="S26" s="42"/>
      <c r="T26" s="42"/>
      <c r="U26" s="42"/>
      <c r="V26" s="42"/>
      <c r="W26" s="212">
        <f>ROUND(AZ51,2)</f>
        <v>0</v>
      </c>
      <c r="X26" s="211"/>
      <c r="Y26" s="211"/>
      <c r="Z26" s="211"/>
      <c r="AA26" s="211"/>
      <c r="AB26" s="211"/>
      <c r="AC26" s="211"/>
      <c r="AD26" s="211"/>
      <c r="AE26" s="211"/>
      <c r="AF26" s="42"/>
      <c r="AG26" s="42"/>
      <c r="AH26" s="42"/>
      <c r="AI26" s="42"/>
      <c r="AJ26" s="42"/>
      <c r="AK26" s="212">
        <f>AK23/100*21</f>
        <v>0</v>
      </c>
      <c r="AL26" s="211"/>
      <c r="AM26" s="211"/>
      <c r="AN26" s="211"/>
      <c r="AO26" s="211"/>
      <c r="AP26" s="42"/>
      <c r="AQ26" s="44"/>
    </row>
    <row r="27" spans="2:43" s="2" customFormat="1" ht="14.45" customHeight="1">
      <c r="B27" s="41"/>
      <c r="C27" s="42"/>
      <c r="D27" s="42"/>
      <c r="E27" s="42"/>
      <c r="F27" s="43" t="s">
        <v>36</v>
      </c>
      <c r="G27" s="42"/>
      <c r="H27" s="42"/>
      <c r="I27" s="42"/>
      <c r="J27" s="42"/>
      <c r="K27" s="42"/>
      <c r="L27" s="210">
        <v>0.15</v>
      </c>
      <c r="M27" s="211"/>
      <c r="N27" s="211"/>
      <c r="O27" s="211"/>
      <c r="P27" s="42"/>
      <c r="Q27" s="42"/>
      <c r="R27" s="42"/>
      <c r="S27" s="42"/>
      <c r="T27" s="42"/>
      <c r="U27" s="42"/>
      <c r="V27" s="42"/>
      <c r="W27" s="212">
        <f>ROUND(BA51,2)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42"/>
      <c r="AG27" s="42"/>
      <c r="AH27" s="42"/>
      <c r="AI27" s="42"/>
      <c r="AJ27" s="42"/>
      <c r="AK27" s="212">
        <f>ROUND(AW51,2)</f>
        <v>0</v>
      </c>
      <c r="AL27" s="211"/>
      <c r="AM27" s="211"/>
      <c r="AN27" s="211"/>
      <c r="AO27" s="211"/>
      <c r="AP27" s="42"/>
      <c r="AQ27" s="44"/>
    </row>
    <row r="28" spans="2:43" s="2" customFormat="1" ht="14.45" customHeight="1" hidden="1">
      <c r="B28" s="41"/>
      <c r="C28" s="42"/>
      <c r="D28" s="42"/>
      <c r="E28" s="42"/>
      <c r="F28" s="43" t="s">
        <v>37</v>
      </c>
      <c r="G28" s="42"/>
      <c r="H28" s="42"/>
      <c r="I28" s="42"/>
      <c r="J28" s="42"/>
      <c r="K28" s="42"/>
      <c r="L28" s="210">
        <v>0.21</v>
      </c>
      <c r="M28" s="211"/>
      <c r="N28" s="211"/>
      <c r="O28" s="211"/>
      <c r="P28" s="42"/>
      <c r="Q28" s="42"/>
      <c r="R28" s="42"/>
      <c r="S28" s="42"/>
      <c r="T28" s="42"/>
      <c r="U28" s="42"/>
      <c r="V28" s="42"/>
      <c r="W28" s="212">
        <f>ROUND(BB51,2)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42"/>
      <c r="AG28" s="42"/>
      <c r="AH28" s="42"/>
      <c r="AI28" s="42"/>
      <c r="AJ28" s="42"/>
      <c r="AK28" s="212">
        <v>0</v>
      </c>
      <c r="AL28" s="211"/>
      <c r="AM28" s="211"/>
      <c r="AN28" s="211"/>
      <c r="AO28" s="211"/>
      <c r="AP28" s="42"/>
      <c r="AQ28" s="44"/>
    </row>
    <row r="29" spans="2:43" s="2" customFormat="1" ht="14.45" customHeight="1" hidden="1">
      <c r="B29" s="41"/>
      <c r="C29" s="42"/>
      <c r="D29" s="42"/>
      <c r="E29" s="42"/>
      <c r="F29" s="43" t="s">
        <v>38</v>
      </c>
      <c r="G29" s="42"/>
      <c r="H29" s="42"/>
      <c r="I29" s="42"/>
      <c r="J29" s="42"/>
      <c r="K29" s="42"/>
      <c r="L29" s="210">
        <v>0.15</v>
      </c>
      <c r="M29" s="211"/>
      <c r="N29" s="211"/>
      <c r="O29" s="211"/>
      <c r="P29" s="42"/>
      <c r="Q29" s="42"/>
      <c r="R29" s="42"/>
      <c r="S29" s="42"/>
      <c r="T29" s="42"/>
      <c r="U29" s="42"/>
      <c r="V29" s="42"/>
      <c r="W29" s="212">
        <f>ROUND(BC51,2)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42"/>
      <c r="AG29" s="42"/>
      <c r="AH29" s="42"/>
      <c r="AI29" s="42"/>
      <c r="AJ29" s="42"/>
      <c r="AK29" s="212">
        <v>0</v>
      </c>
      <c r="AL29" s="211"/>
      <c r="AM29" s="211"/>
      <c r="AN29" s="211"/>
      <c r="AO29" s="211"/>
      <c r="AP29" s="42"/>
      <c r="AQ29" s="44"/>
    </row>
    <row r="30" spans="2:43" s="2" customFormat="1" ht="14.45" customHeight="1" hidden="1">
      <c r="B30" s="41"/>
      <c r="C30" s="42"/>
      <c r="D30" s="42"/>
      <c r="E30" s="42"/>
      <c r="F30" s="43" t="s">
        <v>39</v>
      </c>
      <c r="G30" s="42"/>
      <c r="H30" s="42"/>
      <c r="I30" s="42"/>
      <c r="J30" s="42"/>
      <c r="K30" s="42"/>
      <c r="L30" s="210">
        <v>0</v>
      </c>
      <c r="M30" s="211"/>
      <c r="N30" s="211"/>
      <c r="O30" s="211"/>
      <c r="P30" s="42"/>
      <c r="Q30" s="42"/>
      <c r="R30" s="42"/>
      <c r="S30" s="42"/>
      <c r="T30" s="42"/>
      <c r="U30" s="42"/>
      <c r="V30" s="42"/>
      <c r="W30" s="212">
        <f>ROUND(BD51,2)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42"/>
      <c r="AG30" s="42"/>
      <c r="AH30" s="42"/>
      <c r="AI30" s="42"/>
      <c r="AJ30" s="42"/>
      <c r="AK30" s="212">
        <v>0</v>
      </c>
      <c r="AL30" s="211"/>
      <c r="AM30" s="211"/>
      <c r="AN30" s="211"/>
      <c r="AO30" s="211"/>
      <c r="AP30" s="42"/>
      <c r="AQ30" s="44"/>
    </row>
    <row r="31" spans="2:43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</row>
    <row r="32" spans="2:43" s="1" customFormat="1" ht="25.9" customHeight="1">
      <c r="B32" s="35"/>
      <c r="C32" s="45"/>
      <c r="D32" s="46" t="s">
        <v>40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41</v>
      </c>
      <c r="U32" s="47"/>
      <c r="V32" s="47"/>
      <c r="W32" s="47"/>
      <c r="X32" s="213" t="s">
        <v>42</v>
      </c>
      <c r="Y32" s="214"/>
      <c r="Z32" s="214"/>
      <c r="AA32" s="214"/>
      <c r="AB32" s="214"/>
      <c r="AC32" s="47"/>
      <c r="AD32" s="47"/>
      <c r="AE32" s="47"/>
      <c r="AF32" s="47"/>
      <c r="AG32" s="47"/>
      <c r="AH32" s="47"/>
      <c r="AI32" s="47"/>
      <c r="AJ32" s="47"/>
      <c r="AK32" s="215">
        <f>SUM(AK23:AK30)</f>
        <v>0</v>
      </c>
      <c r="AL32" s="214"/>
      <c r="AM32" s="214"/>
      <c r="AN32" s="214"/>
      <c r="AO32" s="216"/>
      <c r="AP32" s="45"/>
      <c r="AQ32" s="49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95" customHeight="1">
      <c r="B39" s="35"/>
      <c r="C39" s="55" t="s">
        <v>195</v>
      </c>
      <c r="AR39" s="35"/>
    </row>
    <row r="40" spans="2:44" s="1" customFormat="1" ht="6.95" customHeight="1">
      <c r="B40" s="35"/>
      <c r="AR40" s="35"/>
    </row>
    <row r="41" spans="2:44" s="3" customFormat="1" ht="14.45" customHeight="1">
      <c r="B41" s="56"/>
      <c r="C41" s="57" t="s">
        <v>14</v>
      </c>
      <c r="L41" s="3" t="str">
        <f>K5</f>
        <v>18/A1-VSE</v>
      </c>
      <c r="AR41" s="56"/>
    </row>
    <row r="42" spans="2:44" s="4" customFormat="1" ht="36.95" customHeight="1">
      <c r="B42" s="58"/>
      <c r="C42" s="59" t="s">
        <v>15</v>
      </c>
      <c r="L42" s="224" t="str">
        <f>K6</f>
        <v>Modernizace volného sedacího mobiliáře</v>
      </c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R42" s="58"/>
    </row>
    <row r="43" spans="2:44" s="1" customFormat="1" ht="6.95" customHeight="1">
      <c r="B43" s="35"/>
      <c r="AR43" s="35"/>
    </row>
    <row r="44" spans="2:44" s="1" customFormat="1" ht="15">
      <c r="B44" s="35"/>
      <c r="C44" s="57" t="s">
        <v>18</v>
      </c>
      <c r="L44" s="60" t="str">
        <f>IF(K8="","",K8)</f>
        <v>náměstí W. Churchilla 4, Praha 3</v>
      </c>
      <c r="AI44" s="57" t="s">
        <v>20</v>
      </c>
      <c r="AM44" s="226">
        <f>IF(AN8="","",AN8)</f>
        <v>43181</v>
      </c>
      <c r="AN44" s="226"/>
      <c r="AR44" s="35"/>
    </row>
    <row r="45" spans="2:44" s="1" customFormat="1" ht="6.95" customHeight="1">
      <c r="B45" s="35"/>
      <c r="AR45" s="35"/>
    </row>
    <row r="46" spans="2:56" s="1" customFormat="1" ht="15">
      <c r="B46" s="35"/>
      <c r="C46" s="57" t="s">
        <v>21</v>
      </c>
      <c r="L46" s="3" t="str">
        <f>IF(E11="","",E11)</f>
        <v>Vysoká škola ekonomická, Praha 3</v>
      </c>
      <c r="AI46" s="57" t="s">
        <v>27</v>
      </c>
      <c r="AM46" s="227" t="str">
        <f>IF(E17="","",E17)</f>
        <v xml:space="preserve"> </v>
      </c>
      <c r="AN46" s="227"/>
      <c r="AO46" s="227"/>
      <c r="AP46" s="227"/>
      <c r="AR46" s="35"/>
      <c r="AS46" s="228" t="s">
        <v>43</v>
      </c>
      <c r="AT46" s="229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25</v>
      </c>
      <c r="L47" s="3" t="str">
        <f>IF(E14="","",E14)</f>
        <v xml:space="preserve"> </v>
      </c>
      <c r="AR47" s="35"/>
      <c r="AS47" s="230"/>
      <c r="AT47" s="231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9" customHeight="1">
      <c r="B48" s="35"/>
      <c r="AR48" s="35"/>
      <c r="AS48" s="230"/>
      <c r="AT48" s="231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32" t="s">
        <v>44</v>
      </c>
      <c r="D49" s="233"/>
      <c r="E49" s="233"/>
      <c r="F49" s="233"/>
      <c r="G49" s="233"/>
      <c r="H49" s="65"/>
      <c r="I49" s="234" t="s">
        <v>45</v>
      </c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5" t="s">
        <v>46</v>
      </c>
      <c r="AH49" s="233"/>
      <c r="AI49" s="233"/>
      <c r="AJ49" s="233"/>
      <c r="AK49" s="233"/>
      <c r="AL49" s="233"/>
      <c r="AM49" s="233"/>
      <c r="AN49" s="234" t="s">
        <v>47</v>
      </c>
      <c r="AO49" s="233"/>
      <c r="AP49" s="233"/>
      <c r="AQ49" s="66" t="s">
        <v>48</v>
      </c>
      <c r="AR49" s="35"/>
      <c r="AS49" s="67" t="s">
        <v>49</v>
      </c>
      <c r="AT49" s="68" t="s">
        <v>50</v>
      </c>
      <c r="AU49" s="68" t="s">
        <v>51</v>
      </c>
      <c r="AV49" s="68" t="s">
        <v>52</v>
      </c>
      <c r="AW49" s="68" t="s">
        <v>53</v>
      </c>
      <c r="AX49" s="68" t="s">
        <v>54</v>
      </c>
      <c r="AY49" s="68" t="s">
        <v>55</v>
      </c>
      <c r="AZ49" s="68" t="s">
        <v>56</v>
      </c>
      <c r="BA49" s="68" t="s">
        <v>57</v>
      </c>
      <c r="BB49" s="68" t="s">
        <v>58</v>
      </c>
      <c r="BC49" s="68" t="s">
        <v>59</v>
      </c>
      <c r="BD49" s="69" t="s">
        <v>60</v>
      </c>
    </row>
    <row r="50" spans="2:56" s="1" customFormat="1" ht="10.9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5" customHeight="1">
      <c r="B51" s="58"/>
      <c r="C51" s="71" t="s">
        <v>163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22">
        <f>ROUND(AG52,2)</f>
        <v>0</v>
      </c>
      <c r="AH51" s="222"/>
      <c r="AI51" s="222"/>
      <c r="AJ51" s="222"/>
      <c r="AK51" s="222"/>
      <c r="AL51" s="222"/>
      <c r="AM51" s="222"/>
      <c r="AN51" s="223">
        <f>AG51*1.21</f>
        <v>0</v>
      </c>
      <c r="AO51" s="223"/>
      <c r="AP51" s="223"/>
      <c r="AQ51" s="73" t="s">
        <v>5</v>
      </c>
      <c r="AR51" s="58"/>
      <c r="AS51" s="74">
        <f>ROUND(AS52,2)</f>
        <v>0</v>
      </c>
      <c r="AT51" s="75">
        <f>ROUND(SUM(AV51:AW51),2)</f>
        <v>0</v>
      </c>
      <c r="AU51" s="76" t="e">
        <f>ROUND(AU52,5)</f>
        <v>#REF!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61</v>
      </c>
      <c r="BT51" s="59" t="s">
        <v>62</v>
      </c>
      <c r="BU51" s="78" t="s">
        <v>63</v>
      </c>
      <c r="BV51" s="59" t="s">
        <v>64</v>
      </c>
      <c r="BW51" s="59" t="s">
        <v>7</v>
      </c>
      <c r="BX51" s="59" t="s">
        <v>65</v>
      </c>
      <c r="CL51" s="59" t="s">
        <v>5</v>
      </c>
    </row>
    <row r="52" spans="1:91" s="5" customFormat="1" ht="37.5" customHeight="1">
      <c r="A52" s="79" t="s">
        <v>66</v>
      </c>
      <c r="B52" s="80"/>
      <c r="C52" s="81"/>
      <c r="D52" s="221" t="str">
        <f>K5</f>
        <v>18/A1-VSE</v>
      </c>
      <c r="E52" s="221"/>
      <c r="F52" s="221"/>
      <c r="G52" s="221"/>
      <c r="H52" s="221"/>
      <c r="I52" s="82"/>
      <c r="J52" s="221" t="s">
        <v>67</v>
      </c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19">
        <f>'18-A1-VSE - Interiérové v...'!J27</f>
        <v>0</v>
      </c>
      <c r="AH52" s="220"/>
      <c r="AI52" s="220"/>
      <c r="AJ52" s="220"/>
      <c r="AK52" s="220"/>
      <c r="AL52" s="220"/>
      <c r="AM52" s="220"/>
      <c r="AN52" s="219">
        <f>SUM(AG52,AT52)</f>
        <v>0</v>
      </c>
      <c r="AO52" s="220"/>
      <c r="AP52" s="220"/>
      <c r="AQ52" s="83" t="s">
        <v>68</v>
      </c>
      <c r="AR52" s="80"/>
      <c r="AS52" s="84">
        <v>0</v>
      </c>
      <c r="AT52" s="85">
        <f>ROUND(SUM(AV52:AW52),2)</f>
        <v>0</v>
      </c>
      <c r="AU52" s="86" t="e">
        <f>'18-A1-VSE - Interiérové v...'!P82</f>
        <v>#REF!</v>
      </c>
      <c r="AV52" s="85">
        <f>'18-A1-VSE - Interiérové v...'!J30</f>
        <v>0</v>
      </c>
      <c r="AW52" s="85">
        <f>'18-A1-VSE - Interiérové v...'!J31</f>
        <v>0</v>
      </c>
      <c r="AX52" s="85">
        <f>'18-A1-VSE - Interiérové v...'!J32</f>
        <v>0</v>
      </c>
      <c r="AY52" s="85">
        <f>'18-A1-VSE - Interiérové v...'!J33</f>
        <v>0</v>
      </c>
      <c r="AZ52" s="85">
        <f>'18-A1-VSE - Interiérové v...'!F30</f>
        <v>0</v>
      </c>
      <c r="BA52" s="85">
        <f>'18-A1-VSE - Interiérové v...'!F31</f>
        <v>0</v>
      </c>
      <c r="BB52" s="85">
        <f>'18-A1-VSE - Interiérové v...'!F32</f>
        <v>0</v>
      </c>
      <c r="BC52" s="85">
        <f>'18-A1-VSE - Interiérové v...'!F33</f>
        <v>0</v>
      </c>
      <c r="BD52" s="87">
        <f>'18-A1-VSE - Interiérové v...'!F34</f>
        <v>0</v>
      </c>
      <c r="BT52" s="88" t="s">
        <v>69</v>
      </c>
      <c r="BV52" s="88" t="s">
        <v>64</v>
      </c>
      <c r="BW52" s="88" t="s">
        <v>70</v>
      </c>
      <c r="BX52" s="88" t="s">
        <v>7</v>
      </c>
      <c r="CL52" s="88" t="s">
        <v>5</v>
      </c>
      <c r="CM52" s="88" t="s">
        <v>71</v>
      </c>
    </row>
    <row r="53" spans="2:44" s="1" customFormat="1" ht="30" customHeight="1">
      <c r="B53" s="35"/>
      <c r="AR53" s="35"/>
    </row>
    <row r="54" spans="2:44" s="1" customFormat="1" ht="6.9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mergeCells count="39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17-042-01 - Interiérové 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2" activePane="bottomLeft" state="frozen"/>
      <selection pane="bottomLeft" activeCell="D4" sqref="D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89"/>
      <c r="B1" s="14"/>
      <c r="C1" s="14"/>
      <c r="D1" s="15" t="s">
        <v>1</v>
      </c>
      <c r="E1" s="14"/>
      <c r="F1" s="90" t="s">
        <v>72</v>
      </c>
      <c r="G1" s="239" t="s">
        <v>73</v>
      </c>
      <c r="H1" s="239"/>
      <c r="I1" s="14"/>
      <c r="J1" s="90" t="s">
        <v>74</v>
      </c>
      <c r="K1" s="15"/>
      <c r="L1" s="18"/>
      <c r="M1" s="202"/>
      <c r="N1" s="202"/>
      <c r="O1" s="202"/>
      <c r="P1" s="202"/>
      <c r="Q1" s="202"/>
      <c r="R1" s="202"/>
      <c r="S1" s="202"/>
      <c r="T1" s="202"/>
      <c r="U1" s="202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17" t="s">
        <v>8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21" t="s">
        <v>70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71</v>
      </c>
    </row>
    <row r="4" spans="2:46" ht="36.95" customHeight="1">
      <c r="B4" s="25"/>
      <c r="C4" s="26"/>
      <c r="D4" s="27" t="s">
        <v>193</v>
      </c>
      <c r="E4" s="26"/>
      <c r="F4" s="26"/>
      <c r="G4" s="26"/>
      <c r="H4" s="26"/>
      <c r="I4" s="26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2:11" ht="15">
      <c r="B6" s="25"/>
      <c r="C6" s="26"/>
      <c r="D6" s="33" t="s">
        <v>15</v>
      </c>
      <c r="E6" s="26"/>
      <c r="F6" s="26"/>
      <c r="G6" s="26"/>
      <c r="H6" s="26"/>
      <c r="I6" s="26"/>
      <c r="J6" s="26"/>
      <c r="K6" s="28"/>
    </row>
    <row r="7" spans="2:11" ht="22.5" customHeight="1">
      <c r="B7" s="25"/>
      <c r="C7" s="26"/>
      <c r="D7" s="26"/>
      <c r="E7" s="240" t="s">
        <v>192</v>
      </c>
      <c r="F7" s="241"/>
      <c r="G7" s="241"/>
      <c r="H7" s="241"/>
      <c r="I7" s="26"/>
      <c r="J7" s="26"/>
      <c r="K7" s="28"/>
    </row>
    <row r="8" spans="2:11" s="1" customFormat="1" ht="15">
      <c r="B8" s="35"/>
      <c r="C8" s="36"/>
      <c r="D8" s="33" t="s">
        <v>75</v>
      </c>
      <c r="E8" s="36"/>
      <c r="F8" s="36"/>
      <c r="G8" s="36"/>
      <c r="H8" s="36"/>
      <c r="I8" s="36"/>
      <c r="J8" s="36"/>
      <c r="K8" s="39"/>
    </row>
    <row r="9" spans="2:11" s="1" customFormat="1" ht="36.95" customHeight="1">
      <c r="B9" s="35"/>
      <c r="C9" s="36"/>
      <c r="D9" s="36"/>
      <c r="E9" s="242" t="s">
        <v>164</v>
      </c>
      <c r="F9" s="243"/>
      <c r="G9" s="243"/>
      <c r="H9" s="243"/>
      <c r="I9" s="3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9"/>
    </row>
    <row r="11" spans="2:11" s="1" customFormat="1" ht="14.45" customHeight="1">
      <c r="B11" s="35"/>
      <c r="C11" s="36"/>
      <c r="D11" s="33" t="s">
        <v>16</v>
      </c>
      <c r="E11" s="36"/>
      <c r="F11" s="31" t="s">
        <v>5</v>
      </c>
      <c r="G11" s="36"/>
      <c r="H11" s="36"/>
      <c r="I11" s="33" t="s">
        <v>17</v>
      </c>
      <c r="J11" s="31" t="s">
        <v>5</v>
      </c>
      <c r="K11" s="39"/>
    </row>
    <row r="12" spans="2:11" s="1" customFormat="1" ht="14.45" customHeight="1">
      <c r="B12" s="35"/>
      <c r="C12" s="36"/>
      <c r="D12" s="33" t="s">
        <v>18</v>
      </c>
      <c r="E12" s="36"/>
      <c r="F12" s="31" t="s">
        <v>19</v>
      </c>
      <c r="G12" s="36"/>
      <c r="H12" s="36"/>
      <c r="I12" s="33" t="s">
        <v>20</v>
      </c>
      <c r="J12" s="91">
        <v>43181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36"/>
      <c r="J13" s="36"/>
      <c r="K13" s="39"/>
    </row>
    <row r="14" spans="2:11" s="1" customFormat="1" ht="14.45" customHeight="1">
      <c r="B14" s="35"/>
      <c r="C14" s="36"/>
      <c r="D14" s="33" t="s">
        <v>21</v>
      </c>
      <c r="E14" s="36"/>
      <c r="F14" s="36"/>
      <c r="G14" s="36"/>
      <c r="H14" s="36"/>
      <c r="I14" s="33" t="s">
        <v>22</v>
      </c>
      <c r="J14" s="31" t="s">
        <v>5</v>
      </c>
      <c r="K14" s="39"/>
    </row>
    <row r="15" spans="2:11" s="1" customFormat="1" ht="18" customHeight="1">
      <c r="B15" s="35"/>
      <c r="C15" s="36"/>
      <c r="D15" s="36"/>
      <c r="E15" s="31" t="s">
        <v>23</v>
      </c>
      <c r="F15" s="36"/>
      <c r="G15" s="36"/>
      <c r="H15" s="36"/>
      <c r="I15" s="33" t="s">
        <v>24</v>
      </c>
      <c r="J15" s="31" t="s">
        <v>5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9"/>
    </row>
    <row r="17" spans="2:11" s="1" customFormat="1" ht="14.45" customHeight="1">
      <c r="B17" s="35"/>
      <c r="C17" s="36"/>
      <c r="D17" s="33" t="s">
        <v>25</v>
      </c>
      <c r="E17" s="36"/>
      <c r="F17" s="36"/>
      <c r="G17" s="36"/>
      <c r="H17" s="36"/>
      <c r="I17" s="33" t="s">
        <v>22</v>
      </c>
      <c r="J17" s="31" t="str">
        <f>IF('Rekapitulace dodávek'!AN13="Vyplň údaj","",IF('Rekapitulace dodávek'!AN13="","",'Rekapitulace dodávek'!AN13))</f>
        <v/>
      </c>
      <c r="K17" s="39"/>
    </row>
    <row r="18" spans="2:11" s="1" customFormat="1" ht="18" customHeight="1">
      <c r="B18" s="35"/>
      <c r="C18" s="36"/>
      <c r="D18" s="36"/>
      <c r="E18" s="31" t="str">
        <f>IF('Rekapitulace dodávek'!E14="Vyplň údaj","",IF('Rekapitulace dodávek'!E14="","",'Rekapitulace dodávek'!E14))</f>
        <v xml:space="preserve"> </v>
      </c>
      <c r="F18" s="36"/>
      <c r="G18" s="36"/>
      <c r="H18" s="36"/>
      <c r="I18" s="33" t="s">
        <v>24</v>
      </c>
      <c r="J18" s="31" t="str">
        <f>IF('Rekapitulace dodávek'!AN14="Vyplň údaj","",IF('Rekapitulace dodávek'!AN14="","",'Rekapitulace dodávek'!AN14))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9"/>
    </row>
    <row r="20" spans="2:11" s="1" customFormat="1" ht="14.45" customHeight="1">
      <c r="B20" s="35"/>
      <c r="C20" s="36"/>
      <c r="D20" s="33" t="s">
        <v>27</v>
      </c>
      <c r="E20" s="36"/>
      <c r="F20" s="36"/>
      <c r="G20" s="36"/>
      <c r="H20" s="36"/>
      <c r="I20" s="33" t="s">
        <v>22</v>
      </c>
      <c r="J20" s="31" t="str">
        <f>IF('Rekapitulace dodávek'!AN16="","",'Rekapitulace dodávek'!AN16)</f>
        <v/>
      </c>
      <c r="K20" s="39"/>
    </row>
    <row r="21" spans="2:11" s="1" customFormat="1" ht="18" customHeight="1">
      <c r="B21" s="35"/>
      <c r="C21" s="36"/>
      <c r="D21" s="36"/>
      <c r="E21" s="31" t="str">
        <f>IF('Rekapitulace dodávek'!E17="","",'Rekapitulace dodávek'!E17)</f>
        <v xml:space="preserve"> </v>
      </c>
      <c r="F21" s="36"/>
      <c r="G21" s="36"/>
      <c r="H21" s="36"/>
      <c r="I21" s="33" t="s">
        <v>24</v>
      </c>
      <c r="J21" s="31" t="str">
        <f>IF('Rekapitulace dodávek'!AN17="","",'Rekapitulace dodávek'!AN17)</f>
        <v/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9"/>
    </row>
    <row r="23" spans="2:11" s="1" customFormat="1" ht="14.45" customHeight="1">
      <c r="B23" s="35"/>
      <c r="C23" s="36"/>
      <c r="D23" s="33" t="s">
        <v>29</v>
      </c>
      <c r="E23" s="36"/>
      <c r="F23" s="36"/>
      <c r="G23" s="36"/>
      <c r="H23" s="36"/>
      <c r="I23" s="36"/>
      <c r="J23" s="36"/>
      <c r="K23" s="39"/>
    </row>
    <row r="24" spans="2:11" s="6" customFormat="1" ht="22.5" customHeight="1">
      <c r="B24" s="92"/>
      <c r="C24" s="93"/>
      <c r="D24" s="93"/>
      <c r="E24" s="206" t="s">
        <v>5</v>
      </c>
      <c r="F24" s="206"/>
      <c r="G24" s="206"/>
      <c r="H24" s="206"/>
      <c r="I24" s="93"/>
      <c r="J24" s="93"/>
      <c r="K24" s="9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9"/>
    </row>
    <row r="26" spans="2:11" s="1" customFormat="1" ht="6.95" customHeight="1">
      <c r="B26" s="35"/>
      <c r="C26" s="36"/>
      <c r="D26" s="62"/>
      <c r="E26" s="62"/>
      <c r="F26" s="62"/>
      <c r="G26" s="62"/>
      <c r="H26" s="62"/>
      <c r="I26" s="62"/>
      <c r="J26" s="62"/>
      <c r="K26" s="95"/>
    </row>
    <row r="27" spans="2:11" s="1" customFormat="1" ht="25.35" customHeight="1">
      <c r="B27" s="35"/>
      <c r="C27" s="36"/>
      <c r="D27" s="96" t="s">
        <v>30</v>
      </c>
      <c r="E27" s="36"/>
      <c r="F27" s="36"/>
      <c r="G27" s="36"/>
      <c r="H27" s="36"/>
      <c r="I27" s="36"/>
      <c r="J27" s="97">
        <f>ROUND(J82,2)</f>
        <v>0</v>
      </c>
      <c r="K27" s="39"/>
    </row>
    <row r="28" spans="2:11" s="1" customFormat="1" ht="6.95" customHeight="1">
      <c r="B28" s="35"/>
      <c r="C28" s="36"/>
      <c r="D28" s="62"/>
      <c r="E28" s="62"/>
      <c r="F28" s="62"/>
      <c r="G28" s="62"/>
      <c r="H28" s="62"/>
      <c r="I28" s="62"/>
      <c r="J28" s="62"/>
      <c r="K28" s="95"/>
    </row>
    <row r="29" spans="2:11" s="1" customFormat="1" ht="14.45" customHeight="1">
      <c r="B29" s="35"/>
      <c r="C29" s="36"/>
      <c r="D29" s="36"/>
      <c r="E29" s="36"/>
      <c r="F29" s="40" t="s">
        <v>32</v>
      </c>
      <c r="G29" s="36"/>
      <c r="H29" s="36"/>
      <c r="I29" s="40" t="s">
        <v>31</v>
      </c>
      <c r="J29" s="40" t="s">
        <v>33</v>
      </c>
      <c r="K29" s="39"/>
    </row>
    <row r="30" spans="2:11" s="1" customFormat="1" ht="14.45" customHeight="1">
      <c r="B30" s="35"/>
      <c r="C30" s="36"/>
      <c r="D30" s="43" t="s">
        <v>34</v>
      </c>
      <c r="E30" s="43" t="s">
        <v>35</v>
      </c>
      <c r="F30" s="98">
        <f>ROUND(SUM(BE82:BE133),2)</f>
        <v>0</v>
      </c>
      <c r="G30" s="36"/>
      <c r="H30" s="36"/>
      <c r="I30" s="99">
        <v>0.21</v>
      </c>
      <c r="J30" s="98">
        <f>J27/100*21</f>
        <v>0</v>
      </c>
      <c r="K30" s="39"/>
    </row>
    <row r="31" spans="2:11" s="1" customFormat="1" ht="14.45" customHeight="1">
      <c r="B31" s="35"/>
      <c r="C31" s="36"/>
      <c r="D31" s="36"/>
      <c r="E31" s="43" t="s">
        <v>36</v>
      </c>
      <c r="F31" s="98">
        <f>ROUND(SUM(BF82:BF133),2)</f>
        <v>0</v>
      </c>
      <c r="G31" s="36"/>
      <c r="H31" s="36"/>
      <c r="I31" s="99">
        <v>0.15</v>
      </c>
      <c r="J31" s="98">
        <f>ROUND(ROUND((SUM(BF82:BF133)),2)*I31,2)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37</v>
      </c>
      <c r="F32" s="98">
        <f>ROUND(SUM(BG82:BG133),2)</f>
        <v>0</v>
      </c>
      <c r="G32" s="36"/>
      <c r="H32" s="36"/>
      <c r="I32" s="99">
        <v>0.21</v>
      </c>
      <c r="J32" s="9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38</v>
      </c>
      <c r="F33" s="98">
        <f>ROUND(SUM(BH82:BH133),2)</f>
        <v>0</v>
      </c>
      <c r="G33" s="36"/>
      <c r="H33" s="36"/>
      <c r="I33" s="99">
        <v>0.15</v>
      </c>
      <c r="J33" s="9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39</v>
      </c>
      <c r="F34" s="98">
        <f>ROUND(SUM(BI82:BI133),2)</f>
        <v>0</v>
      </c>
      <c r="G34" s="36"/>
      <c r="H34" s="36"/>
      <c r="I34" s="99">
        <v>0</v>
      </c>
      <c r="J34" s="9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36"/>
      <c r="J35" s="36"/>
      <c r="K35" s="39"/>
    </row>
    <row r="36" spans="2:11" s="1" customFormat="1" ht="25.35" customHeight="1">
      <c r="B36" s="35"/>
      <c r="C36" s="100"/>
      <c r="D36" s="101" t="s">
        <v>40</v>
      </c>
      <c r="E36" s="65"/>
      <c r="F36" s="65"/>
      <c r="G36" s="102" t="s">
        <v>41</v>
      </c>
      <c r="H36" s="103" t="s">
        <v>42</v>
      </c>
      <c r="I36" s="65"/>
      <c r="J36" s="104">
        <f>SUM(J27:J34)</f>
        <v>0</v>
      </c>
      <c r="K36" s="105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54"/>
      <c r="J41" s="54"/>
      <c r="K41" s="106"/>
    </row>
    <row r="42" spans="2:11" s="1" customFormat="1" ht="36.95" customHeight="1">
      <c r="B42" s="35"/>
      <c r="C42" s="27" t="s">
        <v>194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9"/>
    </row>
    <row r="44" spans="2:11" s="1" customFormat="1" ht="14.45" customHeight="1">
      <c r="B44" s="35"/>
      <c r="C44" s="33" t="s">
        <v>15</v>
      </c>
      <c r="D44" s="36"/>
      <c r="E44" s="36"/>
      <c r="F44" s="36"/>
      <c r="G44" s="36"/>
      <c r="H44" s="36"/>
      <c r="I44" s="36"/>
      <c r="J44" s="36"/>
      <c r="K44" s="39"/>
    </row>
    <row r="45" spans="2:11" s="1" customFormat="1" ht="22.5" customHeight="1">
      <c r="B45" s="35"/>
      <c r="C45" s="36"/>
      <c r="D45" s="36"/>
      <c r="E45" s="240" t="str">
        <f>E7</f>
        <v>Modernizace volného sedacího mobiliáře</v>
      </c>
      <c r="F45" s="241"/>
      <c r="G45" s="241"/>
      <c r="H45" s="241"/>
      <c r="I45" s="36"/>
      <c r="J45" s="36"/>
      <c r="K45" s="39"/>
    </row>
    <row r="46" spans="2:11" s="1" customFormat="1" ht="14.45" customHeight="1">
      <c r="B46" s="35"/>
      <c r="C46" s="33" t="s">
        <v>75</v>
      </c>
      <c r="D46" s="36"/>
      <c r="E46" s="36"/>
      <c r="F46" s="36"/>
      <c r="G46" s="36"/>
      <c r="H46" s="36"/>
      <c r="I46" s="36"/>
      <c r="J46" s="36"/>
      <c r="K46" s="39"/>
    </row>
    <row r="47" spans="2:11" s="1" customFormat="1" ht="23.25" customHeight="1">
      <c r="B47" s="35"/>
      <c r="C47" s="36"/>
      <c r="D47" s="36"/>
      <c r="E47" s="242" t="str">
        <f>E9</f>
        <v>18/A1VSE - Interiérové vybavení</v>
      </c>
      <c r="F47" s="243"/>
      <c r="G47" s="243"/>
      <c r="H47" s="243"/>
      <c r="I47" s="3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9"/>
    </row>
    <row r="49" spans="2:11" s="1" customFormat="1" ht="18" customHeight="1">
      <c r="B49" s="35"/>
      <c r="C49" s="33" t="s">
        <v>18</v>
      </c>
      <c r="D49" s="36"/>
      <c r="E49" s="36"/>
      <c r="F49" s="31" t="str">
        <f>F12</f>
        <v>náměstí W. Churchilla 4, Praha 3</v>
      </c>
      <c r="G49" s="36"/>
      <c r="H49" s="36"/>
      <c r="I49" s="33" t="s">
        <v>20</v>
      </c>
      <c r="J49" s="91">
        <f>IF(J12="","",J12)</f>
        <v>43181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36"/>
      <c r="J50" s="36"/>
      <c r="K50" s="39"/>
    </row>
    <row r="51" spans="2:11" s="1" customFormat="1" ht="15">
      <c r="B51" s="35"/>
      <c r="C51" s="33" t="s">
        <v>21</v>
      </c>
      <c r="D51" s="36"/>
      <c r="E51" s="36"/>
      <c r="F51" s="31" t="str">
        <f>E15</f>
        <v>Vysoká škola ekonomická, Praha 3</v>
      </c>
      <c r="G51" s="36"/>
      <c r="H51" s="36"/>
      <c r="I51" s="33" t="s">
        <v>27</v>
      </c>
      <c r="J51" s="31" t="str">
        <f>E21</f>
        <v xml:space="preserve"> </v>
      </c>
      <c r="K51" s="39"/>
    </row>
    <row r="52" spans="2:11" s="1" customFormat="1" ht="14.45" customHeight="1">
      <c r="B52" s="35"/>
      <c r="C52" s="33" t="s">
        <v>25</v>
      </c>
      <c r="D52" s="36"/>
      <c r="E52" s="36"/>
      <c r="F52" s="31" t="str">
        <f>IF(E18="","",E18)</f>
        <v xml:space="preserve"> </v>
      </c>
      <c r="G52" s="36"/>
      <c r="H52" s="36"/>
      <c r="I52" s="3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36"/>
      <c r="J53" s="36"/>
      <c r="K53" s="39"/>
    </row>
    <row r="54" spans="2:11" s="1" customFormat="1" ht="29.25" customHeight="1">
      <c r="B54" s="35"/>
      <c r="C54" s="107" t="s">
        <v>76</v>
      </c>
      <c r="D54" s="100"/>
      <c r="E54" s="100"/>
      <c r="F54" s="100"/>
      <c r="G54" s="100"/>
      <c r="H54" s="100"/>
      <c r="I54" s="100"/>
      <c r="J54" s="108" t="s">
        <v>77</v>
      </c>
      <c r="K54" s="10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36"/>
      <c r="J55" s="36"/>
      <c r="K55" s="39"/>
    </row>
    <row r="56" spans="2:47" s="1" customFormat="1" ht="29.25" customHeight="1">
      <c r="B56" s="35"/>
      <c r="C56" s="110" t="s">
        <v>78</v>
      </c>
      <c r="D56" s="36"/>
      <c r="E56" s="36"/>
      <c r="F56" s="36"/>
      <c r="G56" s="36"/>
      <c r="H56" s="36"/>
      <c r="I56" s="36"/>
      <c r="J56" s="97">
        <f>J82</f>
        <v>0</v>
      </c>
      <c r="K56" s="39"/>
      <c r="AU56" s="21" t="s">
        <v>79</v>
      </c>
    </row>
    <row r="57" spans="2:11" s="7" customFormat="1" ht="24.95" customHeight="1">
      <c r="B57" s="111"/>
      <c r="C57" s="112"/>
      <c r="D57" s="113" t="s">
        <v>80</v>
      </c>
      <c r="E57" s="114"/>
      <c r="F57" s="114"/>
      <c r="G57" s="114"/>
      <c r="H57" s="114"/>
      <c r="I57" s="114"/>
      <c r="J57" s="115">
        <f>J83</f>
        <v>0</v>
      </c>
      <c r="K57" s="116"/>
    </row>
    <row r="58" spans="2:11" s="8" customFormat="1" ht="19.9" customHeight="1">
      <c r="B58" s="117"/>
      <c r="C58" s="118"/>
      <c r="D58" s="119" t="s">
        <v>81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8" customFormat="1" ht="14.85" customHeight="1">
      <c r="B59" s="117"/>
      <c r="C59" s="118"/>
      <c r="D59" s="119" t="s">
        <v>82</v>
      </c>
      <c r="E59" s="120"/>
      <c r="F59" s="120"/>
      <c r="G59" s="120"/>
      <c r="H59" s="120"/>
      <c r="I59" s="120"/>
      <c r="J59" s="121">
        <f>J85</f>
        <v>0</v>
      </c>
      <c r="K59" s="122"/>
    </row>
    <row r="60" spans="2:11" s="8" customFormat="1" ht="19.9" customHeight="1">
      <c r="B60" s="117"/>
      <c r="C60" s="118"/>
      <c r="D60" s="119" t="s">
        <v>83</v>
      </c>
      <c r="E60" s="120"/>
      <c r="F60" s="120"/>
      <c r="G60" s="120"/>
      <c r="H60" s="120"/>
      <c r="I60" s="120"/>
      <c r="J60" s="121">
        <f>J87</f>
        <v>0</v>
      </c>
      <c r="K60" s="122"/>
    </row>
    <row r="61" spans="2:11" s="7" customFormat="1" ht="24.95" customHeight="1">
      <c r="B61" s="111"/>
      <c r="C61" s="112"/>
      <c r="D61" s="113" t="s">
        <v>84</v>
      </c>
      <c r="E61" s="114"/>
      <c r="F61" s="114"/>
      <c r="G61" s="114"/>
      <c r="H61" s="114"/>
      <c r="I61" s="114"/>
      <c r="J61" s="115">
        <f>J106</f>
        <v>0</v>
      </c>
      <c r="K61" s="116"/>
    </row>
    <row r="62" spans="2:11" s="8" customFormat="1" ht="19.9" customHeight="1">
      <c r="B62" s="117"/>
      <c r="C62" s="118"/>
      <c r="D62" s="119" t="s">
        <v>85</v>
      </c>
      <c r="E62" s="120"/>
      <c r="F62" s="120"/>
      <c r="G62" s="120"/>
      <c r="H62" s="120"/>
      <c r="I62" s="120"/>
      <c r="J62" s="121">
        <f>J107</f>
        <v>0</v>
      </c>
      <c r="K62" s="122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3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51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35"/>
    </row>
    <row r="69" spans="2:12" s="1" customFormat="1" ht="36.95" customHeight="1">
      <c r="B69" s="35"/>
      <c r="C69" s="55" t="s">
        <v>86</v>
      </c>
      <c r="L69" s="35"/>
    </row>
    <row r="70" spans="2:12" s="1" customFormat="1" ht="6.95" customHeight="1">
      <c r="B70" s="35"/>
      <c r="L70" s="35"/>
    </row>
    <row r="71" spans="2:12" s="1" customFormat="1" ht="14.45" customHeight="1">
      <c r="B71" s="35"/>
      <c r="C71" s="57" t="s">
        <v>15</v>
      </c>
      <c r="L71" s="35"/>
    </row>
    <row r="72" spans="2:12" s="1" customFormat="1" ht="22.5" customHeight="1">
      <c r="B72" s="35"/>
      <c r="E72" s="236" t="str">
        <f>E7</f>
        <v>Modernizace volného sedacího mobiliáře</v>
      </c>
      <c r="F72" s="237"/>
      <c r="G72" s="237"/>
      <c r="H72" s="237"/>
      <c r="L72" s="35"/>
    </row>
    <row r="73" spans="2:12" s="1" customFormat="1" ht="14.45" customHeight="1">
      <c r="B73" s="35"/>
      <c r="C73" s="57" t="s">
        <v>75</v>
      </c>
      <c r="L73" s="35"/>
    </row>
    <row r="74" spans="2:12" s="1" customFormat="1" ht="23.25" customHeight="1">
      <c r="B74" s="35"/>
      <c r="E74" s="224" t="str">
        <f>E9</f>
        <v>18/A1VSE - Interiérové vybavení</v>
      </c>
      <c r="F74" s="238"/>
      <c r="G74" s="238"/>
      <c r="H74" s="238"/>
      <c r="L74" s="35"/>
    </row>
    <row r="75" spans="2:12" s="1" customFormat="1" ht="6.95" customHeight="1">
      <c r="B75" s="35"/>
      <c r="L75" s="35"/>
    </row>
    <row r="76" spans="2:12" s="1" customFormat="1" ht="18" customHeight="1">
      <c r="B76" s="35"/>
      <c r="C76" s="57" t="s">
        <v>18</v>
      </c>
      <c r="F76" s="123" t="str">
        <f>F12</f>
        <v>náměstí W. Churchilla 4, Praha 3</v>
      </c>
      <c r="I76" s="57" t="s">
        <v>20</v>
      </c>
      <c r="J76" s="61">
        <f>IF(J12="","",J12)</f>
        <v>43181</v>
      </c>
      <c r="L76" s="35"/>
    </row>
    <row r="77" spans="2:12" s="1" customFormat="1" ht="6.95" customHeight="1">
      <c r="B77" s="35"/>
      <c r="L77" s="35"/>
    </row>
    <row r="78" spans="2:12" s="1" customFormat="1" ht="15">
      <c r="B78" s="35"/>
      <c r="C78" s="57" t="s">
        <v>21</v>
      </c>
      <c r="F78" s="123" t="str">
        <f>E15</f>
        <v>Vysoká škola ekonomická, Praha 3</v>
      </c>
      <c r="I78" s="57" t="s">
        <v>27</v>
      </c>
      <c r="J78" s="123" t="str">
        <f>E21</f>
        <v xml:space="preserve"> </v>
      </c>
      <c r="L78" s="35"/>
    </row>
    <row r="79" spans="2:12" s="1" customFormat="1" ht="14.45" customHeight="1">
      <c r="B79" s="35"/>
      <c r="C79" s="57" t="s">
        <v>25</v>
      </c>
      <c r="F79" s="123" t="str">
        <f>IF(E18="","",E18)</f>
        <v xml:space="preserve"> </v>
      </c>
      <c r="L79" s="35"/>
    </row>
    <row r="80" spans="2:12" s="1" customFormat="1" ht="10.35" customHeight="1">
      <c r="B80" s="35"/>
      <c r="L80" s="35"/>
    </row>
    <row r="81" spans="2:20" s="9" customFormat="1" ht="29.25" customHeight="1">
      <c r="B81" s="124"/>
      <c r="C81" s="125" t="s">
        <v>87</v>
      </c>
      <c r="D81" s="126" t="s">
        <v>48</v>
      </c>
      <c r="E81" s="126" t="s">
        <v>44</v>
      </c>
      <c r="F81" s="126" t="s">
        <v>88</v>
      </c>
      <c r="G81" s="126" t="s">
        <v>89</v>
      </c>
      <c r="H81" s="126" t="s">
        <v>90</v>
      </c>
      <c r="I81" s="127" t="s">
        <v>91</v>
      </c>
      <c r="J81" s="126" t="s">
        <v>77</v>
      </c>
      <c r="K81" s="128" t="s">
        <v>92</v>
      </c>
      <c r="L81" s="124"/>
      <c r="M81" s="67" t="s">
        <v>93</v>
      </c>
      <c r="N81" s="68" t="s">
        <v>34</v>
      </c>
      <c r="O81" s="68" t="s">
        <v>94</v>
      </c>
      <c r="P81" s="68" t="s">
        <v>95</v>
      </c>
      <c r="Q81" s="68" t="s">
        <v>96</v>
      </c>
      <c r="R81" s="68" t="s">
        <v>97</v>
      </c>
      <c r="S81" s="68" t="s">
        <v>98</v>
      </c>
      <c r="T81" s="69" t="s">
        <v>99</v>
      </c>
    </row>
    <row r="82" spans="2:63" s="1" customFormat="1" ht="29.25" customHeight="1">
      <c r="B82" s="35"/>
      <c r="C82" s="71" t="s">
        <v>78</v>
      </c>
      <c r="J82" s="129">
        <f>J83+J106</f>
        <v>0</v>
      </c>
      <c r="L82" s="35"/>
      <c r="M82" s="70"/>
      <c r="N82" s="62"/>
      <c r="O82" s="62"/>
      <c r="P82" s="130" t="e">
        <f>P83+P106+#REF!</f>
        <v>#REF!</v>
      </c>
      <c r="Q82" s="62"/>
      <c r="R82" s="130" t="e">
        <f>R83+R106+#REF!</f>
        <v>#REF!</v>
      </c>
      <c r="S82" s="62"/>
      <c r="T82" s="131" t="e">
        <f>T83+T106+#REF!</f>
        <v>#REF!</v>
      </c>
      <c r="AT82" s="21" t="s">
        <v>61</v>
      </c>
      <c r="AU82" s="21" t="s">
        <v>79</v>
      </c>
      <c r="BK82" s="132" t="e">
        <f>BK83+BK106+#REF!</f>
        <v>#REF!</v>
      </c>
    </row>
    <row r="83" spans="2:63" s="10" customFormat="1" ht="37.35" customHeight="1">
      <c r="B83" s="133"/>
      <c r="D83" s="134" t="s">
        <v>61</v>
      </c>
      <c r="E83" s="135" t="s">
        <v>100</v>
      </c>
      <c r="F83" s="135" t="s">
        <v>101</v>
      </c>
      <c r="J83" s="136">
        <f>BK83</f>
        <v>0</v>
      </c>
      <c r="L83" s="133"/>
      <c r="M83" s="137"/>
      <c r="N83" s="138"/>
      <c r="O83" s="138"/>
      <c r="P83" s="139">
        <f>P84+P87</f>
        <v>171.55710000000002</v>
      </c>
      <c r="Q83" s="138"/>
      <c r="R83" s="139">
        <f>R84+R87</f>
        <v>0</v>
      </c>
      <c r="S83" s="138"/>
      <c r="T83" s="140">
        <f>T84+T87</f>
        <v>0</v>
      </c>
      <c r="AR83" s="134" t="s">
        <v>69</v>
      </c>
      <c r="AT83" s="141" t="s">
        <v>61</v>
      </c>
      <c r="AU83" s="141" t="s">
        <v>62</v>
      </c>
      <c r="AY83" s="134" t="s">
        <v>102</v>
      </c>
      <c r="BK83" s="142">
        <f>BK84+BK87</f>
        <v>0</v>
      </c>
    </row>
    <row r="84" spans="2:63" s="10" customFormat="1" ht="19.9" customHeight="1">
      <c r="B84" s="133"/>
      <c r="D84" s="134" t="s">
        <v>61</v>
      </c>
      <c r="E84" s="143" t="s">
        <v>103</v>
      </c>
      <c r="F84" s="143" t="s">
        <v>104</v>
      </c>
      <c r="J84" s="144">
        <f>BK84</f>
        <v>0</v>
      </c>
      <c r="L84" s="133"/>
      <c r="M84" s="137"/>
      <c r="N84" s="138"/>
      <c r="O84" s="138"/>
      <c r="P84" s="139">
        <f>P85</f>
        <v>0</v>
      </c>
      <c r="Q84" s="138"/>
      <c r="R84" s="139">
        <f>R85</f>
        <v>0</v>
      </c>
      <c r="S84" s="138"/>
      <c r="T84" s="140">
        <f>T85</f>
        <v>0</v>
      </c>
      <c r="AR84" s="134" t="s">
        <v>69</v>
      </c>
      <c r="AT84" s="141" t="s">
        <v>61</v>
      </c>
      <c r="AU84" s="141" t="s">
        <v>69</v>
      </c>
      <c r="AY84" s="134" t="s">
        <v>102</v>
      </c>
      <c r="BK84" s="142">
        <f>BK85</f>
        <v>0</v>
      </c>
    </row>
    <row r="85" spans="2:63" s="10" customFormat="1" ht="14.85" customHeight="1">
      <c r="B85" s="133"/>
      <c r="D85" s="145" t="s">
        <v>61</v>
      </c>
      <c r="E85" s="146" t="s">
        <v>105</v>
      </c>
      <c r="F85" s="146" t="s">
        <v>106</v>
      </c>
      <c r="J85" s="147">
        <f>BK85</f>
        <v>0</v>
      </c>
      <c r="L85" s="133"/>
      <c r="M85" s="137"/>
      <c r="N85" s="138"/>
      <c r="O85" s="138"/>
      <c r="P85" s="139">
        <f>P86</f>
        <v>0</v>
      </c>
      <c r="Q85" s="138"/>
      <c r="R85" s="139">
        <f>R86</f>
        <v>0</v>
      </c>
      <c r="S85" s="138"/>
      <c r="T85" s="140">
        <f>T86</f>
        <v>0</v>
      </c>
      <c r="AR85" s="134" t="s">
        <v>69</v>
      </c>
      <c r="AT85" s="141" t="s">
        <v>61</v>
      </c>
      <c r="AU85" s="141" t="s">
        <v>71</v>
      </c>
      <c r="AY85" s="134" t="s">
        <v>102</v>
      </c>
      <c r="BK85" s="142">
        <f>BK86</f>
        <v>0</v>
      </c>
    </row>
    <row r="86" spans="2:65" s="1" customFormat="1" ht="22.5" customHeight="1">
      <c r="B86" s="148"/>
      <c r="C86" s="149" t="s">
        <v>69</v>
      </c>
      <c r="D86" s="149" t="s">
        <v>107</v>
      </c>
      <c r="E86" s="150" t="s">
        <v>108</v>
      </c>
      <c r="F86" s="151" t="s">
        <v>109</v>
      </c>
      <c r="G86" s="152" t="s">
        <v>110</v>
      </c>
      <c r="H86" s="153">
        <f>H108+H110+H112+H118+H124+H126+H128+H130+H132+H114+H116</f>
        <v>667</v>
      </c>
      <c r="I86" s="244"/>
      <c r="J86" s="154">
        <f>ROUND(I86*H86,2)</f>
        <v>0</v>
      </c>
      <c r="K86" s="151" t="s">
        <v>5</v>
      </c>
      <c r="L86" s="35"/>
      <c r="M86" s="155" t="s">
        <v>5</v>
      </c>
      <c r="N86" s="156" t="s">
        <v>35</v>
      </c>
      <c r="O86" s="157">
        <v>0</v>
      </c>
      <c r="P86" s="157">
        <f>O86*H86</f>
        <v>0</v>
      </c>
      <c r="Q86" s="157">
        <v>0</v>
      </c>
      <c r="R86" s="157">
        <f>Q86*H86</f>
        <v>0</v>
      </c>
      <c r="S86" s="157">
        <v>0</v>
      </c>
      <c r="T86" s="158">
        <f>S86*H86</f>
        <v>0</v>
      </c>
      <c r="AR86" s="21" t="s">
        <v>111</v>
      </c>
      <c r="AT86" s="21" t="s">
        <v>107</v>
      </c>
      <c r="AU86" s="21" t="s">
        <v>112</v>
      </c>
      <c r="AY86" s="21" t="s">
        <v>102</v>
      </c>
      <c r="BE86" s="159">
        <f>IF(N86="základní",J86,0)</f>
        <v>0</v>
      </c>
      <c r="BF86" s="159">
        <f>IF(N86="snížená",J86,0)</f>
        <v>0</v>
      </c>
      <c r="BG86" s="159">
        <f>IF(N86="zákl. přenesená",J86,0)</f>
        <v>0</v>
      </c>
      <c r="BH86" s="159">
        <f>IF(N86="sníž. přenesená",J86,0)</f>
        <v>0</v>
      </c>
      <c r="BI86" s="159">
        <f>IF(N86="nulová",J86,0)</f>
        <v>0</v>
      </c>
      <c r="BJ86" s="21" t="s">
        <v>69</v>
      </c>
      <c r="BK86" s="159">
        <f>ROUND(I86*H86,2)</f>
        <v>0</v>
      </c>
      <c r="BL86" s="21" t="s">
        <v>111</v>
      </c>
      <c r="BM86" s="21" t="s">
        <v>113</v>
      </c>
    </row>
    <row r="87" spans="2:63" s="10" customFormat="1" ht="29.85" customHeight="1">
      <c r="B87" s="133"/>
      <c r="D87" s="145" t="s">
        <v>61</v>
      </c>
      <c r="E87" s="146" t="s">
        <v>114</v>
      </c>
      <c r="F87" s="146" t="s">
        <v>115</v>
      </c>
      <c r="I87" s="193"/>
      <c r="J87" s="147">
        <f>BK87</f>
        <v>0</v>
      </c>
      <c r="L87" s="133"/>
      <c r="M87" s="137"/>
      <c r="N87" s="138"/>
      <c r="O87" s="138"/>
      <c r="P87" s="139">
        <f>SUM(P88:P105)</f>
        <v>171.55710000000002</v>
      </c>
      <c r="Q87" s="138"/>
      <c r="R87" s="139">
        <f>SUM(R88:R105)</f>
        <v>0</v>
      </c>
      <c r="S87" s="138"/>
      <c r="T87" s="140">
        <f>SUM(T88:T105)</f>
        <v>0</v>
      </c>
      <c r="AR87" s="134" t="s">
        <v>69</v>
      </c>
      <c r="AT87" s="141" t="s">
        <v>61</v>
      </c>
      <c r="AU87" s="141" t="s">
        <v>69</v>
      </c>
      <c r="AY87" s="134" t="s">
        <v>102</v>
      </c>
      <c r="BK87" s="142">
        <f>SUM(BK88:BK105)</f>
        <v>0</v>
      </c>
    </row>
    <row r="88" spans="2:65" s="1" customFormat="1" ht="31.5" customHeight="1">
      <c r="B88" s="148"/>
      <c r="C88" s="149" t="s">
        <v>71</v>
      </c>
      <c r="D88" s="149" t="s">
        <v>107</v>
      </c>
      <c r="E88" s="150" t="s">
        <v>116</v>
      </c>
      <c r="F88" s="151" t="s">
        <v>117</v>
      </c>
      <c r="G88" s="152" t="s">
        <v>118</v>
      </c>
      <c r="H88" s="153">
        <v>28.38</v>
      </c>
      <c r="I88" s="244"/>
      <c r="J88" s="154">
        <f>ROUND(I88*H88,2)</f>
        <v>0</v>
      </c>
      <c r="K88" s="151" t="s">
        <v>119</v>
      </c>
      <c r="L88" s="35"/>
      <c r="M88" s="155" t="s">
        <v>5</v>
      </c>
      <c r="N88" s="156" t="s">
        <v>35</v>
      </c>
      <c r="O88" s="157">
        <v>1.88</v>
      </c>
      <c r="P88" s="157">
        <f>O88*H88</f>
        <v>53.3544</v>
      </c>
      <c r="Q88" s="157">
        <v>0</v>
      </c>
      <c r="R88" s="157">
        <f>Q88*H88</f>
        <v>0</v>
      </c>
      <c r="S88" s="157">
        <v>0</v>
      </c>
      <c r="T88" s="158">
        <f>S88*H88</f>
        <v>0</v>
      </c>
      <c r="AR88" s="21" t="s">
        <v>111</v>
      </c>
      <c r="AT88" s="21" t="s">
        <v>107</v>
      </c>
      <c r="AU88" s="21" t="s">
        <v>71</v>
      </c>
      <c r="AY88" s="21" t="s">
        <v>102</v>
      </c>
      <c r="BE88" s="159">
        <f>IF(N88="základní",J88,0)</f>
        <v>0</v>
      </c>
      <c r="BF88" s="159">
        <f>IF(N88="snížená",J88,0)</f>
        <v>0</v>
      </c>
      <c r="BG88" s="159">
        <f>IF(N88="zákl. přenesená",J88,0)</f>
        <v>0</v>
      </c>
      <c r="BH88" s="159">
        <f>IF(N88="sníž. přenesená",J88,0)</f>
        <v>0</v>
      </c>
      <c r="BI88" s="159">
        <f>IF(N88="nulová",J88,0)</f>
        <v>0</v>
      </c>
      <c r="BJ88" s="21" t="s">
        <v>69</v>
      </c>
      <c r="BK88" s="159">
        <f>ROUND(I88*H88,2)</f>
        <v>0</v>
      </c>
      <c r="BL88" s="21" t="s">
        <v>111</v>
      </c>
      <c r="BM88" s="21" t="s">
        <v>120</v>
      </c>
    </row>
    <row r="89" spans="2:51" s="11" customFormat="1" ht="13.5">
      <c r="B89" s="160"/>
      <c r="C89" s="11"/>
      <c r="D89" s="161" t="s">
        <v>121</v>
      </c>
      <c r="E89" s="162" t="s">
        <v>5</v>
      </c>
      <c r="F89" s="163">
        <v>28.38</v>
      </c>
      <c r="H89" s="164">
        <v>28.38</v>
      </c>
      <c r="I89" s="194"/>
      <c r="L89" s="160"/>
      <c r="M89" s="165"/>
      <c r="N89" s="166"/>
      <c r="O89" s="166"/>
      <c r="P89" s="166"/>
      <c r="Q89" s="166"/>
      <c r="R89" s="166"/>
      <c r="S89" s="166"/>
      <c r="T89" s="167"/>
      <c r="AT89" s="162" t="s">
        <v>121</v>
      </c>
      <c r="AU89" s="162" t="s">
        <v>71</v>
      </c>
      <c r="AV89" s="11" t="s">
        <v>71</v>
      </c>
      <c r="AW89" s="11" t="s">
        <v>28</v>
      </c>
      <c r="AX89" s="11" t="s">
        <v>62</v>
      </c>
      <c r="AY89" s="162" t="s">
        <v>102</v>
      </c>
    </row>
    <row r="90" spans="2:51" s="12" customFormat="1" ht="13.5">
      <c r="B90" s="168"/>
      <c r="D90" s="169" t="s">
        <v>121</v>
      </c>
      <c r="E90" s="170" t="s">
        <v>5</v>
      </c>
      <c r="F90" s="171" t="s">
        <v>122</v>
      </c>
      <c r="H90" s="172">
        <v>28.38</v>
      </c>
      <c r="I90" s="195"/>
      <c r="L90" s="168"/>
      <c r="M90" s="173"/>
      <c r="N90" s="174"/>
      <c r="O90" s="174"/>
      <c r="P90" s="174"/>
      <c r="Q90" s="174"/>
      <c r="R90" s="174"/>
      <c r="S90" s="174"/>
      <c r="T90" s="175"/>
      <c r="AT90" s="176" t="s">
        <v>121</v>
      </c>
      <c r="AU90" s="176" t="s">
        <v>71</v>
      </c>
      <c r="AV90" s="12" t="s">
        <v>111</v>
      </c>
      <c r="AW90" s="12" t="s">
        <v>28</v>
      </c>
      <c r="AX90" s="12" t="s">
        <v>69</v>
      </c>
      <c r="AY90" s="176" t="s">
        <v>102</v>
      </c>
    </row>
    <row r="91" spans="2:65" s="1" customFormat="1" ht="31.5" customHeight="1">
      <c r="B91" s="148"/>
      <c r="C91" s="149" t="s">
        <v>112</v>
      </c>
      <c r="D91" s="149" t="s">
        <v>107</v>
      </c>
      <c r="E91" s="150" t="s">
        <v>123</v>
      </c>
      <c r="F91" s="151" t="s">
        <v>124</v>
      </c>
      <c r="G91" s="152" t="s">
        <v>118</v>
      </c>
      <c r="H91" s="153">
        <v>28.38</v>
      </c>
      <c r="I91" s="244"/>
      <c r="J91" s="154">
        <f>ROUND(I91*H91,2)</f>
        <v>0</v>
      </c>
      <c r="K91" s="151" t="s">
        <v>119</v>
      </c>
      <c r="L91" s="35"/>
      <c r="M91" s="155" t="s">
        <v>5</v>
      </c>
      <c r="N91" s="156" t="s">
        <v>35</v>
      </c>
      <c r="O91" s="157">
        <v>2.42</v>
      </c>
      <c r="P91" s="157">
        <f>O91*H91</f>
        <v>68.6796</v>
      </c>
      <c r="Q91" s="157">
        <v>0</v>
      </c>
      <c r="R91" s="157">
        <f>Q91*H91</f>
        <v>0</v>
      </c>
      <c r="S91" s="157">
        <v>0</v>
      </c>
      <c r="T91" s="158">
        <f>S91*H91</f>
        <v>0</v>
      </c>
      <c r="AR91" s="21" t="s">
        <v>111</v>
      </c>
      <c r="AT91" s="21" t="s">
        <v>107</v>
      </c>
      <c r="AU91" s="21" t="s">
        <v>71</v>
      </c>
      <c r="AY91" s="21" t="s">
        <v>102</v>
      </c>
      <c r="BE91" s="159">
        <f>IF(N91="základní",J91,0)</f>
        <v>0</v>
      </c>
      <c r="BF91" s="159">
        <f>IF(N91="snížená",J91,0)</f>
        <v>0</v>
      </c>
      <c r="BG91" s="159">
        <f>IF(N91="zákl. přenesená",J91,0)</f>
        <v>0</v>
      </c>
      <c r="BH91" s="159">
        <f>IF(N91="sníž. přenesená",J91,0)</f>
        <v>0</v>
      </c>
      <c r="BI91" s="159">
        <f>IF(N91="nulová",J91,0)</f>
        <v>0</v>
      </c>
      <c r="BJ91" s="21" t="s">
        <v>69</v>
      </c>
      <c r="BK91" s="159">
        <f>ROUND(I91*H91,2)</f>
        <v>0</v>
      </c>
      <c r="BL91" s="21" t="s">
        <v>111</v>
      </c>
      <c r="BM91" s="21" t="s">
        <v>125</v>
      </c>
    </row>
    <row r="92" spans="2:51" s="11" customFormat="1" ht="13.5">
      <c r="B92" s="160"/>
      <c r="D92" s="161" t="s">
        <v>121</v>
      </c>
      <c r="E92" s="162" t="s">
        <v>5</v>
      </c>
      <c r="F92" s="163">
        <v>28.38</v>
      </c>
      <c r="H92" s="164">
        <v>28.38</v>
      </c>
      <c r="I92" s="194"/>
      <c r="L92" s="160"/>
      <c r="M92" s="165"/>
      <c r="N92" s="166"/>
      <c r="O92" s="166"/>
      <c r="P92" s="166"/>
      <c r="Q92" s="166"/>
      <c r="R92" s="166"/>
      <c r="S92" s="166"/>
      <c r="T92" s="167"/>
      <c r="AT92" s="162" t="s">
        <v>121</v>
      </c>
      <c r="AU92" s="162" t="s">
        <v>71</v>
      </c>
      <c r="AV92" s="11" t="s">
        <v>71</v>
      </c>
      <c r="AW92" s="11" t="s">
        <v>28</v>
      </c>
      <c r="AX92" s="11" t="s">
        <v>62</v>
      </c>
      <c r="AY92" s="162" t="s">
        <v>102</v>
      </c>
    </row>
    <row r="93" spans="2:51" s="12" customFormat="1" ht="13.5">
      <c r="B93" s="168"/>
      <c r="D93" s="169" t="s">
        <v>121</v>
      </c>
      <c r="E93" s="170" t="s">
        <v>5</v>
      </c>
      <c r="F93" s="171" t="s">
        <v>122</v>
      </c>
      <c r="H93" s="172">
        <v>28.38</v>
      </c>
      <c r="I93" s="195"/>
      <c r="L93" s="168"/>
      <c r="M93" s="173"/>
      <c r="N93" s="174"/>
      <c r="O93" s="174"/>
      <c r="P93" s="174"/>
      <c r="Q93" s="174"/>
      <c r="R93" s="174"/>
      <c r="S93" s="174"/>
      <c r="T93" s="175"/>
      <c r="AT93" s="176" t="s">
        <v>121</v>
      </c>
      <c r="AU93" s="176" t="s">
        <v>71</v>
      </c>
      <c r="AV93" s="12" t="s">
        <v>111</v>
      </c>
      <c r="AW93" s="12" t="s">
        <v>28</v>
      </c>
      <c r="AX93" s="12" t="s">
        <v>69</v>
      </c>
      <c r="AY93" s="176" t="s">
        <v>102</v>
      </c>
    </row>
    <row r="94" spans="2:65" s="1" customFormat="1" ht="44.25" customHeight="1">
      <c r="B94" s="148"/>
      <c r="C94" s="149" t="s">
        <v>111</v>
      </c>
      <c r="D94" s="149" t="s">
        <v>107</v>
      </c>
      <c r="E94" s="150" t="s">
        <v>126</v>
      </c>
      <c r="F94" s="151" t="s">
        <v>127</v>
      </c>
      <c r="G94" s="152" t="s">
        <v>118</v>
      </c>
      <c r="H94" s="153">
        <v>170.28</v>
      </c>
      <c r="I94" s="244"/>
      <c r="J94" s="154">
        <f>ROUND(I94*H94,2)</f>
        <v>0</v>
      </c>
      <c r="K94" s="151" t="s">
        <v>119</v>
      </c>
      <c r="L94" s="35"/>
      <c r="M94" s="155" t="s">
        <v>5</v>
      </c>
      <c r="N94" s="156" t="s">
        <v>35</v>
      </c>
      <c r="O94" s="157">
        <v>0.26</v>
      </c>
      <c r="P94" s="157">
        <f>O94*H94</f>
        <v>44.272800000000004</v>
      </c>
      <c r="Q94" s="157">
        <v>0</v>
      </c>
      <c r="R94" s="157">
        <f>Q94*H94</f>
        <v>0</v>
      </c>
      <c r="S94" s="157">
        <v>0</v>
      </c>
      <c r="T94" s="158">
        <f>S94*H94</f>
        <v>0</v>
      </c>
      <c r="AR94" s="21" t="s">
        <v>111</v>
      </c>
      <c r="AT94" s="21" t="s">
        <v>107</v>
      </c>
      <c r="AU94" s="21" t="s">
        <v>71</v>
      </c>
      <c r="AY94" s="21" t="s">
        <v>102</v>
      </c>
      <c r="BE94" s="159">
        <f>IF(N94="základní",J94,0)</f>
        <v>0</v>
      </c>
      <c r="BF94" s="159">
        <f>IF(N94="snížená",J94,0)</f>
        <v>0</v>
      </c>
      <c r="BG94" s="159">
        <f>IF(N94="zákl. přenesená",J94,0)</f>
        <v>0</v>
      </c>
      <c r="BH94" s="159">
        <f>IF(N94="sníž. přenesená",J94,0)</f>
        <v>0</v>
      </c>
      <c r="BI94" s="159">
        <f>IF(N94="nulová",J94,0)</f>
        <v>0</v>
      </c>
      <c r="BJ94" s="21" t="s">
        <v>69</v>
      </c>
      <c r="BK94" s="159">
        <f>ROUND(I94*H94,2)</f>
        <v>0</v>
      </c>
      <c r="BL94" s="21" t="s">
        <v>111</v>
      </c>
      <c r="BM94" s="21" t="s">
        <v>128</v>
      </c>
    </row>
    <row r="95" spans="2:51" s="11" customFormat="1" ht="13.5">
      <c r="B95" s="160"/>
      <c r="D95" s="161" t="s">
        <v>121</v>
      </c>
      <c r="E95" s="162" t="s">
        <v>5</v>
      </c>
      <c r="F95" s="163">
        <v>28.38</v>
      </c>
      <c r="H95" s="164">
        <v>28.38</v>
      </c>
      <c r="I95" s="194"/>
      <c r="L95" s="160"/>
      <c r="M95" s="165"/>
      <c r="N95" s="166"/>
      <c r="O95" s="166"/>
      <c r="P95" s="166"/>
      <c r="Q95" s="166"/>
      <c r="R95" s="166"/>
      <c r="S95" s="166"/>
      <c r="T95" s="167"/>
      <c r="AT95" s="162" t="s">
        <v>121</v>
      </c>
      <c r="AU95" s="162" t="s">
        <v>71</v>
      </c>
      <c r="AV95" s="11" t="s">
        <v>71</v>
      </c>
      <c r="AW95" s="11" t="s">
        <v>28</v>
      </c>
      <c r="AX95" s="11" t="s">
        <v>62</v>
      </c>
      <c r="AY95" s="162" t="s">
        <v>102</v>
      </c>
    </row>
    <row r="96" spans="2:51" s="12" customFormat="1" ht="13.5">
      <c r="B96" s="168"/>
      <c r="D96" s="161" t="s">
        <v>121</v>
      </c>
      <c r="E96" s="177" t="s">
        <v>5</v>
      </c>
      <c r="F96" s="178" t="s">
        <v>122</v>
      </c>
      <c r="H96" s="179">
        <v>28.38</v>
      </c>
      <c r="I96" s="195"/>
      <c r="L96" s="168"/>
      <c r="M96" s="173"/>
      <c r="N96" s="174"/>
      <c r="O96" s="174"/>
      <c r="P96" s="174"/>
      <c r="Q96" s="174"/>
      <c r="R96" s="174"/>
      <c r="S96" s="174"/>
      <c r="T96" s="175"/>
      <c r="AT96" s="176" t="s">
        <v>121</v>
      </c>
      <c r="AU96" s="176" t="s">
        <v>71</v>
      </c>
      <c r="AV96" s="12" t="s">
        <v>111</v>
      </c>
      <c r="AW96" s="12" t="s">
        <v>28</v>
      </c>
      <c r="AX96" s="12" t="s">
        <v>69</v>
      </c>
      <c r="AY96" s="176" t="s">
        <v>102</v>
      </c>
    </row>
    <row r="97" spans="2:51" s="11" customFormat="1" ht="13.5">
      <c r="B97" s="160"/>
      <c r="D97" s="169" t="s">
        <v>121</v>
      </c>
      <c r="F97" s="180" t="s">
        <v>188</v>
      </c>
      <c r="H97" s="181">
        <v>170.28</v>
      </c>
      <c r="I97" s="194"/>
      <c r="L97" s="160"/>
      <c r="M97" s="165"/>
      <c r="N97" s="166"/>
      <c r="O97" s="166"/>
      <c r="P97" s="166"/>
      <c r="Q97" s="166"/>
      <c r="R97" s="166"/>
      <c r="S97" s="166"/>
      <c r="T97" s="167"/>
      <c r="AT97" s="162" t="s">
        <v>121</v>
      </c>
      <c r="AU97" s="162" t="s">
        <v>71</v>
      </c>
      <c r="AV97" s="11" t="s">
        <v>71</v>
      </c>
      <c r="AW97" s="11" t="s">
        <v>6</v>
      </c>
      <c r="AX97" s="11" t="s">
        <v>69</v>
      </c>
      <c r="AY97" s="162" t="s">
        <v>102</v>
      </c>
    </row>
    <row r="98" spans="2:65" s="1" customFormat="1" ht="31.5" customHeight="1">
      <c r="B98" s="148"/>
      <c r="C98" s="149" t="s">
        <v>129</v>
      </c>
      <c r="D98" s="149" t="s">
        <v>107</v>
      </c>
      <c r="E98" s="150" t="s">
        <v>130</v>
      </c>
      <c r="F98" s="151" t="s">
        <v>131</v>
      </c>
      <c r="G98" s="152" t="s">
        <v>118</v>
      </c>
      <c r="H98" s="153">
        <v>28.38</v>
      </c>
      <c r="I98" s="244"/>
      <c r="J98" s="154">
        <f>ROUND(I98*H98,2)</f>
        <v>0</v>
      </c>
      <c r="K98" s="151" t="s">
        <v>119</v>
      </c>
      <c r="L98" s="35"/>
      <c r="M98" s="155" t="s">
        <v>5</v>
      </c>
      <c r="N98" s="156" t="s">
        <v>35</v>
      </c>
      <c r="O98" s="157">
        <v>0.125</v>
      </c>
      <c r="P98" s="157">
        <f>O98*H98</f>
        <v>3.5475</v>
      </c>
      <c r="Q98" s="157">
        <v>0</v>
      </c>
      <c r="R98" s="157">
        <f>Q98*H98</f>
        <v>0</v>
      </c>
      <c r="S98" s="157">
        <v>0</v>
      </c>
      <c r="T98" s="158">
        <f>S98*H98</f>
        <v>0</v>
      </c>
      <c r="AR98" s="21" t="s">
        <v>111</v>
      </c>
      <c r="AT98" s="21" t="s">
        <v>107</v>
      </c>
      <c r="AU98" s="21" t="s">
        <v>71</v>
      </c>
      <c r="AY98" s="21" t="s">
        <v>102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21" t="s">
        <v>69</v>
      </c>
      <c r="BK98" s="159">
        <f>ROUND(I98*H98,2)</f>
        <v>0</v>
      </c>
      <c r="BL98" s="21" t="s">
        <v>111</v>
      </c>
      <c r="BM98" s="21" t="s">
        <v>132</v>
      </c>
    </row>
    <row r="99" spans="2:51" s="11" customFormat="1" ht="13.5">
      <c r="B99" s="160"/>
      <c r="D99" s="161" t="s">
        <v>121</v>
      </c>
      <c r="E99" s="162" t="s">
        <v>5</v>
      </c>
      <c r="F99" s="163">
        <v>28.38</v>
      </c>
      <c r="H99" s="164">
        <v>28.38</v>
      </c>
      <c r="I99" s="194"/>
      <c r="L99" s="160"/>
      <c r="M99" s="165"/>
      <c r="N99" s="166"/>
      <c r="O99" s="166"/>
      <c r="P99" s="166"/>
      <c r="Q99" s="166"/>
      <c r="R99" s="166"/>
      <c r="S99" s="166"/>
      <c r="T99" s="167"/>
      <c r="AT99" s="162" t="s">
        <v>121</v>
      </c>
      <c r="AU99" s="162" t="s">
        <v>71</v>
      </c>
      <c r="AV99" s="11" t="s">
        <v>71</v>
      </c>
      <c r="AW99" s="11" t="s">
        <v>28</v>
      </c>
      <c r="AX99" s="11" t="s">
        <v>62</v>
      </c>
      <c r="AY99" s="162" t="s">
        <v>102</v>
      </c>
    </row>
    <row r="100" spans="2:51" s="12" customFormat="1" ht="13.5">
      <c r="B100" s="168"/>
      <c r="D100" s="169" t="s">
        <v>121</v>
      </c>
      <c r="E100" s="170" t="s">
        <v>5</v>
      </c>
      <c r="F100" s="171" t="s">
        <v>122</v>
      </c>
      <c r="H100" s="172">
        <v>28.38</v>
      </c>
      <c r="I100" s="195"/>
      <c r="L100" s="168"/>
      <c r="M100" s="173"/>
      <c r="N100" s="174"/>
      <c r="O100" s="174"/>
      <c r="P100" s="174"/>
      <c r="Q100" s="174"/>
      <c r="R100" s="174"/>
      <c r="S100" s="174"/>
      <c r="T100" s="175"/>
      <c r="AT100" s="176" t="s">
        <v>121</v>
      </c>
      <c r="AU100" s="176" t="s">
        <v>71</v>
      </c>
      <c r="AV100" s="12" t="s">
        <v>111</v>
      </c>
      <c r="AW100" s="12" t="s">
        <v>28</v>
      </c>
      <c r="AX100" s="12" t="s">
        <v>69</v>
      </c>
      <c r="AY100" s="176" t="s">
        <v>102</v>
      </c>
    </row>
    <row r="101" spans="2:65" s="1" customFormat="1" ht="31.5" customHeight="1">
      <c r="B101" s="148"/>
      <c r="C101" s="149" t="s">
        <v>133</v>
      </c>
      <c r="D101" s="149" t="s">
        <v>107</v>
      </c>
      <c r="E101" s="150" t="s">
        <v>134</v>
      </c>
      <c r="F101" s="151" t="s">
        <v>135</v>
      </c>
      <c r="G101" s="152" t="s">
        <v>118</v>
      </c>
      <c r="H101" s="153">
        <v>283.8</v>
      </c>
      <c r="I101" s="244"/>
      <c r="J101" s="154">
        <f>ROUND(I101*H101,2)</f>
        <v>0</v>
      </c>
      <c r="K101" s="151" t="s">
        <v>119</v>
      </c>
      <c r="L101" s="35"/>
      <c r="M101" s="155" t="s">
        <v>5</v>
      </c>
      <c r="N101" s="156" t="s">
        <v>35</v>
      </c>
      <c r="O101" s="157">
        <v>0.006</v>
      </c>
      <c r="P101" s="157">
        <f>O101*H101</f>
        <v>1.7028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21" t="s">
        <v>111</v>
      </c>
      <c r="AT101" s="21" t="s">
        <v>107</v>
      </c>
      <c r="AU101" s="21" t="s">
        <v>71</v>
      </c>
      <c r="AY101" s="21" t="s">
        <v>102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21" t="s">
        <v>69</v>
      </c>
      <c r="BK101" s="159">
        <f>ROUND(I101*H101,2)</f>
        <v>0</v>
      </c>
      <c r="BL101" s="21" t="s">
        <v>111</v>
      </c>
      <c r="BM101" s="21" t="s">
        <v>136</v>
      </c>
    </row>
    <row r="102" spans="2:51" s="11" customFormat="1" ht="13.5">
      <c r="B102" s="160"/>
      <c r="D102" s="161" t="s">
        <v>121</v>
      </c>
      <c r="E102" s="162" t="s">
        <v>5</v>
      </c>
      <c r="F102" s="163">
        <v>28.38</v>
      </c>
      <c r="H102" s="164">
        <v>28.38</v>
      </c>
      <c r="I102" s="194"/>
      <c r="L102" s="160"/>
      <c r="M102" s="165"/>
      <c r="N102" s="166"/>
      <c r="O102" s="166"/>
      <c r="P102" s="166"/>
      <c r="Q102" s="166"/>
      <c r="R102" s="166"/>
      <c r="S102" s="166"/>
      <c r="T102" s="167"/>
      <c r="AT102" s="162" t="s">
        <v>121</v>
      </c>
      <c r="AU102" s="162" t="s">
        <v>71</v>
      </c>
      <c r="AV102" s="11" t="s">
        <v>71</v>
      </c>
      <c r="AW102" s="11" t="s">
        <v>28</v>
      </c>
      <c r="AX102" s="11" t="s">
        <v>62</v>
      </c>
      <c r="AY102" s="162" t="s">
        <v>102</v>
      </c>
    </row>
    <row r="103" spans="2:51" s="12" customFormat="1" ht="13.5">
      <c r="B103" s="168"/>
      <c r="D103" s="161" t="s">
        <v>121</v>
      </c>
      <c r="E103" s="177" t="s">
        <v>5</v>
      </c>
      <c r="F103" s="178" t="s">
        <v>122</v>
      </c>
      <c r="H103" s="179">
        <v>28.38</v>
      </c>
      <c r="I103" s="195"/>
      <c r="L103" s="168"/>
      <c r="M103" s="173"/>
      <c r="N103" s="174"/>
      <c r="O103" s="174"/>
      <c r="P103" s="174"/>
      <c r="Q103" s="174"/>
      <c r="R103" s="174"/>
      <c r="S103" s="174"/>
      <c r="T103" s="175"/>
      <c r="AT103" s="176" t="s">
        <v>121</v>
      </c>
      <c r="AU103" s="176" t="s">
        <v>71</v>
      </c>
      <c r="AV103" s="12" t="s">
        <v>111</v>
      </c>
      <c r="AW103" s="12" t="s">
        <v>28</v>
      </c>
      <c r="AX103" s="12" t="s">
        <v>69</v>
      </c>
      <c r="AY103" s="176" t="s">
        <v>102</v>
      </c>
    </row>
    <row r="104" spans="2:51" s="11" customFormat="1" ht="13.5">
      <c r="B104" s="160"/>
      <c r="D104" s="169" t="s">
        <v>121</v>
      </c>
      <c r="F104" s="180" t="s">
        <v>189</v>
      </c>
      <c r="H104" s="181">
        <v>283.8</v>
      </c>
      <c r="I104" s="194"/>
      <c r="L104" s="160"/>
      <c r="M104" s="165"/>
      <c r="N104" s="166"/>
      <c r="O104" s="166"/>
      <c r="P104" s="166"/>
      <c r="Q104" s="166"/>
      <c r="R104" s="166"/>
      <c r="S104" s="166"/>
      <c r="T104" s="167"/>
      <c r="AT104" s="162" t="s">
        <v>121</v>
      </c>
      <c r="AU104" s="162" t="s">
        <v>71</v>
      </c>
      <c r="AV104" s="11" t="s">
        <v>71</v>
      </c>
      <c r="AW104" s="11" t="s">
        <v>6</v>
      </c>
      <c r="AX104" s="11" t="s">
        <v>69</v>
      </c>
      <c r="AY104" s="162" t="s">
        <v>102</v>
      </c>
    </row>
    <row r="105" spans="2:65" s="1" customFormat="1" ht="22.5" customHeight="1">
      <c r="B105" s="148"/>
      <c r="C105" s="149" t="s">
        <v>137</v>
      </c>
      <c r="D105" s="149" t="s">
        <v>107</v>
      </c>
      <c r="E105" s="150" t="s">
        <v>138</v>
      </c>
      <c r="F105" s="151" t="s">
        <v>139</v>
      </c>
      <c r="G105" s="152" t="s">
        <v>118</v>
      </c>
      <c r="H105" s="153">
        <v>28.38</v>
      </c>
      <c r="I105" s="244"/>
      <c r="J105" s="154">
        <f>ROUND(I105*H105,2)</f>
        <v>0</v>
      </c>
      <c r="K105" s="151" t="s">
        <v>119</v>
      </c>
      <c r="L105" s="35"/>
      <c r="M105" s="155" t="s">
        <v>5</v>
      </c>
      <c r="N105" s="156" t="s">
        <v>35</v>
      </c>
      <c r="O105" s="157">
        <v>0</v>
      </c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21" t="s">
        <v>111</v>
      </c>
      <c r="AT105" s="21" t="s">
        <v>107</v>
      </c>
      <c r="AU105" s="21" t="s">
        <v>71</v>
      </c>
      <c r="AY105" s="21" t="s">
        <v>102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21" t="s">
        <v>69</v>
      </c>
      <c r="BK105" s="159">
        <f>ROUND(I105*H105,2)</f>
        <v>0</v>
      </c>
      <c r="BL105" s="21" t="s">
        <v>111</v>
      </c>
      <c r="BM105" s="21" t="s">
        <v>140</v>
      </c>
    </row>
    <row r="106" spans="2:63" s="10" customFormat="1" ht="37.35" customHeight="1">
      <c r="B106" s="133"/>
      <c r="D106" s="134" t="s">
        <v>61</v>
      </c>
      <c r="E106" s="135" t="s">
        <v>141</v>
      </c>
      <c r="F106" s="135" t="s">
        <v>142</v>
      </c>
      <c r="I106" s="193"/>
      <c r="J106" s="136">
        <f>J107</f>
        <v>0</v>
      </c>
      <c r="L106" s="133"/>
      <c r="M106" s="137"/>
      <c r="N106" s="138"/>
      <c r="O106" s="138"/>
      <c r="P106" s="139" t="e">
        <f>P107+#REF!</f>
        <v>#REF!</v>
      </c>
      <c r="Q106" s="138"/>
      <c r="R106" s="139" t="e">
        <f>R107+#REF!</f>
        <v>#REF!</v>
      </c>
      <c r="S106" s="138"/>
      <c r="T106" s="140" t="e">
        <f>T107+#REF!</f>
        <v>#REF!</v>
      </c>
      <c r="AR106" s="134" t="s">
        <v>71</v>
      </c>
      <c r="AT106" s="141" t="s">
        <v>61</v>
      </c>
      <c r="AU106" s="141" t="s">
        <v>62</v>
      </c>
      <c r="AY106" s="134" t="s">
        <v>102</v>
      </c>
      <c r="BK106" s="142" t="e">
        <f>BK107+#REF!</f>
        <v>#REF!</v>
      </c>
    </row>
    <row r="107" spans="2:63" s="10" customFormat="1" ht="19.9" customHeight="1">
      <c r="B107" s="133"/>
      <c r="D107" s="145" t="s">
        <v>61</v>
      </c>
      <c r="E107" s="146" t="s">
        <v>143</v>
      </c>
      <c r="F107" s="146" t="s">
        <v>144</v>
      </c>
      <c r="I107" s="193"/>
      <c r="J107" s="147">
        <f>SUM(J108:J132)</f>
        <v>0</v>
      </c>
      <c r="L107" s="133"/>
      <c r="M107" s="137"/>
      <c r="N107" s="138"/>
      <c r="O107" s="138"/>
      <c r="P107" s="139">
        <f>SUM(P108:P133)</f>
        <v>0</v>
      </c>
      <c r="Q107" s="138"/>
      <c r="R107" s="139">
        <f>SUM(R108:R133)</f>
        <v>0</v>
      </c>
      <c r="S107" s="138"/>
      <c r="T107" s="140">
        <f>SUM(T108:T133)</f>
        <v>0</v>
      </c>
      <c r="AR107" s="134" t="s">
        <v>71</v>
      </c>
      <c r="AT107" s="141" t="s">
        <v>61</v>
      </c>
      <c r="AU107" s="141" t="s">
        <v>69</v>
      </c>
      <c r="AY107" s="134" t="s">
        <v>102</v>
      </c>
      <c r="BK107" s="142">
        <f>SUM(BK108:BK133)</f>
        <v>0</v>
      </c>
    </row>
    <row r="108" spans="2:65" s="1" customFormat="1" ht="22.5" customHeight="1">
      <c r="B108" s="148"/>
      <c r="C108" s="182" t="s">
        <v>145</v>
      </c>
      <c r="D108" s="182" t="s">
        <v>146</v>
      </c>
      <c r="E108" s="183" t="s">
        <v>170</v>
      </c>
      <c r="F108" s="184" t="s">
        <v>165</v>
      </c>
      <c r="G108" s="185" t="s">
        <v>110</v>
      </c>
      <c r="H108" s="186">
        <v>17</v>
      </c>
      <c r="I108" s="245"/>
      <c r="J108" s="187">
        <f>H108*I108</f>
        <v>0</v>
      </c>
      <c r="K108" s="184" t="s">
        <v>5</v>
      </c>
      <c r="L108" s="188"/>
      <c r="M108" s="189" t="s">
        <v>5</v>
      </c>
      <c r="N108" s="190" t="s">
        <v>35</v>
      </c>
      <c r="O108" s="157">
        <v>0</v>
      </c>
      <c r="P108" s="157">
        <f>O108*H108</f>
        <v>0</v>
      </c>
      <c r="Q108" s="157">
        <v>0</v>
      </c>
      <c r="R108" s="157">
        <f>Q108*H108</f>
        <v>0</v>
      </c>
      <c r="S108" s="157">
        <v>0</v>
      </c>
      <c r="T108" s="158">
        <f>S108*H108</f>
        <v>0</v>
      </c>
      <c r="AR108" s="21" t="s">
        <v>147</v>
      </c>
      <c r="AT108" s="21" t="s">
        <v>146</v>
      </c>
      <c r="AU108" s="21" t="s">
        <v>71</v>
      </c>
      <c r="AY108" s="21" t="s">
        <v>102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21" t="s">
        <v>69</v>
      </c>
      <c r="BK108" s="159">
        <f>ROUND(I108*H108,2)</f>
        <v>0</v>
      </c>
      <c r="BL108" s="21" t="s">
        <v>148</v>
      </c>
      <c r="BM108" s="21" t="s">
        <v>149</v>
      </c>
    </row>
    <row r="109" spans="2:47" s="1" customFormat="1" ht="27">
      <c r="B109" s="35"/>
      <c r="D109" s="169" t="s">
        <v>150</v>
      </c>
      <c r="F109" s="191" t="s">
        <v>168</v>
      </c>
      <c r="I109" s="196"/>
      <c r="L109" s="35"/>
      <c r="M109" s="192"/>
      <c r="N109" s="36"/>
      <c r="O109" s="36"/>
      <c r="P109" s="36"/>
      <c r="Q109" s="36"/>
      <c r="R109" s="36"/>
      <c r="S109" s="36"/>
      <c r="T109" s="64"/>
      <c r="AT109" s="21" t="s">
        <v>150</v>
      </c>
      <c r="AU109" s="21" t="s">
        <v>71</v>
      </c>
    </row>
    <row r="110" spans="2:65" s="1" customFormat="1" ht="22.5" customHeight="1">
      <c r="B110" s="148"/>
      <c r="C110" s="182" t="s">
        <v>103</v>
      </c>
      <c r="D110" s="182" t="s">
        <v>146</v>
      </c>
      <c r="E110" s="183" t="s">
        <v>171</v>
      </c>
      <c r="F110" s="184" t="s">
        <v>166</v>
      </c>
      <c r="G110" s="185" t="s">
        <v>110</v>
      </c>
      <c r="H110" s="186">
        <v>20</v>
      </c>
      <c r="I110" s="245"/>
      <c r="J110" s="187">
        <f>ROUND(I110*H110,2)</f>
        <v>0</v>
      </c>
      <c r="K110" s="184" t="s">
        <v>5</v>
      </c>
      <c r="L110" s="188"/>
      <c r="M110" s="189" t="s">
        <v>5</v>
      </c>
      <c r="N110" s="190" t="s">
        <v>35</v>
      </c>
      <c r="O110" s="157">
        <v>0</v>
      </c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1" t="s">
        <v>147</v>
      </c>
      <c r="AT110" s="21" t="s">
        <v>146</v>
      </c>
      <c r="AU110" s="21" t="s">
        <v>71</v>
      </c>
      <c r="AY110" s="21" t="s">
        <v>102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1" t="s">
        <v>69</v>
      </c>
      <c r="BK110" s="159">
        <f>ROUND(I110*H110,2)</f>
        <v>0</v>
      </c>
      <c r="BL110" s="21" t="s">
        <v>148</v>
      </c>
      <c r="BM110" s="21" t="s">
        <v>151</v>
      </c>
    </row>
    <row r="111" spans="2:47" s="1" customFormat="1" ht="27">
      <c r="B111" s="35"/>
      <c r="D111" s="161" t="s">
        <v>150</v>
      </c>
      <c r="F111" s="191" t="s">
        <v>168</v>
      </c>
      <c r="I111" s="196"/>
      <c r="L111" s="35"/>
      <c r="M111" s="192"/>
      <c r="N111" s="36"/>
      <c r="O111" s="36"/>
      <c r="P111" s="36"/>
      <c r="Q111" s="36"/>
      <c r="R111" s="36"/>
      <c r="S111" s="36"/>
      <c r="T111" s="64"/>
      <c r="AT111" s="21" t="s">
        <v>150</v>
      </c>
      <c r="AU111" s="21" t="s">
        <v>71</v>
      </c>
    </row>
    <row r="112" spans="2:65" s="1" customFormat="1" ht="22.5" customHeight="1">
      <c r="B112" s="148"/>
      <c r="C112" s="182" t="s">
        <v>152</v>
      </c>
      <c r="D112" s="182" t="s">
        <v>146</v>
      </c>
      <c r="E112" s="183" t="s">
        <v>172</v>
      </c>
      <c r="F112" s="184" t="s">
        <v>167</v>
      </c>
      <c r="G112" s="185" t="s">
        <v>110</v>
      </c>
      <c r="H112" s="186">
        <v>22</v>
      </c>
      <c r="I112" s="245"/>
      <c r="J112" s="187">
        <f>ROUND(I112*H112,2)</f>
        <v>0</v>
      </c>
      <c r="K112" s="184" t="s">
        <v>5</v>
      </c>
      <c r="L112" s="188"/>
      <c r="M112" s="189" t="s">
        <v>5</v>
      </c>
      <c r="N112" s="190" t="s">
        <v>35</v>
      </c>
      <c r="O112" s="157">
        <v>0</v>
      </c>
      <c r="P112" s="157">
        <f>O112*H112</f>
        <v>0</v>
      </c>
      <c r="Q112" s="157">
        <v>0</v>
      </c>
      <c r="R112" s="157">
        <f>Q112*H112</f>
        <v>0</v>
      </c>
      <c r="S112" s="157">
        <v>0</v>
      </c>
      <c r="T112" s="158">
        <f>S112*H112</f>
        <v>0</v>
      </c>
      <c r="AR112" s="21" t="s">
        <v>147</v>
      </c>
      <c r="AT112" s="21" t="s">
        <v>146</v>
      </c>
      <c r="AU112" s="21" t="s">
        <v>71</v>
      </c>
      <c r="AY112" s="21" t="s">
        <v>102</v>
      </c>
      <c r="BE112" s="159">
        <f>IF(N112="základní",J112,0)</f>
        <v>0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21" t="s">
        <v>69</v>
      </c>
      <c r="BK112" s="159">
        <f>ROUND(I112*H112,2)</f>
        <v>0</v>
      </c>
      <c r="BL112" s="21" t="s">
        <v>148</v>
      </c>
      <c r="BM112" s="21" t="s">
        <v>153</v>
      </c>
    </row>
    <row r="113" spans="2:47" s="1" customFormat="1" ht="27">
      <c r="B113" s="35"/>
      <c r="D113" s="169" t="s">
        <v>150</v>
      </c>
      <c r="F113" s="191" t="s">
        <v>168</v>
      </c>
      <c r="I113" s="196"/>
      <c r="L113" s="35"/>
      <c r="M113" s="192"/>
      <c r="N113" s="36"/>
      <c r="O113" s="36"/>
      <c r="P113" s="36"/>
      <c r="Q113" s="36"/>
      <c r="R113" s="36"/>
      <c r="S113" s="36"/>
      <c r="T113" s="64"/>
      <c r="AT113" s="21" t="s">
        <v>150</v>
      </c>
      <c r="AU113" s="21" t="s">
        <v>71</v>
      </c>
    </row>
    <row r="114" spans="2:47" s="198" customFormat="1" ht="13.5">
      <c r="B114" s="35"/>
      <c r="C114" s="182">
        <v>11</v>
      </c>
      <c r="D114" s="182" t="s">
        <v>146</v>
      </c>
      <c r="E114" s="183" t="s">
        <v>172</v>
      </c>
      <c r="F114" s="184" t="s">
        <v>190</v>
      </c>
      <c r="G114" s="185" t="s">
        <v>110</v>
      </c>
      <c r="H114" s="186">
        <v>20</v>
      </c>
      <c r="I114" s="245"/>
      <c r="J114" s="187">
        <f>ROUND(I114*H114,2)</f>
        <v>0</v>
      </c>
      <c r="K114" s="184" t="s">
        <v>5</v>
      </c>
      <c r="L114" s="35"/>
      <c r="M114" s="192"/>
      <c r="N114" s="199"/>
      <c r="O114" s="199"/>
      <c r="P114" s="199"/>
      <c r="Q114" s="199"/>
      <c r="R114" s="199"/>
      <c r="S114" s="199"/>
      <c r="T114" s="64"/>
      <c r="AT114" s="21"/>
      <c r="AU114" s="21"/>
    </row>
    <row r="115" spans="2:47" s="198" customFormat="1" ht="27">
      <c r="B115" s="35"/>
      <c r="D115" s="169" t="s">
        <v>150</v>
      </c>
      <c r="F115" s="191" t="s">
        <v>168</v>
      </c>
      <c r="I115" s="196"/>
      <c r="L115" s="35"/>
      <c r="M115" s="192"/>
      <c r="N115" s="199"/>
      <c r="O115" s="199"/>
      <c r="P115" s="199"/>
      <c r="Q115" s="199"/>
      <c r="R115" s="199"/>
      <c r="S115" s="199"/>
      <c r="T115" s="64"/>
      <c r="AT115" s="21"/>
      <c r="AU115" s="21"/>
    </row>
    <row r="116" spans="2:47" s="198" customFormat="1" ht="13.5">
      <c r="B116" s="35"/>
      <c r="C116" s="182">
        <v>12</v>
      </c>
      <c r="D116" s="182" t="s">
        <v>146</v>
      </c>
      <c r="E116" s="183" t="s">
        <v>172</v>
      </c>
      <c r="F116" s="184" t="s">
        <v>191</v>
      </c>
      <c r="G116" s="185" t="s">
        <v>110</v>
      </c>
      <c r="H116" s="186">
        <v>10</v>
      </c>
      <c r="I116" s="245"/>
      <c r="J116" s="187">
        <f>ROUND(I116*H116,2)</f>
        <v>0</v>
      </c>
      <c r="K116" s="184" t="s">
        <v>5</v>
      </c>
      <c r="L116" s="35"/>
      <c r="M116" s="192"/>
      <c r="N116" s="199"/>
      <c r="O116" s="199"/>
      <c r="P116" s="199"/>
      <c r="Q116" s="199"/>
      <c r="R116" s="199"/>
      <c r="S116" s="199"/>
      <c r="T116" s="64"/>
      <c r="AT116" s="21"/>
      <c r="AU116" s="21"/>
    </row>
    <row r="117" spans="2:47" s="198" customFormat="1" ht="27">
      <c r="B117" s="35"/>
      <c r="D117" s="169" t="s">
        <v>150</v>
      </c>
      <c r="F117" s="191" t="s">
        <v>168</v>
      </c>
      <c r="I117" s="196"/>
      <c r="L117" s="35"/>
      <c r="M117" s="192"/>
      <c r="N117" s="199"/>
      <c r="O117" s="199"/>
      <c r="P117" s="199"/>
      <c r="Q117" s="199"/>
      <c r="R117" s="199"/>
      <c r="S117" s="199"/>
      <c r="T117" s="64"/>
      <c r="AT117" s="21"/>
      <c r="AU117" s="21"/>
    </row>
    <row r="118" spans="2:65" s="1" customFormat="1" ht="22.5" customHeight="1">
      <c r="B118" s="148"/>
      <c r="C118" s="182">
        <v>13</v>
      </c>
      <c r="D118" s="182" t="s">
        <v>146</v>
      </c>
      <c r="E118" s="183" t="s">
        <v>173</v>
      </c>
      <c r="F118" s="184" t="s">
        <v>169</v>
      </c>
      <c r="G118" s="185" t="s">
        <v>110</v>
      </c>
      <c r="H118" s="186">
        <v>19</v>
      </c>
      <c r="I118" s="245"/>
      <c r="J118" s="187">
        <f>ROUND(I118*H118,2)</f>
        <v>0</v>
      </c>
      <c r="K118" s="184" t="s">
        <v>5</v>
      </c>
      <c r="L118" s="188"/>
      <c r="M118" s="189" t="s">
        <v>5</v>
      </c>
      <c r="N118" s="190" t="s">
        <v>35</v>
      </c>
      <c r="O118" s="157">
        <v>0</v>
      </c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21" t="s">
        <v>147</v>
      </c>
      <c r="AT118" s="21" t="s">
        <v>146</v>
      </c>
      <c r="AU118" s="21" t="s">
        <v>71</v>
      </c>
      <c r="AY118" s="21" t="s">
        <v>102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21" t="s">
        <v>69</v>
      </c>
      <c r="BK118" s="159">
        <f>ROUND(I118*H118,2)</f>
        <v>0</v>
      </c>
      <c r="BL118" s="21" t="s">
        <v>148</v>
      </c>
      <c r="BM118" s="21" t="s">
        <v>154</v>
      </c>
    </row>
    <row r="119" spans="2:47" s="1" customFormat="1" ht="27">
      <c r="B119" s="35"/>
      <c r="D119" s="169" t="s">
        <v>150</v>
      </c>
      <c r="F119" s="191" t="s">
        <v>168</v>
      </c>
      <c r="I119" s="196"/>
      <c r="L119" s="35"/>
      <c r="M119" s="192"/>
      <c r="N119" s="36"/>
      <c r="O119" s="36"/>
      <c r="P119" s="36"/>
      <c r="Q119" s="36"/>
      <c r="R119" s="36"/>
      <c r="S119" s="36"/>
      <c r="T119" s="64"/>
      <c r="AT119" s="21" t="s">
        <v>150</v>
      </c>
      <c r="AU119" s="21" t="s">
        <v>71</v>
      </c>
    </row>
    <row r="120" spans="2:65" s="1" customFormat="1" ht="22.5" customHeight="1">
      <c r="B120" s="148"/>
      <c r="C120" s="182">
        <v>14</v>
      </c>
      <c r="D120" s="182" t="s">
        <v>146</v>
      </c>
      <c r="E120" s="183" t="s">
        <v>177</v>
      </c>
      <c r="F120" s="184" t="s">
        <v>174</v>
      </c>
      <c r="G120" s="185" t="s">
        <v>110</v>
      </c>
      <c r="H120" s="186">
        <v>792</v>
      </c>
      <c r="I120" s="245"/>
      <c r="J120" s="187">
        <f>ROUND(I120*H120,2)</f>
        <v>0</v>
      </c>
      <c r="K120" s="184" t="s">
        <v>5</v>
      </c>
      <c r="L120" s="188"/>
      <c r="M120" s="189" t="s">
        <v>5</v>
      </c>
      <c r="N120" s="190" t="s">
        <v>35</v>
      </c>
      <c r="O120" s="157">
        <v>0</v>
      </c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21" t="s">
        <v>147</v>
      </c>
      <c r="AT120" s="21" t="s">
        <v>146</v>
      </c>
      <c r="AU120" s="21" t="s">
        <v>71</v>
      </c>
      <c r="AY120" s="21" t="s">
        <v>102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21" t="s">
        <v>69</v>
      </c>
      <c r="BK120" s="159">
        <f>ROUND(I120*H120,2)</f>
        <v>0</v>
      </c>
      <c r="BL120" s="21" t="s">
        <v>148</v>
      </c>
      <c r="BM120" s="21" t="s">
        <v>155</v>
      </c>
    </row>
    <row r="121" spans="2:47" s="1" customFormat="1" ht="27">
      <c r="B121" s="35"/>
      <c r="D121" s="169" t="s">
        <v>150</v>
      </c>
      <c r="F121" s="191" t="s">
        <v>168</v>
      </c>
      <c r="I121" s="196"/>
      <c r="L121" s="35"/>
      <c r="M121" s="192"/>
      <c r="N121" s="36"/>
      <c r="O121" s="36"/>
      <c r="P121" s="36"/>
      <c r="Q121" s="36"/>
      <c r="R121" s="36"/>
      <c r="S121" s="36"/>
      <c r="T121" s="64"/>
      <c r="AT121" s="21" t="s">
        <v>150</v>
      </c>
      <c r="AU121" s="21" t="s">
        <v>71</v>
      </c>
    </row>
    <row r="122" spans="2:65" s="1" customFormat="1" ht="22.5" customHeight="1">
      <c r="B122" s="148"/>
      <c r="C122" s="182">
        <v>15</v>
      </c>
      <c r="D122" s="182" t="s">
        <v>146</v>
      </c>
      <c r="E122" s="183" t="s">
        <v>178</v>
      </c>
      <c r="F122" s="184" t="s">
        <v>175</v>
      </c>
      <c r="G122" s="185" t="s">
        <v>110</v>
      </c>
      <c r="H122" s="186">
        <v>256</v>
      </c>
      <c r="I122" s="245"/>
      <c r="J122" s="187">
        <f>ROUND(I122*H122,2)</f>
        <v>0</v>
      </c>
      <c r="K122" s="184" t="s">
        <v>5</v>
      </c>
      <c r="L122" s="188"/>
      <c r="M122" s="189" t="s">
        <v>5</v>
      </c>
      <c r="N122" s="190" t="s">
        <v>35</v>
      </c>
      <c r="O122" s="157">
        <v>0</v>
      </c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21" t="s">
        <v>147</v>
      </c>
      <c r="AT122" s="21" t="s">
        <v>146</v>
      </c>
      <c r="AU122" s="21" t="s">
        <v>71</v>
      </c>
      <c r="AY122" s="21" t="s">
        <v>102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21" t="s">
        <v>69</v>
      </c>
      <c r="BK122" s="159">
        <f>ROUND(I122*H122,2)</f>
        <v>0</v>
      </c>
      <c r="BL122" s="21" t="s">
        <v>148</v>
      </c>
      <c r="BM122" s="21" t="s">
        <v>156</v>
      </c>
    </row>
    <row r="123" spans="2:47" s="1" customFormat="1" ht="27">
      <c r="B123" s="35"/>
      <c r="D123" s="169" t="s">
        <v>150</v>
      </c>
      <c r="F123" s="191" t="s">
        <v>168</v>
      </c>
      <c r="I123" s="196"/>
      <c r="L123" s="35"/>
      <c r="M123" s="192"/>
      <c r="N123" s="36"/>
      <c r="O123" s="36"/>
      <c r="P123" s="36"/>
      <c r="Q123" s="36"/>
      <c r="R123" s="36"/>
      <c r="S123" s="36"/>
      <c r="T123" s="64"/>
      <c r="AT123" s="21" t="s">
        <v>150</v>
      </c>
      <c r="AU123" s="21" t="s">
        <v>71</v>
      </c>
    </row>
    <row r="124" spans="2:65" s="1" customFormat="1" ht="22.5" customHeight="1">
      <c r="B124" s="148"/>
      <c r="C124" s="182">
        <v>16</v>
      </c>
      <c r="D124" s="182" t="s">
        <v>146</v>
      </c>
      <c r="E124" s="183" t="s">
        <v>179</v>
      </c>
      <c r="F124" s="184" t="s">
        <v>176</v>
      </c>
      <c r="G124" s="185" t="s">
        <v>110</v>
      </c>
      <c r="H124" s="186">
        <v>383</v>
      </c>
      <c r="I124" s="245"/>
      <c r="J124" s="187">
        <f>ROUND(I124*H124,2)</f>
        <v>0</v>
      </c>
      <c r="K124" s="184" t="s">
        <v>5</v>
      </c>
      <c r="L124" s="188"/>
      <c r="M124" s="189" t="s">
        <v>5</v>
      </c>
      <c r="N124" s="190" t="s">
        <v>35</v>
      </c>
      <c r="O124" s="157">
        <v>0</v>
      </c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21" t="s">
        <v>147</v>
      </c>
      <c r="AT124" s="21" t="s">
        <v>146</v>
      </c>
      <c r="AU124" s="21" t="s">
        <v>71</v>
      </c>
      <c r="AY124" s="21" t="s">
        <v>102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21" t="s">
        <v>69</v>
      </c>
      <c r="BK124" s="159">
        <f>ROUND(I124*H124,2)</f>
        <v>0</v>
      </c>
      <c r="BL124" s="21" t="s">
        <v>148</v>
      </c>
      <c r="BM124" s="21" t="s">
        <v>157</v>
      </c>
    </row>
    <row r="125" spans="2:47" s="1" customFormat="1" ht="27">
      <c r="B125" s="35"/>
      <c r="D125" s="169" t="s">
        <v>150</v>
      </c>
      <c r="F125" s="191" t="s">
        <v>168</v>
      </c>
      <c r="I125" s="196"/>
      <c r="L125" s="35"/>
      <c r="M125" s="192"/>
      <c r="N125" s="36"/>
      <c r="O125" s="36"/>
      <c r="P125" s="36"/>
      <c r="Q125" s="36"/>
      <c r="R125" s="36"/>
      <c r="S125" s="36"/>
      <c r="T125" s="64"/>
      <c r="AT125" s="21" t="s">
        <v>150</v>
      </c>
      <c r="AU125" s="21" t="s">
        <v>71</v>
      </c>
    </row>
    <row r="126" spans="2:65" s="1" customFormat="1" ht="22.5" customHeight="1">
      <c r="B126" s="148"/>
      <c r="C126" s="182">
        <v>17</v>
      </c>
      <c r="D126" s="182" t="s">
        <v>146</v>
      </c>
      <c r="E126" s="183" t="s">
        <v>181</v>
      </c>
      <c r="F126" s="184" t="s">
        <v>180</v>
      </c>
      <c r="G126" s="185" t="s">
        <v>110</v>
      </c>
      <c r="H126" s="186">
        <v>100</v>
      </c>
      <c r="I126" s="245"/>
      <c r="J126" s="187">
        <f>ROUND(I126*H126,2)</f>
        <v>0</v>
      </c>
      <c r="K126" s="184" t="s">
        <v>5</v>
      </c>
      <c r="L126" s="188"/>
      <c r="M126" s="189" t="s">
        <v>5</v>
      </c>
      <c r="N126" s="190" t="s">
        <v>35</v>
      </c>
      <c r="O126" s="157">
        <v>0</v>
      </c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21" t="s">
        <v>147</v>
      </c>
      <c r="AT126" s="21" t="s">
        <v>146</v>
      </c>
      <c r="AU126" s="21" t="s">
        <v>71</v>
      </c>
      <c r="AY126" s="21" t="s">
        <v>102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21" t="s">
        <v>69</v>
      </c>
      <c r="BK126" s="159">
        <f>ROUND(I126*H126,2)</f>
        <v>0</v>
      </c>
      <c r="BL126" s="21" t="s">
        <v>148</v>
      </c>
      <c r="BM126" s="21" t="s">
        <v>158</v>
      </c>
    </row>
    <row r="127" spans="2:47" s="1" customFormat="1" ht="27">
      <c r="B127" s="35"/>
      <c r="D127" s="169" t="s">
        <v>150</v>
      </c>
      <c r="F127" s="191" t="s">
        <v>168</v>
      </c>
      <c r="I127" s="196"/>
      <c r="L127" s="35"/>
      <c r="M127" s="192"/>
      <c r="N127" s="36"/>
      <c r="O127" s="36"/>
      <c r="P127" s="36"/>
      <c r="Q127" s="36"/>
      <c r="R127" s="36"/>
      <c r="S127" s="36"/>
      <c r="T127" s="64"/>
      <c r="AT127" s="21" t="s">
        <v>150</v>
      </c>
      <c r="AU127" s="21" t="s">
        <v>71</v>
      </c>
    </row>
    <row r="128" spans="2:65" s="1" customFormat="1" ht="22.5" customHeight="1">
      <c r="B128" s="148"/>
      <c r="C128" s="182">
        <v>18</v>
      </c>
      <c r="D128" s="182" t="s">
        <v>146</v>
      </c>
      <c r="E128" s="183" t="s">
        <v>182</v>
      </c>
      <c r="F128" s="184" t="s">
        <v>183</v>
      </c>
      <c r="G128" s="185" t="s">
        <v>110</v>
      </c>
      <c r="H128" s="186">
        <v>15</v>
      </c>
      <c r="I128" s="245"/>
      <c r="J128" s="187">
        <f>ROUND(I128*H128,2)</f>
        <v>0</v>
      </c>
      <c r="K128" s="184" t="s">
        <v>5</v>
      </c>
      <c r="L128" s="188"/>
      <c r="M128" s="189" t="s">
        <v>5</v>
      </c>
      <c r="N128" s="190" t="s">
        <v>35</v>
      </c>
      <c r="O128" s="157">
        <v>0</v>
      </c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21" t="s">
        <v>147</v>
      </c>
      <c r="AT128" s="21" t="s">
        <v>146</v>
      </c>
      <c r="AU128" s="21" t="s">
        <v>71</v>
      </c>
      <c r="AY128" s="21" t="s">
        <v>102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21" t="s">
        <v>69</v>
      </c>
      <c r="BK128" s="159">
        <f>ROUND(I128*H128,2)</f>
        <v>0</v>
      </c>
      <c r="BL128" s="21" t="s">
        <v>148</v>
      </c>
      <c r="BM128" s="21" t="s">
        <v>159</v>
      </c>
    </row>
    <row r="129" spans="2:47" s="1" customFormat="1" ht="27">
      <c r="B129" s="35"/>
      <c r="D129" s="169" t="s">
        <v>150</v>
      </c>
      <c r="F129" s="191" t="s">
        <v>168</v>
      </c>
      <c r="I129" s="196"/>
      <c r="L129" s="35"/>
      <c r="M129" s="192"/>
      <c r="N129" s="36"/>
      <c r="O129" s="36"/>
      <c r="P129" s="36"/>
      <c r="Q129" s="36"/>
      <c r="R129" s="36"/>
      <c r="S129" s="36"/>
      <c r="T129" s="64"/>
      <c r="AT129" s="21" t="s">
        <v>150</v>
      </c>
      <c r="AU129" s="21" t="s">
        <v>71</v>
      </c>
    </row>
    <row r="130" spans="2:65" s="1" customFormat="1" ht="22.5" customHeight="1">
      <c r="B130" s="148"/>
      <c r="C130" s="182">
        <v>19</v>
      </c>
      <c r="D130" s="182" t="s">
        <v>146</v>
      </c>
      <c r="E130" s="183" t="s">
        <v>185</v>
      </c>
      <c r="F130" s="184" t="s">
        <v>184</v>
      </c>
      <c r="G130" s="185" t="s">
        <v>110</v>
      </c>
      <c r="H130" s="186">
        <v>15</v>
      </c>
      <c r="I130" s="245"/>
      <c r="J130" s="187">
        <f>ROUND(I130*H130,2)</f>
        <v>0</v>
      </c>
      <c r="K130" s="184" t="s">
        <v>5</v>
      </c>
      <c r="L130" s="188"/>
      <c r="M130" s="189" t="s">
        <v>5</v>
      </c>
      <c r="N130" s="190" t="s">
        <v>35</v>
      </c>
      <c r="O130" s="157">
        <v>0</v>
      </c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21" t="s">
        <v>147</v>
      </c>
      <c r="AT130" s="21" t="s">
        <v>146</v>
      </c>
      <c r="AU130" s="21" t="s">
        <v>71</v>
      </c>
      <c r="AY130" s="21" t="s">
        <v>102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21" t="s">
        <v>69</v>
      </c>
      <c r="BK130" s="159">
        <f>ROUND(I130*H130,2)</f>
        <v>0</v>
      </c>
      <c r="BL130" s="21" t="s">
        <v>148</v>
      </c>
      <c r="BM130" s="21" t="s">
        <v>160</v>
      </c>
    </row>
    <row r="131" spans="2:47" s="1" customFormat="1" ht="27">
      <c r="B131" s="35"/>
      <c r="D131" s="169" t="s">
        <v>150</v>
      </c>
      <c r="F131" s="191" t="s">
        <v>168</v>
      </c>
      <c r="I131" s="196"/>
      <c r="L131" s="35"/>
      <c r="M131" s="192"/>
      <c r="N131" s="36"/>
      <c r="O131" s="36"/>
      <c r="P131" s="36"/>
      <c r="Q131" s="36"/>
      <c r="R131" s="36"/>
      <c r="S131" s="36"/>
      <c r="T131" s="64"/>
      <c r="AT131" s="21" t="s">
        <v>150</v>
      </c>
      <c r="AU131" s="21" t="s">
        <v>71</v>
      </c>
    </row>
    <row r="132" spans="2:65" s="1" customFormat="1" ht="22.5" customHeight="1">
      <c r="B132" s="148"/>
      <c r="C132" s="182">
        <v>20</v>
      </c>
      <c r="D132" s="182" t="s">
        <v>146</v>
      </c>
      <c r="E132" s="183" t="s">
        <v>187</v>
      </c>
      <c r="F132" s="184" t="s">
        <v>186</v>
      </c>
      <c r="G132" s="185" t="s">
        <v>110</v>
      </c>
      <c r="H132" s="186">
        <v>46</v>
      </c>
      <c r="I132" s="245"/>
      <c r="J132" s="187">
        <f>ROUND(I132*H132,2)</f>
        <v>0</v>
      </c>
      <c r="K132" s="184" t="s">
        <v>5</v>
      </c>
      <c r="L132" s="188"/>
      <c r="M132" s="189" t="s">
        <v>5</v>
      </c>
      <c r="N132" s="190" t="s">
        <v>35</v>
      </c>
      <c r="O132" s="157">
        <v>0</v>
      </c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21" t="s">
        <v>147</v>
      </c>
      <c r="AT132" s="21" t="s">
        <v>146</v>
      </c>
      <c r="AU132" s="21" t="s">
        <v>71</v>
      </c>
      <c r="AY132" s="21" t="s">
        <v>102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21" t="s">
        <v>69</v>
      </c>
      <c r="BK132" s="159">
        <f>ROUND(I132*H132,2)</f>
        <v>0</v>
      </c>
      <c r="BL132" s="21" t="s">
        <v>148</v>
      </c>
      <c r="BM132" s="21" t="s">
        <v>161</v>
      </c>
    </row>
    <row r="133" spans="2:47" s="1" customFormat="1" ht="27">
      <c r="B133" s="35"/>
      <c r="D133" s="169" t="s">
        <v>150</v>
      </c>
      <c r="F133" s="191" t="s">
        <v>168</v>
      </c>
      <c r="H133" s="200"/>
      <c r="I133" s="201"/>
      <c r="L133" s="35"/>
      <c r="M133" s="192"/>
      <c r="N133" s="36"/>
      <c r="O133" s="36"/>
      <c r="P133" s="36"/>
      <c r="Q133" s="36"/>
      <c r="R133" s="36"/>
      <c r="S133" s="36"/>
      <c r="T133" s="64"/>
      <c r="AT133" s="21" t="s">
        <v>150</v>
      </c>
      <c r="AU133" s="21" t="s">
        <v>71</v>
      </c>
    </row>
    <row r="134" spans="2:12" s="1" customFormat="1" ht="6.95" customHeight="1"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35"/>
    </row>
  </sheetData>
  <autoFilter ref="C81:K133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</hyperlinks>
  <printOptions/>
  <pageMargins left="0.5833333" right="0.5833333" top="0.5833333" bottom="0.5833333" header="0" footer="0"/>
  <pageSetup blackAndWhite="1" fitToHeight="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DESKTOP-9MBH26L\Petr</dc:creator>
  <cp:keywords/>
  <dc:description/>
  <cp:lastModifiedBy>Jan Borovička</cp:lastModifiedBy>
  <cp:lastPrinted>2018-03-27T05:07:21Z</cp:lastPrinted>
  <dcterms:created xsi:type="dcterms:W3CDTF">2017-05-02T08:49:58Z</dcterms:created>
  <dcterms:modified xsi:type="dcterms:W3CDTF">2018-03-27T05:18:40Z</dcterms:modified>
  <cp:category/>
  <cp:version/>
  <cp:contentType/>
  <cp:contentStatus/>
</cp:coreProperties>
</file>