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xr:revisionPtr revIDLastSave="0" documentId="11_55832D2DF16A92B33004022EEA6F7D0C7DBABACF" xr6:coauthVersionLast="47" xr6:coauthVersionMax="47" xr10:uidLastSave="{00000000-0000-0000-0000-000000000000}"/>
  <bookViews>
    <workbookView xWindow="-120" yWindow="-120" windowWidth="29040" windowHeight="15840" xr2:uid="{00000000-000D-0000-FFFF-FFFF00000000}"/>
  </bookViews>
  <sheets>
    <sheet name="Rekapitulace stavby" sheetId="1" r:id="rId1"/>
    <sheet name="01 - Bourací práce" sheetId="2" r:id="rId2"/>
    <sheet name="02 - Stavební práce" sheetId="3" r:id="rId3"/>
    <sheet name="03 - Slaboproud" sheetId="4" r:id="rId4"/>
    <sheet name="04 - Silnoproud" sheetId="5" r:id="rId5"/>
    <sheet name="05 - Akustika" sheetId="6" r:id="rId6"/>
    <sheet name="06 - VZT" sheetId="7" r:id="rId7"/>
    <sheet name="07 - VRN" sheetId="8" r:id="rId8"/>
    <sheet name="Pokyny pro vyplnění" sheetId="9" r:id="rId9"/>
    <sheet name="příloha č.1" sheetId="10" r:id="rId10"/>
    <sheet name="příloha č.2" sheetId="11" r:id="rId11"/>
  </sheets>
  <definedNames>
    <definedName name="_xlnm._FilterDatabase" localSheetId="1" hidden="1">'01 - Bourací práce'!$C$88:$K$172</definedName>
    <definedName name="_xlnm._FilterDatabase" localSheetId="2" hidden="1">'02 - Stavební práce'!$C$99:$K$355</definedName>
    <definedName name="_xlnm._FilterDatabase" localSheetId="3" hidden="1">'03 - Slaboproud'!$C$86:$K$118</definedName>
    <definedName name="_xlnm._FilterDatabase" localSheetId="4" hidden="1">'04 - Silnoproud'!$C$84:$K$148</definedName>
    <definedName name="_xlnm._FilterDatabase" localSheetId="5" hidden="1">'05 - Akustika'!$C$81:$K$114</definedName>
    <definedName name="_xlnm._FilterDatabase" localSheetId="6" hidden="1">'06 - VZT'!$C$95:$K$396</definedName>
    <definedName name="_xlnm._FilterDatabase" localSheetId="7" hidden="1">'07 - VRN'!$C$82:$K$93</definedName>
    <definedName name="_xlnm.Print_Titles" localSheetId="1">'01 - Bourací práce'!$88:$88</definedName>
    <definedName name="_xlnm.Print_Titles" localSheetId="2">'02 - Stavební práce'!$99:$99</definedName>
    <definedName name="_xlnm.Print_Titles" localSheetId="3">'03 - Slaboproud'!$86:$86</definedName>
    <definedName name="_xlnm.Print_Titles" localSheetId="4">'04 - Silnoproud'!$84:$84</definedName>
    <definedName name="_xlnm.Print_Titles" localSheetId="5">'05 - Akustika'!$81:$81</definedName>
    <definedName name="_xlnm.Print_Titles" localSheetId="6">'06 - VZT'!$95:$95</definedName>
    <definedName name="_xlnm.Print_Titles" localSheetId="7">'07 - VRN'!$82:$82</definedName>
    <definedName name="_xlnm.Print_Titles" localSheetId="0">'Rekapitulace stavby'!$52:$52</definedName>
    <definedName name="_xlnm.Print_Area" localSheetId="1">'01 - Bourací práce'!$C$4:$J$39,'01 - Bourací práce'!$C$45:$J$70,'01 - Bourací práce'!$C$76:$K$172</definedName>
    <definedName name="_xlnm.Print_Area" localSheetId="2">'02 - Stavební práce'!$C$4:$J$39,'02 - Stavební práce'!$C$45:$J$81,'02 - Stavební práce'!$C$87:$K$355</definedName>
    <definedName name="_xlnm.Print_Area" localSheetId="3">'03 - Slaboproud'!$C$4:$J$39,'03 - Slaboproud'!$C$45:$J$68,'03 - Slaboproud'!$C$74:$K$118</definedName>
    <definedName name="_xlnm.Print_Area" localSheetId="4">'04 - Silnoproud'!$C$4:$J$39,'04 - Silnoproud'!$C$45:$J$66,'04 - Silnoproud'!$C$72:$K$148</definedName>
    <definedName name="_xlnm.Print_Area" localSheetId="5">'05 - Akustika'!$C$4:$J$39,'05 - Akustika'!$C$45:$J$63,'05 - Akustika'!$C$69:$K$114</definedName>
    <definedName name="_xlnm.Print_Area" localSheetId="6">'06 - VZT'!$C$4:$J$39,'06 - VZT'!$C$45:$J$77,'06 - VZT'!$C$83:$K$396</definedName>
    <definedName name="_xlnm.Print_Area" localSheetId="7">'07 - VRN'!$C$4:$J$39,'07 - VRN'!$C$45:$J$64,'07 - VRN'!$C$70:$K$93</definedName>
    <definedName name="_xlnm.Print_Area" localSheetId="8">'Pokyny pro vyplnění'!$B$2:$K$71,'Pokyny pro vyplnění'!$B$74:$K$118,'Pokyny pro vyplnění'!$B$121:$K$161,'Pokyny pro vyplnění'!$B$164:$K$219</definedName>
    <definedName name="_xlnm.Print_Area" localSheetId="0">'Rekapitulace stavby'!$D$4:$AO$36,'Rekapitulace stavby'!$C$42:$AQ$62</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9" i="6" l="1"/>
  <c r="J108" i="6"/>
  <c r="J107" i="6"/>
  <c r="J106" i="6"/>
  <c r="J105" i="6"/>
  <c r="J239" i="7"/>
  <c r="J240" i="7"/>
  <c r="J137" i="5" l="1"/>
  <c r="J145" i="5"/>
  <c r="J146" i="5"/>
  <c r="J147" i="5"/>
  <c r="J132" i="5"/>
  <c r="J133" i="5"/>
  <c r="J134" i="5"/>
  <c r="J135" i="5"/>
  <c r="J110" i="5"/>
  <c r="J111" i="5"/>
  <c r="J112" i="5"/>
  <c r="J113" i="5"/>
  <c r="J114" i="5"/>
  <c r="J115" i="5"/>
  <c r="J116" i="5"/>
  <c r="J117" i="5"/>
  <c r="J118" i="5"/>
  <c r="J119" i="5"/>
  <c r="J120" i="5"/>
  <c r="J121" i="5"/>
  <c r="J122" i="5"/>
  <c r="J123" i="5"/>
  <c r="J131" i="5"/>
  <c r="J130" i="5"/>
  <c r="J129" i="5"/>
  <c r="J128" i="5"/>
  <c r="J127" i="5"/>
  <c r="J126" i="5"/>
  <c r="J93" i="5"/>
  <c r="J94" i="5"/>
  <c r="J95" i="5"/>
  <c r="J96" i="5"/>
  <c r="J97" i="5"/>
  <c r="J98" i="5"/>
  <c r="J99" i="5"/>
  <c r="J37" i="8"/>
  <c r="J36" i="8"/>
  <c r="AY61" i="1"/>
  <c r="J35" i="8"/>
  <c r="AX61" i="1"/>
  <c r="BI92" i="8"/>
  <c r="BH92" i="8"/>
  <c r="BG92" i="8"/>
  <c r="BF92" i="8"/>
  <c r="T92" i="8"/>
  <c r="T91" i="8"/>
  <c r="R92" i="8"/>
  <c r="R91" i="8"/>
  <c r="P92" i="8"/>
  <c r="P91" i="8"/>
  <c r="P84" i="8" s="1"/>
  <c r="P83" i="8" s="1"/>
  <c r="AU61" i="1" s="1"/>
  <c r="BI89" i="8"/>
  <c r="BH89" i="8"/>
  <c r="BG89" i="8"/>
  <c r="BF89" i="8"/>
  <c r="T89" i="8"/>
  <c r="T88" i="8"/>
  <c r="R89" i="8"/>
  <c r="R88" i="8"/>
  <c r="P89" i="8"/>
  <c r="P88" i="8"/>
  <c r="BI86" i="8"/>
  <c r="BH86" i="8"/>
  <c r="BG86" i="8"/>
  <c r="BF86" i="8"/>
  <c r="T86" i="8"/>
  <c r="T85" i="8" s="1"/>
  <c r="R86" i="8"/>
  <c r="R85" i="8" s="1"/>
  <c r="P86" i="8"/>
  <c r="P85" i="8"/>
  <c r="J80" i="8"/>
  <c r="J79" i="8"/>
  <c r="F79" i="8"/>
  <c r="F77" i="8"/>
  <c r="E75" i="8"/>
  <c r="J55" i="8"/>
  <c r="J54" i="8"/>
  <c r="F54" i="8"/>
  <c r="F52" i="8"/>
  <c r="E50" i="8"/>
  <c r="J18" i="8"/>
  <c r="E18" i="8"/>
  <c r="F80" i="8" s="1"/>
  <c r="J17" i="8"/>
  <c r="J12" i="8"/>
  <c r="J77" i="8" s="1"/>
  <c r="E7" i="8"/>
  <c r="E73" i="8" s="1"/>
  <c r="J37" i="7"/>
  <c r="J36" i="7"/>
  <c r="AY60" i="1" s="1"/>
  <c r="J35" i="7"/>
  <c r="AX60" i="1" s="1"/>
  <c r="BI394" i="7"/>
  <c r="BH394" i="7"/>
  <c r="BG394" i="7"/>
  <c r="BF394" i="7"/>
  <c r="T394" i="7"/>
  <c r="R394" i="7"/>
  <c r="P394" i="7"/>
  <c r="BI392" i="7"/>
  <c r="BH392" i="7"/>
  <c r="BG392" i="7"/>
  <c r="BF392" i="7"/>
  <c r="T392" i="7"/>
  <c r="R392" i="7"/>
  <c r="P392" i="7"/>
  <c r="BI385" i="7"/>
  <c r="BH385" i="7"/>
  <c r="BG385" i="7"/>
  <c r="BF385" i="7"/>
  <c r="T385" i="7"/>
  <c r="R385" i="7"/>
  <c r="P385" i="7"/>
  <c r="BI378" i="7"/>
  <c r="BH378" i="7"/>
  <c r="BG378" i="7"/>
  <c r="BF378" i="7"/>
  <c r="T378" i="7"/>
  <c r="R378" i="7"/>
  <c r="P378" i="7"/>
  <c r="BI375" i="7"/>
  <c r="BH375" i="7"/>
  <c r="BG375" i="7"/>
  <c r="BF375" i="7"/>
  <c r="T375" i="7"/>
  <c r="R375" i="7"/>
  <c r="P375" i="7"/>
  <c r="BI373" i="7"/>
  <c r="BH373" i="7"/>
  <c r="BG373" i="7"/>
  <c r="BF373" i="7"/>
  <c r="T373" i="7"/>
  <c r="R373" i="7"/>
  <c r="P373" i="7"/>
  <c r="BI371" i="7"/>
  <c r="BH371" i="7"/>
  <c r="BG371" i="7"/>
  <c r="BF371" i="7"/>
  <c r="T371" i="7"/>
  <c r="R371" i="7"/>
  <c r="P371" i="7"/>
  <c r="BI367" i="7"/>
  <c r="BH367" i="7"/>
  <c r="BG367" i="7"/>
  <c r="BF367" i="7"/>
  <c r="T367" i="7"/>
  <c r="R367" i="7"/>
  <c r="P367" i="7"/>
  <c r="BI362" i="7"/>
  <c r="BH362" i="7"/>
  <c r="BG362" i="7"/>
  <c r="BF362" i="7"/>
  <c r="T362" i="7"/>
  <c r="R362" i="7"/>
  <c r="P362" i="7"/>
  <c r="BI360" i="7"/>
  <c r="BH360" i="7"/>
  <c r="BG360" i="7"/>
  <c r="BF360" i="7"/>
  <c r="T360" i="7"/>
  <c r="R360" i="7"/>
  <c r="P360" i="7"/>
  <c r="BI355" i="7"/>
  <c r="BH355" i="7"/>
  <c r="BG355" i="7"/>
  <c r="BF355" i="7"/>
  <c r="T355" i="7"/>
  <c r="R355" i="7"/>
  <c r="P355" i="7"/>
  <c r="BI353" i="7"/>
  <c r="BH353" i="7"/>
  <c r="BG353" i="7"/>
  <c r="BF353" i="7"/>
  <c r="T353" i="7"/>
  <c r="R353" i="7"/>
  <c r="P353" i="7"/>
  <c r="BI351" i="7"/>
  <c r="BH351" i="7"/>
  <c r="BG351" i="7"/>
  <c r="BF351" i="7"/>
  <c r="T351" i="7"/>
  <c r="R351" i="7"/>
  <c r="P351" i="7"/>
  <c r="BI349" i="7"/>
  <c r="BH349" i="7"/>
  <c r="BG349" i="7"/>
  <c r="BF349" i="7"/>
  <c r="T349" i="7"/>
  <c r="R349" i="7"/>
  <c r="P349" i="7"/>
  <c r="BI344" i="7"/>
  <c r="BH344" i="7"/>
  <c r="BG344" i="7"/>
  <c r="BF344" i="7"/>
  <c r="T344" i="7"/>
  <c r="R344" i="7"/>
  <c r="P344" i="7"/>
  <c r="BI342" i="7"/>
  <c r="BH342" i="7"/>
  <c r="BG342" i="7"/>
  <c r="BF342" i="7"/>
  <c r="T342" i="7"/>
  <c r="R342" i="7"/>
  <c r="P342" i="7"/>
  <c r="BI338" i="7"/>
  <c r="BH338" i="7"/>
  <c r="BG338" i="7"/>
  <c r="BF338" i="7"/>
  <c r="T338" i="7"/>
  <c r="R338" i="7"/>
  <c r="P338" i="7"/>
  <c r="BI334" i="7"/>
  <c r="BH334" i="7"/>
  <c r="BG334" i="7"/>
  <c r="BF334" i="7"/>
  <c r="T334" i="7"/>
  <c r="R334" i="7"/>
  <c r="P334" i="7"/>
  <c r="BI332" i="7"/>
  <c r="BH332" i="7"/>
  <c r="BG332" i="7"/>
  <c r="BF332" i="7"/>
  <c r="T332" i="7"/>
  <c r="R332" i="7"/>
  <c r="P332" i="7"/>
  <c r="BI327" i="7"/>
  <c r="BH327" i="7"/>
  <c r="BG327" i="7"/>
  <c r="BF327" i="7"/>
  <c r="T327" i="7"/>
  <c r="R327" i="7"/>
  <c r="P327" i="7"/>
  <c r="BI325" i="7"/>
  <c r="BH325" i="7"/>
  <c r="BG325" i="7"/>
  <c r="BF325" i="7"/>
  <c r="T325" i="7"/>
  <c r="R325" i="7"/>
  <c r="P325" i="7"/>
  <c r="BI321" i="7"/>
  <c r="BH321" i="7"/>
  <c r="BG321" i="7"/>
  <c r="BF321" i="7"/>
  <c r="T321" i="7"/>
  <c r="R321" i="7"/>
  <c r="P321" i="7"/>
  <c r="BI316" i="7"/>
  <c r="BH316" i="7"/>
  <c r="BG316" i="7"/>
  <c r="BF316" i="7"/>
  <c r="T316" i="7"/>
  <c r="R316" i="7"/>
  <c r="P316" i="7"/>
  <c r="BI314" i="7"/>
  <c r="BH314" i="7"/>
  <c r="BG314" i="7"/>
  <c r="BF314" i="7"/>
  <c r="T314" i="7"/>
  <c r="R314" i="7"/>
  <c r="P314" i="7"/>
  <c r="BI313" i="7"/>
  <c r="BH313" i="7"/>
  <c r="BG313" i="7"/>
  <c r="BF313" i="7"/>
  <c r="T313" i="7"/>
  <c r="R313" i="7"/>
  <c r="P313" i="7"/>
  <c r="BI311" i="7"/>
  <c r="BH311" i="7"/>
  <c r="BG311" i="7"/>
  <c r="BF311" i="7"/>
  <c r="T311" i="7"/>
  <c r="R311" i="7"/>
  <c r="P311" i="7"/>
  <c r="BI310" i="7"/>
  <c r="BH310" i="7"/>
  <c r="BG310" i="7"/>
  <c r="BF310" i="7"/>
  <c r="T310" i="7"/>
  <c r="R310" i="7"/>
  <c r="P310" i="7"/>
  <c r="BI309" i="7"/>
  <c r="BH309" i="7"/>
  <c r="BG309" i="7"/>
  <c r="BF309" i="7"/>
  <c r="T309" i="7"/>
  <c r="R309" i="7"/>
  <c r="P309" i="7"/>
  <c r="BI307" i="7"/>
  <c r="BH307" i="7"/>
  <c r="BG307" i="7"/>
  <c r="BF307" i="7"/>
  <c r="T307" i="7"/>
  <c r="R307" i="7"/>
  <c r="P307" i="7"/>
  <c r="BI306" i="7"/>
  <c r="BH306" i="7"/>
  <c r="BG306" i="7"/>
  <c r="BF306" i="7"/>
  <c r="T306" i="7"/>
  <c r="R306" i="7"/>
  <c r="P306" i="7"/>
  <c r="BI304" i="7"/>
  <c r="BH304" i="7"/>
  <c r="BG304" i="7"/>
  <c r="BF304" i="7"/>
  <c r="T304" i="7"/>
  <c r="R304" i="7"/>
  <c r="P304" i="7"/>
  <c r="BI299" i="7"/>
  <c r="BH299" i="7"/>
  <c r="BG299" i="7"/>
  <c r="BF299" i="7"/>
  <c r="T299" i="7"/>
  <c r="R299" i="7"/>
  <c r="P299" i="7"/>
  <c r="BI297" i="7"/>
  <c r="BH297" i="7"/>
  <c r="BG297" i="7"/>
  <c r="BF297" i="7"/>
  <c r="T297" i="7"/>
  <c r="R297" i="7"/>
  <c r="P297" i="7"/>
  <c r="BI295" i="7"/>
  <c r="BH295" i="7"/>
  <c r="BG295" i="7"/>
  <c r="BF295" i="7"/>
  <c r="T295" i="7"/>
  <c r="R295" i="7"/>
  <c r="P295" i="7"/>
  <c r="BI294" i="7"/>
  <c r="BH294" i="7"/>
  <c r="BG294" i="7"/>
  <c r="BF294" i="7"/>
  <c r="T294" i="7"/>
  <c r="R294" i="7"/>
  <c r="P294" i="7"/>
  <c r="BI292" i="7"/>
  <c r="BH292" i="7"/>
  <c r="BG292" i="7"/>
  <c r="BF292" i="7"/>
  <c r="T292" i="7"/>
  <c r="R292" i="7"/>
  <c r="P292" i="7"/>
  <c r="BI291" i="7"/>
  <c r="BH291" i="7"/>
  <c r="BG291" i="7"/>
  <c r="BF291" i="7"/>
  <c r="T291" i="7"/>
  <c r="R291" i="7"/>
  <c r="P291" i="7"/>
  <c r="BI289" i="7"/>
  <c r="BH289" i="7"/>
  <c r="BG289" i="7"/>
  <c r="BF289" i="7"/>
  <c r="T289" i="7"/>
  <c r="R289" i="7"/>
  <c r="P289" i="7"/>
  <c r="BI288" i="7"/>
  <c r="BH288" i="7"/>
  <c r="BG288" i="7"/>
  <c r="BF288" i="7"/>
  <c r="T288" i="7"/>
  <c r="R288" i="7"/>
  <c r="P288" i="7"/>
  <c r="BI286" i="7"/>
  <c r="BH286" i="7"/>
  <c r="BG286" i="7"/>
  <c r="BF286" i="7"/>
  <c r="T286" i="7"/>
  <c r="R286" i="7"/>
  <c r="P286" i="7"/>
  <c r="BI284" i="7"/>
  <c r="BH284" i="7"/>
  <c r="BG284" i="7"/>
  <c r="BF284" i="7"/>
  <c r="T284" i="7"/>
  <c r="R284" i="7"/>
  <c r="P284" i="7"/>
  <c r="BI281" i="7"/>
  <c r="BH281" i="7"/>
  <c r="BG281" i="7"/>
  <c r="BF281" i="7"/>
  <c r="T281" i="7"/>
  <c r="R281" i="7"/>
  <c r="P281" i="7"/>
  <c r="BI279" i="7"/>
  <c r="BH279" i="7"/>
  <c r="BG279" i="7"/>
  <c r="BF279" i="7"/>
  <c r="T279" i="7"/>
  <c r="R279" i="7"/>
  <c r="P279" i="7"/>
  <c r="BI278" i="7"/>
  <c r="BH278" i="7"/>
  <c r="BG278" i="7"/>
  <c r="BF278" i="7"/>
  <c r="T278" i="7"/>
  <c r="R278" i="7"/>
  <c r="P278" i="7"/>
  <c r="BI277" i="7"/>
  <c r="BH277" i="7"/>
  <c r="BG277" i="7"/>
  <c r="BF277" i="7"/>
  <c r="T277" i="7"/>
  <c r="R277" i="7"/>
  <c r="P277" i="7"/>
  <c r="BI275" i="7"/>
  <c r="BH275" i="7"/>
  <c r="BG275" i="7"/>
  <c r="BF275" i="7"/>
  <c r="T275" i="7"/>
  <c r="R275" i="7"/>
  <c r="P275" i="7"/>
  <c r="BI274" i="7"/>
  <c r="BH274" i="7"/>
  <c r="BG274" i="7"/>
  <c r="BF274" i="7"/>
  <c r="T274" i="7"/>
  <c r="R274" i="7"/>
  <c r="P274" i="7"/>
  <c r="BI272" i="7"/>
  <c r="BH272" i="7"/>
  <c r="BG272" i="7"/>
  <c r="BF272" i="7"/>
  <c r="T272" i="7"/>
  <c r="R272" i="7"/>
  <c r="P272"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6" i="7"/>
  <c r="BH266" i="7"/>
  <c r="BG266" i="7"/>
  <c r="BF266" i="7"/>
  <c r="T266" i="7"/>
  <c r="R266" i="7"/>
  <c r="P266" i="7"/>
  <c r="BI265" i="7"/>
  <c r="BH265" i="7"/>
  <c r="BG265" i="7"/>
  <c r="BF265" i="7"/>
  <c r="T265" i="7"/>
  <c r="R265" i="7"/>
  <c r="P265" i="7"/>
  <c r="BI264" i="7"/>
  <c r="BH264" i="7"/>
  <c r="BG264" i="7"/>
  <c r="BF264" i="7"/>
  <c r="T264" i="7"/>
  <c r="R264" i="7"/>
  <c r="P264"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5" i="7"/>
  <c r="BH255" i="7"/>
  <c r="BG255" i="7"/>
  <c r="BF255" i="7"/>
  <c r="T255" i="7"/>
  <c r="R255" i="7"/>
  <c r="P255" i="7"/>
  <c r="BI253" i="7"/>
  <c r="BH253" i="7"/>
  <c r="BG253" i="7"/>
  <c r="BF253" i="7"/>
  <c r="T253" i="7"/>
  <c r="R253" i="7"/>
  <c r="P253" i="7"/>
  <c r="BI251" i="7"/>
  <c r="BH251" i="7"/>
  <c r="BG251" i="7"/>
  <c r="BF251" i="7"/>
  <c r="T251" i="7"/>
  <c r="R251" i="7"/>
  <c r="P251" i="7"/>
  <c r="BI250" i="7"/>
  <c r="BH250" i="7"/>
  <c r="BG250" i="7"/>
  <c r="BF250" i="7"/>
  <c r="T250" i="7"/>
  <c r="R250" i="7"/>
  <c r="P250" i="7"/>
  <c r="BI246" i="7"/>
  <c r="BH246" i="7"/>
  <c r="BG246" i="7"/>
  <c r="BF246" i="7"/>
  <c r="T246" i="7"/>
  <c r="R246" i="7"/>
  <c r="P246" i="7"/>
  <c r="BI244" i="7"/>
  <c r="BH244" i="7"/>
  <c r="BG244" i="7"/>
  <c r="BF244" i="7"/>
  <c r="T244" i="7"/>
  <c r="R244" i="7"/>
  <c r="P244" i="7"/>
  <c r="BI242" i="7"/>
  <c r="BH242" i="7"/>
  <c r="BG242" i="7"/>
  <c r="BF242" i="7"/>
  <c r="T242" i="7"/>
  <c r="R242" i="7"/>
  <c r="P242" i="7"/>
  <c r="BI233" i="7"/>
  <c r="BH233" i="7"/>
  <c r="BG233" i="7"/>
  <c r="BF233" i="7"/>
  <c r="T233" i="7"/>
  <c r="R233" i="7"/>
  <c r="P233" i="7"/>
  <c r="BI231" i="7"/>
  <c r="BH231" i="7"/>
  <c r="BG231" i="7"/>
  <c r="BF231" i="7"/>
  <c r="T231" i="7"/>
  <c r="R231" i="7"/>
  <c r="P231" i="7"/>
  <c r="BI227" i="7"/>
  <c r="BH227" i="7"/>
  <c r="BG227" i="7"/>
  <c r="BF227" i="7"/>
  <c r="T227" i="7"/>
  <c r="R227" i="7"/>
  <c r="P227" i="7"/>
  <c r="BI222" i="7"/>
  <c r="BH222" i="7"/>
  <c r="BG222" i="7"/>
  <c r="BF222" i="7"/>
  <c r="T222" i="7"/>
  <c r="R222" i="7"/>
  <c r="P222" i="7"/>
  <c r="BI218" i="7"/>
  <c r="BH218" i="7"/>
  <c r="BG218" i="7"/>
  <c r="BF218" i="7"/>
  <c r="T218" i="7"/>
  <c r="R218" i="7"/>
  <c r="P218" i="7"/>
  <c r="BI216" i="7"/>
  <c r="BH216" i="7"/>
  <c r="BG216" i="7"/>
  <c r="BF216" i="7"/>
  <c r="T216" i="7"/>
  <c r="R216" i="7"/>
  <c r="P216" i="7"/>
  <c r="BI211" i="7"/>
  <c r="BH211" i="7"/>
  <c r="BG211" i="7"/>
  <c r="BF211" i="7"/>
  <c r="T211" i="7"/>
  <c r="R211" i="7"/>
  <c r="P211" i="7"/>
  <c r="BI207" i="7"/>
  <c r="BH207" i="7"/>
  <c r="BG207" i="7"/>
  <c r="BF207" i="7"/>
  <c r="T207" i="7"/>
  <c r="R207" i="7"/>
  <c r="P207" i="7"/>
  <c r="BI202" i="7"/>
  <c r="BH202" i="7"/>
  <c r="BG202" i="7"/>
  <c r="BF202" i="7"/>
  <c r="T202" i="7"/>
  <c r="R202" i="7"/>
  <c r="P202" i="7"/>
  <c r="BI197" i="7"/>
  <c r="BH197" i="7"/>
  <c r="BG197" i="7"/>
  <c r="BF197" i="7"/>
  <c r="T197" i="7"/>
  <c r="R197" i="7"/>
  <c r="P197" i="7"/>
  <c r="BI192" i="7"/>
  <c r="BH192" i="7"/>
  <c r="BG192" i="7"/>
  <c r="BF192" i="7"/>
  <c r="T192" i="7"/>
  <c r="R192" i="7"/>
  <c r="P192" i="7"/>
  <c r="BI190" i="7"/>
  <c r="BH190" i="7"/>
  <c r="BG190" i="7"/>
  <c r="BF190" i="7"/>
  <c r="T190" i="7"/>
  <c r="R190" i="7"/>
  <c r="P190" i="7"/>
  <c r="BI186" i="7"/>
  <c r="BH186" i="7"/>
  <c r="BG186" i="7"/>
  <c r="BF186" i="7"/>
  <c r="T186" i="7"/>
  <c r="R186" i="7"/>
  <c r="P186" i="7"/>
  <c r="BI182" i="7"/>
  <c r="BH182" i="7"/>
  <c r="BG182" i="7"/>
  <c r="BF182" i="7"/>
  <c r="T182" i="7"/>
  <c r="R182" i="7"/>
  <c r="P182" i="7"/>
  <c r="BI178" i="7"/>
  <c r="BH178" i="7"/>
  <c r="BG178" i="7"/>
  <c r="BF178" i="7"/>
  <c r="T178" i="7"/>
  <c r="R178" i="7"/>
  <c r="P178" i="7"/>
  <c r="BI174" i="7"/>
  <c r="BH174" i="7"/>
  <c r="BG174" i="7"/>
  <c r="BF174" i="7"/>
  <c r="T174" i="7"/>
  <c r="R174" i="7"/>
  <c r="P174" i="7"/>
  <c r="BI170" i="7"/>
  <c r="BH170" i="7"/>
  <c r="BG170" i="7"/>
  <c r="BF170" i="7"/>
  <c r="T170" i="7"/>
  <c r="R170" i="7"/>
  <c r="P170" i="7"/>
  <c r="BI169" i="7"/>
  <c r="BH169" i="7"/>
  <c r="BG169" i="7"/>
  <c r="BF169" i="7"/>
  <c r="T169" i="7"/>
  <c r="R169" i="7"/>
  <c r="P169" i="7"/>
  <c r="BI166" i="7"/>
  <c r="BH166" i="7"/>
  <c r="BG166" i="7"/>
  <c r="BF166" i="7"/>
  <c r="T166" i="7"/>
  <c r="R166" i="7"/>
  <c r="P166" i="7"/>
  <c r="BI164" i="7"/>
  <c r="BH164" i="7"/>
  <c r="BG164" i="7"/>
  <c r="BF164" i="7"/>
  <c r="T164" i="7"/>
  <c r="R164" i="7"/>
  <c r="P164" i="7"/>
  <c r="BI162" i="7"/>
  <c r="BH162" i="7"/>
  <c r="BG162" i="7"/>
  <c r="BF162" i="7"/>
  <c r="T162" i="7"/>
  <c r="R162" i="7"/>
  <c r="P162" i="7"/>
  <c r="BI159" i="7"/>
  <c r="BH159" i="7"/>
  <c r="BG159" i="7"/>
  <c r="BF159" i="7"/>
  <c r="T159" i="7"/>
  <c r="R159" i="7"/>
  <c r="P159" i="7"/>
  <c r="BI155" i="7"/>
  <c r="BH155" i="7"/>
  <c r="BG155" i="7"/>
  <c r="BF155" i="7"/>
  <c r="T155" i="7"/>
  <c r="R155" i="7"/>
  <c r="P155" i="7"/>
  <c r="BI153" i="7"/>
  <c r="BH153" i="7"/>
  <c r="BG153" i="7"/>
  <c r="BF153" i="7"/>
  <c r="T153" i="7"/>
  <c r="R153" i="7"/>
  <c r="P153" i="7"/>
  <c r="BI150" i="7"/>
  <c r="BH150" i="7"/>
  <c r="BG150" i="7"/>
  <c r="BF150" i="7"/>
  <c r="T150" i="7"/>
  <c r="R150" i="7"/>
  <c r="P150" i="7"/>
  <c r="BI148" i="7"/>
  <c r="BH148" i="7"/>
  <c r="BG148" i="7"/>
  <c r="BF148" i="7"/>
  <c r="T148" i="7"/>
  <c r="R148" i="7"/>
  <c r="P148" i="7"/>
  <c r="BI144" i="7"/>
  <c r="BH144" i="7"/>
  <c r="BG144" i="7"/>
  <c r="BF144" i="7"/>
  <c r="T144" i="7"/>
  <c r="R144" i="7"/>
  <c r="P144" i="7"/>
  <c r="BI140" i="7"/>
  <c r="BH140" i="7"/>
  <c r="BG140" i="7"/>
  <c r="BF140" i="7"/>
  <c r="T140" i="7"/>
  <c r="R140" i="7"/>
  <c r="P140" i="7"/>
  <c r="BI137" i="7"/>
  <c r="BH137" i="7"/>
  <c r="BG137" i="7"/>
  <c r="BF137" i="7"/>
  <c r="T137" i="7"/>
  <c r="R137" i="7"/>
  <c r="P137" i="7"/>
  <c r="BI135" i="7"/>
  <c r="BH135" i="7"/>
  <c r="BG135" i="7"/>
  <c r="BF135" i="7"/>
  <c r="T135" i="7"/>
  <c r="R135" i="7"/>
  <c r="P135" i="7"/>
  <c r="BI133" i="7"/>
  <c r="BH133" i="7"/>
  <c r="BG133" i="7"/>
  <c r="BF133" i="7"/>
  <c r="T133" i="7"/>
  <c r="R133" i="7"/>
  <c r="P133" i="7"/>
  <c r="BI127" i="7"/>
  <c r="BH127" i="7"/>
  <c r="BG127" i="7"/>
  <c r="BF127" i="7"/>
  <c r="T127" i="7"/>
  <c r="R127" i="7"/>
  <c r="P127" i="7"/>
  <c r="BI123" i="7"/>
  <c r="BH123" i="7"/>
  <c r="BG123" i="7"/>
  <c r="BF123" i="7"/>
  <c r="T123" i="7"/>
  <c r="R123" i="7"/>
  <c r="P123" i="7"/>
  <c r="BI121" i="7"/>
  <c r="BH121" i="7"/>
  <c r="BG121" i="7"/>
  <c r="BF121" i="7"/>
  <c r="T121" i="7"/>
  <c r="R121" i="7"/>
  <c r="P121" i="7"/>
  <c r="BI119" i="7"/>
  <c r="BH119" i="7"/>
  <c r="BG119" i="7"/>
  <c r="BF119" i="7"/>
  <c r="T119" i="7"/>
  <c r="R119" i="7"/>
  <c r="P119" i="7"/>
  <c r="BI117" i="7"/>
  <c r="BH117" i="7"/>
  <c r="BG117" i="7"/>
  <c r="BF117" i="7"/>
  <c r="T117" i="7"/>
  <c r="R117" i="7"/>
  <c r="P117" i="7"/>
  <c r="BI112" i="7"/>
  <c r="BH112" i="7"/>
  <c r="BG112" i="7"/>
  <c r="BF112" i="7"/>
  <c r="T112" i="7"/>
  <c r="R112" i="7"/>
  <c r="P112" i="7"/>
  <c r="BI108" i="7"/>
  <c r="BH108" i="7"/>
  <c r="BG108" i="7"/>
  <c r="BF108" i="7"/>
  <c r="T108" i="7"/>
  <c r="R108" i="7"/>
  <c r="P108" i="7"/>
  <c r="BI104" i="7"/>
  <c r="BH104" i="7"/>
  <c r="BG104" i="7"/>
  <c r="BF104" i="7"/>
  <c r="T104" i="7"/>
  <c r="R104" i="7"/>
  <c r="P104" i="7"/>
  <c r="BI100" i="7"/>
  <c r="BH100" i="7"/>
  <c r="BG100" i="7"/>
  <c r="BF100" i="7"/>
  <c r="T100" i="7"/>
  <c r="R100" i="7"/>
  <c r="P100" i="7"/>
  <c r="J93" i="7"/>
  <c r="J92" i="7"/>
  <c r="F92" i="7"/>
  <c r="F90" i="7"/>
  <c r="E88" i="7"/>
  <c r="J55" i="7"/>
  <c r="J54" i="7"/>
  <c r="F54" i="7"/>
  <c r="F52" i="7"/>
  <c r="E50" i="7"/>
  <c r="J18" i="7"/>
  <c r="E18" i="7"/>
  <c r="F93" i="7" s="1"/>
  <c r="J17" i="7"/>
  <c r="J12" i="7"/>
  <c r="J90" i="7" s="1"/>
  <c r="E7" i="7"/>
  <c r="E48" i="7" s="1"/>
  <c r="J37" i="6"/>
  <c r="J36" i="6"/>
  <c r="AY59" i="1"/>
  <c r="J35" i="6"/>
  <c r="AX59" i="1" s="1"/>
  <c r="BI114" i="6"/>
  <c r="BH114" i="6"/>
  <c r="BG114" i="6"/>
  <c r="BF114" i="6"/>
  <c r="T114" i="6"/>
  <c r="R114" i="6"/>
  <c r="P114" i="6"/>
  <c r="BI112" i="6"/>
  <c r="BH112" i="6"/>
  <c r="BG112" i="6"/>
  <c r="BF112" i="6"/>
  <c r="T112" i="6"/>
  <c r="R112" i="6"/>
  <c r="P112" i="6"/>
  <c r="BI110" i="6"/>
  <c r="BH110" i="6"/>
  <c r="BG110" i="6"/>
  <c r="BF110" i="6"/>
  <c r="T110" i="6"/>
  <c r="R110" i="6"/>
  <c r="P110" i="6"/>
  <c r="BI104" i="6"/>
  <c r="BH104" i="6"/>
  <c r="BG104" i="6"/>
  <c r="BF104" i="6"/>
  <c r="T104" i="6"/>
  <c r="R104" i="6"/>
  <c r="P104" i="6"/>
  <c r="BI101" i="6"/>
  <c r="BH101" i="6"/>
  <c r="BG101" i="6"/>
  <c r="BF101" i="6"/>
  <c r="T101" i="6"/>
  <c r="R101" i="6"/>
  <c r="P101" i="6"/>
  <c r="BI99" i="6"/>
  <c r="BH99" i="6"/>
  <c r="BG99" i="6"/>
  <c r="BF99" i="6"/>
  <c r="T99" i="6"/>
  <c r="R99" i="6"/>
  <c r="P99" i="6"/>
  <c r="BI97" i="6"/>
  <c r="BH97" i="6"/>
  <c r="BG97" i="6"/>
  <c r="BF97" i="6"/>
  <c r="T97" i="6"/>
  <c r="R97" i="6"/>
  <c r="P97" i="6"/>
  <c r="BI95" i="6"/>
  <c r="BH95" i="6"/>
  <c r="BG95" i="6"/>
  <c r="BF95" i="6"/>
  <c r="T95" i="6"/>
  <c r="R95" i="6"/>
  <c r="P95" i="6"/>
  <c r="BI93" i="6"/>
  <c r="BH93" i="6"/>
  <c r="BG93" i="6"/>
  <c r="BF93" i="6"/>
  <c r="T93" i="6"/>
  <c r="R93" i="6"/>
  <c r="P93" i="6"/>
  <c r="BI91" i="6"/>
  <c r="BH91" i="6"/>
  <c r="BG91" i="6"/>
  <c r="BF91" i="6"/>
  <c r="T91" i="6"/>
  <c r="R91" i="6"/>
  <c r="P91" i="6"/>
  <c r="BI89" i="6"/>
  <c r="BH89" i="6"/>
  <c r="BG89" i="6"/>
  <c r="BF89" i="6"/>
  <c r="T89" i="6"/>
  <c r="R89" i="6"/>
  <c r="P89" i="6"/>
  <c r="BI87" i="6"/>
  <c r="BH87" i="6"/>
  <c r="BG87" i="6"/>
  <c r="BF87" i="6"/>
  <c r="T87" i="6"/>
  <c r="R87" i="6"/>
  <c r="P87" i="6"/>
  <c r="BI85" i="6"/>
  <c r="BH85" i="6"/>
  <c r="BG85" i="6"/>
  <c r="BF85" i="6"/>
  <c r="T85" i="6"/>
  <c r="R85" i="6"/>
  <c r="P85" i="6"/>
  <c r="J79" i="6"/>
  <c r="J78" i="6"/>
  <c r="F78" i="6"/>
  <c r="F76" i="6"/>
  <c r="E74" i="6"/>
  <c r="J55" i="6"/>
  <c r="J54" i="6"/>
  <c r="F54" i="6"/>
  <c r="F52" i="6"/>
  <c r="E50" i="6"/>
  <c r="J18" i="6"/>
  <c r="E18" i="6"/>
  <c r="F79" i="6" s="1"/>
  <c r="J17" i="6"/>
  <c r="J12" i="6"/>
  <c r="J52" i="6" s="1"/>
  <c r="E7" i="6"/>
  <c r="E48" i="6" s="1"/>
  <c r="J37" i="5"/>
  <c r="J36" i="5"/>
  <c r="AY58" i="1" s="1"/>
  <c r="J35" i="5"/>
  <c r="AX58" i="1" s="1"/>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09" i="5"/>
  <c r="BH109" i="5"/>
  <c r="BG109" i="5"/>
  <c r="BF109" i="5"/>
  <c r="T109" i="5"/>
  <c r="R109" i="5"/>
  <c r="P109" i="5"/>
  <c r="BI108" i="5"/>
  <c r="BH108" i="5"/>
  <c r="BG108" i="5"/>
  <c r="BF108" i="5"/>
  <c r="T108" i="5"/>
  <c r="R108" i="5"/>
  <c r="P108" i="5"/>
  <c r="BI107" i="5"/>
  <c r="BH107" i="5"/>
  <c r="BG107" i="5"/>
  <c r="BF107" i="5"/>
  <c r="T107" i="5"/>
  <c r="R107" i="5"/>
  <c r="P107" i="5"/>
  <c r="BI106" i="5"/>
  <c r="BH106" i="5"/>
  <c r="BG106" i="5"/>
  <c r="BF106" i="5"/>
  <c r="T106" i="5"/>
  <c r="R106" i="5"/>
  <c r="P106" i="5"/>
  <c r="BI105" i="5"/>
  <c r="BH105" i="5"/>
  <c r="BG105" i="5"/>
  <c r="BF105" i="5"/>
  <c r="T105" i="5"/>
  <c r="R105" i="5"/>
  <c r="P105" i="5"/>
  <c r="BI104" i="5"/>
  <c r="BH104" i="5"/>
  <c r="BG104" i="5"/>
  <c r="BF104" i="5"/>
  <c r="T104" i="5"/>
  <c r="R104" i="5"/>
  <c r="P104" i="5"/>
  <c r="BI102" i="5"/>
  <c r="BH102" i="5"/>
  <c r="BG102" i="5"/>
  <c r="BF102" i="5"/>
  <c r="T102" i="5"/>
  <c r="R102" i="5"/>
  <c r="P102" i="5"/>
  <c r="BI101" i="5"/>
  <c r="BH101" i="5"/>
  <c r="BG101" i="5"/>
  <c r="BF101" i="5"/>
  <c r="T101" i="5"/>
  <c r="R101" i="5"/>
  <c r="P101" i="5"/>
  <c r="BI92" i="5"/>
  <c r="BH92" i="5"/>
  <c r="BG92" i="5"/>
  <c r="BF92" i="5"/>
  <c r="T92" i="5"/>
  <c r="R92" i="5"/>
  <c r="P92" i="5"/>
  <c r="BI91" i="5"/>
  <c r="BH91" i="5"/>
  <c r="BG91" i="5"/>
  <c r="BF91" i="5"/>
  <c r="T91" i="5"/>
  <c r="R91" i="5"/>
  <c r="P91" i="5"/>
  <c r="BI90" i="5"/>
  <c r="BH90" i="5"/>
  <c r="BG90" i="5"/>
  <c r="BF90" i="5"/>
  <c r="T90" i="5"/>
  <c r="R90" i="5"/>
  <c r="P90" i="5"/>
  <c r="BI89" i="5"/>
  <c r="BH89" i="5"/>
  <c r="BG89" i="5"/>
  <c r="BF89" i="5"/>
  <c r="T89" i="5"/>
  <c r="R89" i="5"/>
  <c r="P89" i="5"/>
  <c r="BI88" i="5"/>
  <c r="BH88" i="5"/>
  <c r="BG88" i="5"/>
  <c r="BF88" i="5"/>
  <c r="T88" i="5"/>
  <c r="R88" i="5"/>
  <c r="P88" i="5"/>
  <c r="J82" i="5"/>
  <c r="J81" i="5"/>
  <c r="F81" i="5"/>
  <c r="F79" i="5"/>
  <c r="E77" i="5"/>
  <c r="J55" i="5"/>
  <c r="J54" i="5"/>
  <c r="F54" i="5"/>
  <c r="F52" i="5"/>
  <c r="E50" i="5"/>
  <c r="J18" i="5"/>
  <c r="E18" i="5"/>
  <c r="F55" i="5" s="1"/>
  <c r="J17" i="5"/>
  <c r="J12" i="5"/>
  <c r="J79" i="5" s="1"/>
  <c r="E7" i="5"/>
  <c r="E48" i="5" s="1"/>
  <c r="J37" i="4"/>
  <c r="J36" i="4"/>
  <c r="AY57" i="1" s="1"/>
  <c r="J35" i="4"/>
  <c r="AX57" i="1" s="1"/>
  <c r="BI118" i="4"/>
  <c r="BH118" i="4"/>
  <c r="BG118" i="4"/>
  <c r="BF118" i="4"/>
  <c r="T118" i="4"/>
  <c r="R118" i="4"/>
  <c r="P118" i="4"/>
  <c r="BI117" i="4"/>
  <c r="BH117" i="4"/>
  <c r="BG117" i="4"/>
  <c r="BF117" i="4"/>
  <c r="T117" i="4"/>
  <c r="R117" i="4"/>
  <c r="P117" i="4"/>
  <c r="BI116" i="4"/>
  <c r="BH116" i="4"/>
  <c r="BG116" i="4"/>
  <c r="BF116" i="4"/>
  <c r="T116" i="4"/>
  <c r="R116" i="4"/>
  <c r="P116" i="4"/>
  <c r="BI115" i="4"/>
  <c r="BH115" i="4"/>
  <c r="BG115" i="4"/>
  <c r="BF115" i="4"/>
  <c r="T115" i="4"/>
  <c r="R115" i="4"/>
  <c r="P115" i="4"/>
  <c r="BI114" i="4"/>
  <c r="BH114" i="4"/>
  <c r="BG114" i="4"/>
  <c r="BF114" i="4"/>
  <c r="T114" i="4"/>
  <c r="R114" i="4"/>
  <c r="P114" i="4"/>
  <c r="BI112" i="4"/>
  <c r="BH112" i="4"/>
  <c r="BG112" i="4"/>
  <c r="BF112" i="4"/>
  <c r="T112" i="4"/>
  <c r="R112" i="4"/>
  <c r="P112" i="4"/>
  <c r="BI111" i="4"/>
  <c r="BH111" i="4"/>
  <c r="BG111" i="4"/>
  <c r="BF111" i="4"/>
  <c r="T111" i="4"/>
  <c r="R111" i="4"/>
  <c r="P111" i="4"/>
  <c r="BI108" i="4"/>
  <c r="BH108" i="4"/>
  <c r="BG108" i="4"/>
  <c r="BF108" i="4"/>
  <c r="T108" i="4"/>
  <c r="R108" i="4"/>
  <c r="P108" i="4"/>
  <c r="BI107" i="4"/>
  <c r="BH107" i="4"/>
  <c r="BG107" i="4"/>
  <c r="BF107" i="4"/>
  <c r="T107" i="4"/>
  <c r="R107" i="4"/>
  <c r="P107" i="4"/>
  <c r="BI106" i="4"/>
  <c r="BH106" i="4"/>
  <c r="BG106" i="4"/>
  <c r="BF106" i="4"/>
  <c r="T106" i="4"/>
  <c r="R106" i="4"/>
  <c r="P106" i="4"/>
  <c r="BI105" i="4"/>
  <c r="BH105" i="4"/>
  <c r="BG105" i="4"/>
  <c r="BF105" i="4"/>
  <c r="T105" i="4"/>
  <c r="R105" i="4"/>
  <c r="P105" i="4"/>
  <c r="BI104" i="4"/>
  <c r="BH104" i="4"/>
  <c r="BG104" i="4"/>
  <c r="BF104" i="4"/>
  <c r="T104" i="4"/>
  <c r="R104" i="4"/>
  <c r="P104" i="4"/>
  <c r="BI103" i="4"/>
  <c r="BH103" i="4"/>
  <c r="BG103" i="4"/>
  <c r="BF103" i="4"/>
  <c r="T103" i="4"/>
  <c r="R103" i="4"/>
  <c r="P103" i="4"/>
  <c r="BI102" i="4"/>
  <c r="BH102" i="4"/>
  <c r="BG102" i="4"/>
  <c r="BF102" i="4"/>
  <c r="T102" i="4"/>
  <c r="R102" i="4"/>
  <c r="P102" i="4"/>
  <c r="BI100" i="4"/>
  <c r="BH100" i="4"/>
  <c r="BG100" i="4"/>
  <c r="BF100" i="4"/>
  <c r="T100" i="4"/>
  <c r="T99" i="4" s="1"/>
  <c r="R100" i="4"/>
  <c r="R99" i="4" s="1"/>
  <c r="P100" i="4"/>
  <c r="P99" i="4" s="1"/>
  <c r="BI98" i="4"/>
  <c r="BH98" i="4"/>
  <c r="BG98" i="4"/>
  <c r="BF98" i="4"/>
  <c r="T98" i="4"/>
  <c r="R98" i="4"/>
  <c r="P98" i="4"/>
  <c r="BI97" i="4"/>
  <c r="BH97" i="4"/>
  <c r="BG97" i="4"/>
  <c r="BF97" i="4"/>
  <c r="T97" i="4"/>
  <c r="R97" i="4"/>
  <c r="P97" i="4"/>
  <c r="BI96" i="4"/>
  <c r="BH96" i="4"/>
  <c r="BG96" i="4"/>
  <c r="BF96" i="4"/>
  <c r="T96" i="4"/>
  <c r="R96" i="4"/>
  <c r="P96" i="4"/>
  <c r="BI95" i="4"/>
  <c r="BH95" i="4"/>
  <c r="BG95" i="4"/>
  <c r="BF95" i="4"/>
  <c r="T95" i="4"/>
  <c r="R95" i="4"/>
  <c r="P95" i="4"/>
  <c r="BI94" i="4"/>
  <c r="BH94" i="4"/>
  <c r="BG94" i="4"/>
  <c r="BF94" i="4"/>
  <c r="T94" i="4"/>
  <c r="R94" i="4"/>
  <c r="P94" i="4"/>
  <c r="BI92" i="4"/>
  <c r="BH92" i="4"/>
  <c r="BG92" i="4"/>
  <c r="BF92" i="4"/>
  <c r="T92" i="4"/>
  <c r="R92" i="4"/>
  <c r="P92" i="4"/>
  <c r="BI91" i="4"/>
  <c r="BH91" i="4"/>
  <c r="BG91" i="4"/>
  <c r="BF91" i="4"/>
  <c r="T91" i="4"/>
  <c r="R91" i="4"/>
  <c r="P91" i="4"/>
  <c r="BI90" i="4"/>
  <c r="BH90" i="4"/>
  <c r="BG90" i="4"/>
  <c r="BF90" i="4"/>
  <c r="T90" i="4"/>
  <c r="R90" i="4"/>
  <c r="P90" i="4"/>
  <c r="J84" i="4"/>
  <c r="J83" i="4"/>
  <c r="F83" i="4"/>
  <c r="F81" i="4"/>
  <c r="E79" i="4"/>
  <c r="J55" i="4"/>
  <c r="J54" i="4"/>
  <c r="F54" i="4"/>
  <c r="F52" i="4"/>
  <c r="E50" i="4"/>
  <c r="J18" i="4"/>
  <c r="E18" i="4"/>
  <c r="F55" i="4" s="1"/>
  <c r="J17" i="4"/>
  <c r="J12" i="4"/>
  <c r="J81" i="4" s="1"/>
  <c r="E7" i="4"/>
  <c r="E77" i="4" s="1"/>
  <c r="J37" i="3"/>
  <c r="J36" i="3"/>
  <c r="AY56" i="1" s="1"/>
  <c r="J35" i="3"/>
  <c r="AX56" i="1"/>
  <c r="BI350" i="3"/>
  <c r="BH350" i="3"/>
  <c r="BG350" i="3"/>
  <c r="BF350" i="3"/>
  <c r="T350" i="3"/>
  <c r="R350" i="3"/>
  <c r="P350" i="3"/>
  <c r="P343" i="3" s="1"/>
  <c r="BI344" i="3"/>
  <c r="BH344" i="3"/>
  <c r="BG344" i="3"/>
  <c r="BF344" i="3"/>
  <c r="T344" i="3"/>
  <c r="T343" i="3" s="1"/>
  <c r="R344" i="3"/>
  <c r="R343" i="3" s="1"/>
  <c r="P344" i="3"/>
  <c r="BI342" i="3"/>
  <c r="BH342" i="3"/>
  <c r="BG342" i="3"/>
  <c r="BF342" i="3"/>
  <c r="T342" i="3"/>
  <c r="R342" i="3"/>
  <c r="P342" i="3"/>
  <c r="BI339" i="3"/>
  <c r="BH339" i="3"/>
  <c r="BG339" i="3"/>
  <c r="BF339" i="3"/>
  <c r="T339" i="3"/>
  <c r="R339" i="3"/>
  <c r="P339" i="3"/>
  <c r="BI336" i="3"/>
  <c r="BH336" i="3"/>
  <c r="BG336" i="3"/>
  <c r="BF336" i="3"/>
  <c r="T336" i="3"/>
  <c r="R336" i="3"/>
  <c r="P336" i="3"/>
  <c r="BI333" i="3"/>
  <c r="BH333" i="3"/>
  <c r="BG333" i="3"/>
  <c r="BF333" i="3"/>
  <c r="T333" i="3"/>
  <c r="R333" i="3"/>
  <c r="P333" i="3"/>
  <c r="BI331" i="3"/>
  <c r="BH331" i="3"/>
  <c r="BG331" i="3"/>
  <c r="BF331" i="3"/>
  <c r="T331" i="3"/>
  <c r="R331" i="3"/>
  <c r="P331" i="3"/>
  <c r="BI328" i="3"/>
  <c r="BH328" i="3"/>
  <c r="BG328" i="3"/>
  <c r="BF328" i="3"/>
  <c r="T328" i="3"/>
  <c r="R328" i="3"/>
  <c r="P328" i="3"/>
  <c r="BI325" i="3"/>
  <c r="BH325" i="3"/>
  <c r="BG325" i="3"/>
  <c r="BF325" i="3"/>
  <c r="T325" i="3"/>
  <c r="R325" i="3"/>
  <c r="P325" i="3"/>
  <c r="BI319" i="3"/>
  <c r="BH319" i="3"/>
  <c r="BG319" i="3"/>
  <c r="BF319" i="3"/>
  <c r="T319" i="3"/>
  <c r="R319" i="3"/>
  <c r="P319" i="3"/>
  <c r="BI313" i="3"/>
  <c r="BH313" i="3"/>
  <c r="BG313" i="3"/>
  <c r="BF313" i="3"/>
  <c r="T313" i="3"/>
  <c r="R313" i="3"/>
  <c r="P313" i="3"/>
  <c r="BI307" i="3"/>
  <c r="BH307" i="3"/>
  <c r="BG307" i="3"/>
  <c r="BF307" i="3"/>
  <c r="T307" i="3"/>
  <c r="R307" i="3"/>
  <c r="P307" i="3"/>
  <c r="BI301" i="3"/>
  <c r="BH301" i="3"/>
  <c r="BG301" i="3"/>
  <c r="BF301" i="3"/>
  <c r="T301" i="3"/>
  <c r="R301" i="3"/>
  <c r="P301" i="3"/>
  <c r="BI295" i="3"/>
  <c r="BH295" i="3"/>
  <c r="BG295" i="3"/>
  <c r="BF295" i="3"/>
  <c r="T295" i="3"/>
  <c r="R295" i="3"/>
  <c r="P295" i="3"/>
  <c r="BI292" i="3"/>
  <c r="BH292" i="3"/>
  <c r="BG292" i="3"/>
  <c r="BF292" i="3"/>
  <c r="T292" i="3"/>
  <c r="R292" i="3"/>
  <c r="P292" i="3"/>
  <c r="BI289" i="3"/>
  <c r="BH289" i="3"/>
  <c r="BG289" i="3"/>
  <c r="BF289" i="3"/>
  <c r="T289" i="3"/>
  <c r="R289" i="3"/>
  <c r="P289" i="3"/>
  <c r="BI288" i="3"/>
  <c r="BH288" i="3"/>
  <c r="BG288" i="3"/>
  <c r="BF288" i="3"/>
  <c r="T288" i="3"/>
  <c r="R288" i="3"/>
  <c r="P288" i="3"/>
  <c r="BI285" i="3"/>
  <c r="BH285" i="3"/>
  <c r="BG285" i="3"/>
  <c r="BF285" i="3"/>
  <c r="T285" i="3"/>
  <c r="R285" i="3"/>
  <c r="P285" i="3"/>
  <c r="BI282" i="3"/>
  <c r="BH282" i="3"/>
  <c r="BG282" i="3"/>
  <c r="BF282" i="3"/>
  <c r="T282" i="3"/>
  <c r="R282" i="3"/>
  <c r="P282" i="3"/>
  <c r="BI279" i="3"/>
  <c r="BH279" i="3"/>
  <c r="BG279" i="3"/>
  <c r="BF279" i="3"/>
  <c r="T279" i="3"/>
  <c r="R279" i="3"/>
  <c r="P279" i="3"/>
  <c r="BI276" i="3"/>
  <c r="BH276" i="3"/>
  <c r="BG276" i="3"/>
  <c r="BF276" i="3"/>
  <c r="T276" i="3"/>
  <c r="R276" i="3"/>
  <c r="P276" i="3"/>
  <c r="BI274" i="3"/>
  <c r="BH274" i="3"/>
  <c r="BG274" i="3"/>
  <c r="BF274" i="3"/>
  <c r="T274" i="3"/>
  <c r="R274" i="3"/>
  <c r="P274" i="3"/>
  <c r="BI273" i="3"/>
  <c r="BH273" i="3"/>
  <c r="BG273" i="3"/>
  <c r="BF273" i="3"/>
  <c r="T273" i="3"/>
  <c r="R273" i="3"/>
  <c r="P273" i="3"/>
  <c r="BI272" i="3"/>
  <c r="BH272" i="3"/>
  <c r="BG272" i="3"/>
  <c r="BF272" i="3"/>
  <c r="T272" i="3"/>
  <c r="R272" i="3"/>
  <c r="P272" i="3"/>
  <c r="BI269" i="3"/>
  <c r="BH269" i="3"/>
  <c r="BG269" i="3"/>
  <c r="BF269" i="3"/>
  <c r="T269" i="3"/>
  <c r="R269" i="3"/>
  <c r="P269" i="3"/>
  <c r="BI267" i="3"/>
  <c r="BH267" i="3"/>
  <c r="BG267" i="3"/>
  <c r="BF267" i="3"/>
  <c r="T267" i="3"/>
  <c r="R267" i="3"/>
  <c r="P267" i="3"/>
  <c r="BI265" i="3"/>
  <c r="BH265" i="3"/>
  <c r="BG265" i="3"/>
  <c r="BF265" i="3"/>
  <c r="T265" i="3"/>
  <c r="R265" i="3"/>
  <c r="P265" i="3"/>
  <c r="BI263" i="3"/>
  <c r="BH263" i="3"/>
  <c r="BG263" i="3"/>
  <c r="BF263" i="3"/>
  <c r="T263" i="3"/>
  <c r="R263" i="3"/>
  <c r="P263" i="3"/>
  <c r="BI261" i="3"/>
  <c r="BH261" i="3"/>
  <c r="BG261" i="3"/>
  <c r="BF261" i="3"/>
  <c r="T261" i="3"/>
  <c r="R261" i="3"/>
  <c r="P261" i="3"/>
  <c r="BI259" i="3"/>
  <c r="BH259" i="3"/>
  <c r="BG259" i="3"/>
  <c r="BF259" i="3"/>
  <c r="T259" i="3"/>
  <c r="R259" i="3"/>
  <c r="P259" i="3"/>
  <c r="BI257" i="3"/>
  <c r="BH257" i="3"/>
  <c r="BG257" i="3"/>
  <c r="BF257" i="3"/>
  <c r="T257" i="3"/>
  <c r="R257" i="3"/>
  <c r="P257" i="3"/>
  <c r="BI255" i="3"/>
  <c r="BH255" i="3"/>
  <c r="BG255" i="3"/>
  <c r="BF255" i="3"/>
  <c r="T255" i="3"/>
  <c r="R255" i="3"/>
  <c r="P255" i="3"/>
  <c r="BI252" i="3"/>
  <c r="BH252" i="3"/>
  <c r="BG252" i="3"/>
  <c r="BF252" i="3"/>
  <c r="T252" i="3"/>
  <c r="R252" i="3"/>
  <c r="P252" i="3"/>
  <c r="BI251" i="3"/>
  <c r="BH251" i="3"/>
  <c r="BG251" i="3"/>
  <c r="BF251" i="3"/>
  <c r="T251" i="3"/>
  <c r="R251" i="3"/>
  <c r="P251" i="3"/>
  <c r="BI249" i="3"/>
  <c r="BH249" i="3"/>
  <c r="BG249" i="3"/>
  <c r="BF249" i="3"/>
  <c r="T249" i="3"/>
  <c r="R249" i="3"/>
  <c r="P249" i="3"/>
  <c r="BI246" i="3"/>
  <c r="BH246" i="3"/>
  <c r="BG246" i="3"/>
  <c r="BF246" i="3"/>
  <c r="T246" i="3"/>
  <c r="R246" i="3"/>
  <c r="P246" i="3"/>
  <c r="BI243" i="3"/>
  <c r="BH243" i="3"/>
  <c r="BG243" i="3"/>
  <c r="BF243" i="3"/>
  <c r="T243" i="3"/>
  <c r="R243" i="3"/>
  <c r="P243" i="3"/>
  <c r="BI240" i="3"/>
  <c r="BH240" i="3"/>
  <c r="BG240" i="3"/>
  <c r="BF240" i="3"/>
  <c r="T240" i="3"/>
  <c r="R240" i="3"/>
  <c r="P240" i="3"/>
  <c r="BI237" i="3"/>
  <c r="BH237" i="3"/>
  <c r="BG237" i="3"/>
  <c r="BF237" i="3"/>
  <c r="T237" i="3"/>
  <c r="R237" i="3"/>
  <c r="P237" i="3"/>
  <c r="BI234" i="3"/>
  <c r="BH234" i="3"/>
  <c r="BG234" i="3"/>
  <c r="BF234" i="3"/>
  <c r="T234" i="3"/>
  <c r="R234" i="3"/>
  <c r="P234" i="3"/>
  <c r="BI232" i="3"/>
  <c r="BH232" i="3"/>
  <c r="BG232" i="3"/>
  <c r="BF232" i="3"/>
  <c r="T232" i="3"/>
  <c r="R232" i="3"/>
  <c r="P232" i="3"/>
  <c r="BI229" i="3"/>
  <c r="BH229" i="3"/>
  <c r="BG229" i="3"/>
  <c r="BF229" i="3"/>
  <c r="T229" i="3"/>
  <c r="R229" i="3"/>
  <c r="P229" i="3"/>
  <c r="BI226" i="3"/>
  <c r="BH226" i="3"/>
  <c r="BG226" i="3"/>
  <c r="BF226" i="3"/>
  <c r="T226" i="3"/>
  <c r="R226" i="3"/>
  <c r="P226" i="3"/>
  <c r="BI223" i="3"/>
  <c r="BH223" i="3"/>
  <c r="BG223" i="3"/>
  <c r="BF223" i="3"/>
  <c r="T223" i="3"/>
  <c r="R223" i="3"/>
  <c r="P223" i="3"/>
  <c r="BI220" i="3"/>
  <c r="BH220" i="3"/>
  <c r="BG220" i="3"/>
  <c r="BF220" i="3"/>
  <c r="T220" i="3"/>
  <c r="R220" i="3"/>
  <c r="P220" i="3"/>
  <c r="BI217" i="3"/>
  <c r="BH217" i="3"/>
  <c r="BG217" i="3"/>
  <c r="BF217" i="3"/>
  <c r="T217" i="3"/>
  <c r="R217" i="3"/>
  <c r="P217" i="3"/>
  <c r="BI214" i="3"/>
  <c r="BH214" i="3"/>
  <c r="BG214" i="3"/>
  <c r="BF214" i="3"/>
  <c r="T214" i="3"/>
  <c r="R214" i="3"/>
  <c r="P214" i="3"/>
  <c r="BI211" i="3"/>
  <c r="BH211" i="3"/>
  <c r="BG211" i="3"/>
  <c r="BF211" i="3"/>
  <c r="T211" i="3"/>
  <c r="R211" i="3"/>
  <c r="P211" i="3"/>
  <c r="BI207" i="3"/>
  <c r="BH207" i="3"/>
  <c r="BG207" i="3"/>
  <c r="BF207" i="3"/>
  <c r="T207" i="3"/>
  <c r="R207" i="3"/>
  <c r="P207" i="3"/>
  <c r="BI204" i="3"/>
  <c r="BH204" i="3"/>
  <c r="BG204" i="3"/>
  <c r="BF204" i="3"/>
  <c r="T204" i="3"/>
  <c r="R204" i="3"/>
  <c r="P204" i="3"/>
  <c r="BI202" i="3"/>
  <c r="BH202" i="3"/>
  <c r="BG202" i="3"/>
  <c r="BF202" i="3"/>
  <c r="T202" i="3"/>
  <c r="R202" i="3"/>
  <c r="P202" i="3"/>
  <c r="BI199" i="3"/>
  <c r="BH199" i="3"/>
  <c r="BG199" i="3"/>
  <c r="BF199" i="3"/>
  <c r="T199" i="3"/>
  <c r="R199" i="3"/>
  <c r="P199" i="3"/>
  <c r="BI198" i="3"/>
  <c r="BH198" i="3"/>
  <c r="BG198" i="3"/>
  <c r="BF198" i="3"/>
  <c r="T198" i="3"/>
  <c r="R198" i="3"/>
  <c r="P198" i="3"/>
  <c r="BI195" i="3"/>
  <c r="BH195" i="3"/>
  <c r="BG195" i="3"/>
  <c r="BF195" i="3"/>
  <c r="T195" i="3"/>
  <c r="R195" i="3"/>
  <c r="P195" i="3"/>
  <c r="BI194" i="3"/>
  <c r="BH194" i="3"/>
  <c r="BG194" i="3"/>
  <c r="BF194" i="3"/>
  <c r="T194" i="3"/>
  <c r="R194" i="3"/>
  <c r="P194" i="3"/>
  <c r="BI191" i="3"/>
  <c r="BH191" i="3"/>
  <c r="BG191" i="3"/>
  <c r="BF191" i="3"/>
  <c r="T191" i="3"/>
  <c r="R191" i="3"/>
  <c r="P191" i="3"/>
  <c r="BI190" i="3"/>
  <c r="BH190" i="3"/>
  <c r="BG190" i="3"/>
  <c r="BF190" i="3"/>
  <c r="T190" i="3"/>
  <c r="R190" i="3"/>
  <c r="P190" i="3"/>
  <c r="BI187" i="3"/>
  <c r="BH187" i="3"/>
  <c r="BG187" i="3"/>
  <c r="BF187" i="3"/>
  <c r="T187" i="3"/>
  <c r="R187" i="3"/>
  <c r="P187" i="3"/>
  <c r="BI184" i="3"/>
  <c r="BH184" i="3"/>
  <c r="BG184" i="3"/>
  <c r="BF184" i="3"/>
  <c r="T184" i="3"/>
  <c r="R184" i="3"/>
  <c r="P184" i="3"/>
  <c r="BI181" i="3"/>
  <c r="BH181" i="3"/>
  <c r="BG181" i="3"/>
  <c r="BF181" i="3"/>
  <c r="T181" i="3"/>
  <c r="R181" i="3"/>
  <c r="P181" i="3"/>
  <c r="BI176" i="3"/>
  <c r="BH176" i="3"/>
  <c r="BG176" i="3"/>
  <c r="BF176" i="3"/>
  <c r="T176" i="3"/>
  <c r="R176" i="3"/>
  <c r="P176" i="3"/>
  <c r="BI173" i="3"/>
  <c r="BH173" i="3"/>
  <c r="BG173" i="3"/>
  <c r="BF173" i="3"/>
  <c r="T173" i="3"/>
  <c r="R173" i="3"/>
  <c r="P173" i="3"/>
  <c r="BI170" i="3"/>
  <c r="BH170" i="3"/>
  <c r="BG170" i="3"/>
  <c r="BF170" i="3"/>
  <c r="T170" i="3"/>
  <c r="R170" i="3"/>
  <c r="P170" i="3"/>
  <c r="BI168" i="3"/>
  <c r="BH168" i="3"/>
  <c r="BG168" i="3"/>
  <c r="BF168" i="3"/>
  <c r="T168" i="3"/>
  <c r="T167" i="3" s="1"/>
  <c r="R168" i="3"/>
  <c r="R167" i="3" s="1"/>
  <c r="P168" i="3"/>
  <c r="P167" i="3" s="1"/>
  <c r="BI165" i="3"/>
  <c r="BH165" i="3"/>
  <c r="BG165" i="3"/>
  <c r="BF165" i="3"/>
  <c r="T165" i="3"/>
  <c r="R165" i="3"/>
  <c r="P165" i="3"/>
  <c r="BI162" i="3"/>
  <c r="BH162" i="3"/>
  <c r="BG162" i="3"/>
  <c r="BF162" i="3"/>
  <c r="T162" i="3"/>
  <c r="R162" i="3"/>
  <c r="P162" i="3"/>
  <c r="BI160" i="3"/>
  <c r="BH160" i="3"/>
  <c r="BG160" i="3"/>
  <c r="BF160" i="3"/>
  <c r="T160" i="3"/>
  <c r="R160" i="3"/>
  <c r="P160" i="3"/>
  <c r="BI157" i="3"/>
  <c r="BH157" i="3"/>
  <c r="BG157" i="3"/>
  <c r="BF157" i="3"/>
  <c r="T157" i="3"/>
  <c r="R157" i="3"/>
  <c r="P157" i="3"/>
  <c r="BI155" i="3"/>
  <c r="BH155" i="3"/>
  <c r="BG155" i="3"/>
  <c r="BF155" i="3"/>
  <c r="T155" i="3"/>
  <c r="R155" i="3"/>
  <c r="P155" i="3"/>
  <c r="BI152" i="3"/>
  <c r="BH152" i="3"/>
  <c r="BG152" i="3"/>
  <c r="BF152" i="3"/>
  <c r="T152" i="3"/>
  <c r="R152" i="3"/>
  <c r="P152" i="3"/>
  <c r="BI150" i="3"/>
  <c r="BH150" i="3"/>
  <c r="BG150" i="3"/>
  <c r="BF150" i="3"/>
  <c r="T150" i="3"/>
  <c r="R150" i="3"/>
  <c r="P150" i="3"/>
  <c r="BI148" i="3"/>
  <c r="BH148" i="3"/>
  <c r="BG148" i="3"/>
  <c r="BF148" i="3"/>
  <c r="T148" i="3"/>
  <c r="R148" i="3"/>
  <c r="P148" i="3"/>
  <c r="BI144" i="3"/>
  <c r="BH144" i="3"/>
  <c r="BG144" i="3"/>
  <c r="BF144" i="3"/>
  <c r="T144" i="3"/>
  <c r="R144" i="3"/>
  <c r="P144" i="3"/>
  <c r="BI142" i="3"/>
  <c r="BH142" i="3"/>
  <c r="BG142" i="3"/>
  <c r="BF142" i="3"/>
  <c r="T142" i="3"/>
  <c r="R142" i="3"/>
  <c r="P142" i="3"/>
  <c r="BI140" i="3"/>
  <c r="BH140" i="3"/>
  <c r="BG140" i="3"/>
  <c r="BF140" i="3"/>
  <c r="T140" i="3"/>
  <c r="R140" i="3"/>
  <c r="P140" i="3"/>
  <c r="BI137" i="3"/>
  <c r="BH137" i="3"/>
  <c r="BG137" i="3"/>
  <c r="BF137" i="3"/>
  <c r="T137" i="3"/>
  <c r="T136" i="3" s="1"/>
  <c r="R137" i="3"/>
  <c r="R136" i="3" s="1"/>
  <c r="P137" i="3"/>
  <c r="P136" i="3" s="1"/>
  <c r="BI133" i="3"/>
  <c r="BH133" i="3"/>
  <c r="BG133" i="3"/>
  <c r="BF133" i="3"/>
  <c r="T133" i="3"/>
  <c r="R133" i="3"/>
  <c r="P133" i="3"/>
  <c r="BI130" i="3"/>
  <c r="BH130" i="3"/>
  <c r="BG130" i="3"/>
  <c r="BF130" i="3"/>
  <c r="T130" i="3"/>
  <c r="R130" i="3"/>
  <c r="P130" i="3"/>
  <c r="BI128" i="3"/>
  <c r="BH128" i="3"/>
  <c r="BG128" i="3"/>
  <c r="BF128" i="3"/>
  <c r="T128" i="3"/>
  <c r="R128" i="3"/>
  <c r="P128" i="3"/>
  <c r="BI125" i="3"/>
  <c r="BH125" i="3"/>
  <c r="BG125" i="3"/>
  <c r="BF125" i="3"/>
  <c r="T125" i="3"/>
  <c r="R125" i="3"/>
  <c r="P125" i="3"/>
  <c r="BI123" i="3"/>
  <c r="BH123" i="3"/>
  <c r="BG123" i="3"/>
  <c r="BF123" i="3"/>
  <c r="T123" i="3"/>
  <c r="R123" i="3"/>
  <c r="P123" i="3"/>
  <c r="BI119" i="3"/>
  <c r="BH119" i="3"/>
  <c r="BG119" i="3"/>
  <c r="BF119" i="3"/>
  <c r="T119" i="3"/>
  <c r="R119" i="3"/>
  <c r="P119" i="3"/>
  <c r="BI116" i="3"/>
  <c r="BH116" i="3"/>
  <c r="BG116" i="3"/>
  <c r="BF116" i="3"/>
  <c r="T116" i="3"/>
  <c r="R116" i="3"/>
  <c r="P116" i="3"/>
  <c r="BI113" i="3"/>
  <c r="BH113" i="3"/>
  <c r="BG113" i="3"/>
  <c r="BF113" i="3"/>
  <c r="T113" i="3"/>
  <c r="R113" i="3"/>
  <c r="P113" i="3"/>
  <c r="BI109" i="3"/>
  <c r="BH109" i="3"/>
  <c r="BG109" i="3"/>
  <c r="BF109" i="3"/>
  <c r="T109" i="3"/>
  <c r="R109" i="3"/>
  <c r="P109" i="3"/>
  <c r="BI106" i="3"/>
  <c r="BH106" i="3"/>
  <c r="BG106" i="3"/>
  <c r="BF106" i="3"/>
  <c r="T106" i="3"/>
  <c r="R106" i="3"/>
  <c r="P106" i="3"/>
  <c r="BI103" i="3"/>
  <c r="BH103" i="3"/>
  <c r="BG103" i="3"/>
  <c r="BF103" i="3"/>
  <c r="T103" i="3"/>
  <c r="R103" i="3"/>
  <c r="P103" i="3"/>
  <c r="J97" i="3"/>
  <c r="J96" i="3"/>
  <c r="F96" i="3"/>
  <c r="F94" i="3"/>
  <c r="E92" i="3"/>
  <c r="J55" i="3"/>
  <c r="J54" i="3"/>
  <c r="F54" i="3"/>
  <c r="F52" i="3"/>
  <c r="E50" i="3"/>
  <c r="J18" i="3"/>
  <c r="E18" i="3"/>
  <c r="F97" i="3" s="1"/>
  <c r="J17" i="3"/>
  <c r="J12" i="3"/>
  <c r="J94" i="3" s="1"/>
  <c r="E7" i="3"/>
  <c r="E90" i="3" s="1"/>
  <c r="J37" i="2"/>
  <c r="J36" i="2"/>
  <c r="AY55" i="1" s="1"/>
  <c r="J35" i="2"/>
  <c r="AX55" i="1" s="1"/>
  <c r="BI171" i="2"/>
  <c r="BH171" i="2"/>
  <c r="BG171" i="2"/>
  <c r="BF171" i="2"/>
  <c r="T171" i="2"/>
  <c r="R171" i="2"/>
  <c r="P171" i="2"/>
  <c r="BI168" i="2"/>
  <c r="BH168" i="2"/>
  <c r="BG168" i="2"/>
  <c r="BF168" i="2"/>
  <c r="T168" i="2"/>
  <c r="R168" i="2"/>
  <c r="P168" i="2"/>
  <c r="BI163" i="2"/>
  <c r="BH163" i="2"/>
  <c r="BG163" i="2"/>
  <c r="BF163" i="2"/>
  <c r="T163" i="2"/>
  <c r="R163" i="2"/>
  <c r="P163" i="2"/>
  <c r="BI160" i="2"/>
  <c r="BH160" i="2"/>
  <c r="BG160" i="2"/>
  <c r="BF160" i="2"/>
  <c r="T160" i="2"/>
  <c r="R160" i="2"/>
  <c r="P160" i="2"/>
  <c r="BI158" i="2"/>
  <c r="BH158" i="2"/>
  <c r="BG158" i="2"/>
  <c r="BF158" i="2"/>
  <c r="T158" i="2"/>
  <c r="R158" i="2"/>
  <c r="P158" i="2"/>
  <c r="BI155" i="2"/>
  <c r="BH155" i="2"/>
  <c r="BG155" i="2"/>
  <c r="BF155" i="2"/>
  <c r="T155" i="2"/>
  <c r="R155" i="2"/>
  <c r="P155" i="2"/>
  <c r="BI152" i="2"/>
  <c r="BH152" i="2"/>
  <c r="BG152" i="2"/>
  <c r="BF152" i="2"/>
  <c r="T152" i="2"/>
  <c r="R152" i="2"/>
  <c r="P152" i="2"/>
  <c r="BI151" i="2"/>
  <c r="BH151" i="2"/>
  <c r="BG151" i="2"/>
  <c r="BF151" i="2"/>
  <c r="T151" i="2"/>
  <c r="R151" i="2"/>
  <c r="P151" i="2"/>
  <c r="BI148" i="2"/>
  <c r="BH148" i="2"/>
  <c r="BG148" i="2"/>
  <c r="BF148" i="2"/>
  <c r="T148" i="2"/>
  <c r="R148" i="2"/>
  <c r="P148" i="2"/>
  <c r="BI145" i="2"/>
  <c r="BH145" i="2"/>
  <c r="BG145" i="2"/>
  <c r="BF145" i="2"/>
  <c r="T145" i="2"/>
  <c r="R145" i="2"/>
  <c r="P145" i="2"/>
  <c r="BI143" i="2"/>
  <c r="BH143" i="2"/>
  <c r="BG143" i="2"/>
  <c r="BF143" i="2"/>
  <c r="T143" i="2"/>
  <c r="T142" i="2" s="1"/>
  <c r="R143" i="2"/>
  <c r="R142" i="2" s="1"/>
  <c r="P143" i="2"/>
  <c r="P142" i="2" s="1"/>
  <c r="BI140" i="2"/>
  <c r="BH140" i="2"/>
  <c r="BG140" i="2"/>
  <c r="BF140" i="2"/>
  <c r="T140" i="2"/>
  <c r="R140" i="2"/>
  <c r="P140" i="2"/>
  <c r="BI138" i="2"/>
  <c r="BH138" i="2"/>
  <c r="BG138" i="2"/>
  <c r="BF138" i="2"/>
  <c r="T138" i="2"/>
  <c r="R138" i="2"/>
  <c r="P138" i="2"/>
  <c r="BI135" i="2"/>
  <c r="BH135" i="2"/>
  <c r="BG135" i="2"/>
  <c r="BF135" i="2"/>
  <c r="T135" i="2"/>
  <c r="R135" i="2"/>
  <c r="P135" i="2"/>
  <c r="BI132" i="2"/>
  <c r="BH132" i="2"/>
  <c r="BG132" i="2"/>
  <c r="BF132" i="2"/>
  <c r="T132" i="2"/>
  <c r="R132" i="2"/>
  <c r="P132" i="2"/>
  <c r="BI128" i="2"/>
  <c r="BH128" i="2"/>
  <c r="BG128" i="2"/>
  <c r="BF128" i="2"/>
  <c r="T128" i="2"/>
  <c r="T127" i="2" s="1"/>
  <c r="R128" i="2"/>
  <c r="R127" i="2" s="1"/>
  <c r="P128" i="2"/>
  <c r="P127" i="2" s="1"/>
  <c r="BI124" i="2"/>
  <c r="BH124" i="2"/>
  <c r="BG124" i="2"/>
  <c r="BF124" i="2"/>
  <c r="T124" i="2"/>
  <c r="R124" i="2"/>
  <c r="P124" i="2"/>
  <c r="BI122" i="2"/>
  <c r="BH122" i="2"/>
  <c r="BG122" i="2"/>
  <c r="BF122" i="2"/>
  <c r="T122" i="2"/>
  <c r="R122" i="2"/>
  <c r="P122" i="2"/>
  <c r="BI119" i="2"/>
  <c r="BH119" i="2"/>
  <c r="BG119" i="2"/>
  <c r="BF119" i="2"/>
  <c r="T119" i="2"/>
  <c r="R119" i="2"/>
  <c r="P119" i="2"/>
  <c r="BI116" i="2"/>
  <c r="BH116" i="2"/>
  <c r="BG116" i="2"/>
  <c r="BF116" i="2"/>
  <c r="T116" i="2"/>
  <c r="R116" i="2"/>
  <c r="P116" i="2"/>
  <c r="BI114" i="2"/>
  <c r="BH114" i="2"/>
  <c r="BG114" i="2"/>
  <c r="BF114" i="2"/>
  <c r="T114" i="2"/>
  <c r="R114" i="2"/>
  <c r="P114" i="2"/>
  <c r="BI112" i="2"/>
  <c r="BH112" i="2"/>
  <c r="BG112" i="2"/>
  <c r="BF112" i="2"/>
  <c r="T112" i="2"/>
  <c r="R112" i="2"/>
  <c r="P112" i="2"/>
  <c r="BI108" i="2"/>
  <c r="BH108" i="2"/>
  <c r="BG108" i="2"/>
  <c r="BF108" i="2"/>
  <c r="T108" i="2"/>
  <c r="R108" i="2"/>
  <c r="P108" i="2"/>
  <c r="BI105" i="2"/>
  <c r="BH105" i="2"/>
  <c r="BG105" i="2"/>
  <c r="BF105" i="2"/>
  <c r="T105" i="2"/>
  <c r="R105" i="2"/>
  <c r="P105" i="2"/>
  <c r="BI102" i="2"/>
  <c r="BH102" i="2"/>
  <c r="BG102" i="2"/>
  <c r="BF102" i="2"/>
  <c r="T102" i="2"/>
  <c r="R102" i="2"/>
  <c r="P102" i="2"/>
  <c r="BI99" i="2"/>
  <c r="BH99" i="2"/>
  <c r="BG99" i="2"/>
  <c r="BF99" i="2"/>
  <c r="T99" i="2"/>
  <c r="R99" i="2"/>
  <c r="P99" i="2"/>
  <c r="BI95" i="2"/>
  <c r="BH95" i="2"/>
  <c r="BG95" i="2"/>
  <c r="BF95" i="2"/>
  <c r="T95" i="2"/>
  <c r="R95" i="2"/>
  <c r="P95" i="2"/>
  <c r="BI92" i="2"/>
  <c r="BH92" i="2"/>
  <c r="BG92" i="2"/>
  <c r="BF92" i="2"/>
  <c r="T92" i="2"/>
  <c r="R92" i="2"/>
  <c r="P92" i="2"/>
  <c r="J86" i="2"/>
  <c r="J85" i="2"/>
  <c r="F85" i="2"/>
  <c r="F83" i="2"/>
  <c r="E81" i="2"/>
  <c r="J55" i="2"/>
  <c r="J54" i="2"/>
  <c r="F54" i="2"/>
  <c r="F52" i="2"/>
  <c r="E50" i="2"/>
  <c r="J18" i="2"/>
  <c r="E18" i="2"/>
  <c r="F86" i="2" s="1"/>
  <c r="J17" i="2"/>
  <c r="J12" i="2"/>
  <c r="J83" i="2" s="1"/>
  <c r="E7" i="2"/>
  <c r="E48" i="2" s="1"/>
  <c r="L50" i="1"/>
  <c r="AM50" i="1"/>
  <c r="AM49" i="1"/>
  <c r="L49" i="1"/>
  <c r="AM47" i="1"/>
  <c r="L47" i="1"/>
  <c r="L45" i="1"/>
  <c r="L44" i="1"/>
  <c r="J92" i="8"/>
  <c r="J325" i="7"/>
  <c r="J289" i="7"/>
  <c r="BK255" i="7"/>
  <c r="BK174" i="7"/>
  <c r="BK89" i="6"/>
  <c r="J91" i="5"/>
  <c r="J90" i="4"/>
  <c r="BK269" i="3"/>
  <c r="J199" i="3"/>
  <c r="J160" i="3"/>
  <c r="J123" i="3"/>
  <c r="J124" i="2"/>
  <c r="BK360" i="7"/>
  <c r="J314" i="7"/>
  <c r="BK270" i="7"/>
  <c r="BK150" i="7"/>
  <c r="BK112" i="6"/>
  <c r="J109" i="5"/>
  <c r="J96" i="4"/>
  <c r="BK279" i="3"/>
  <c r="BK220" i="3"/>
  <c r="J125" i="3"/>
  <c r="BK158" i="2"/>
  <c r="J89" i="8"/>
  <c r="J351" i="7"/>
  <c r="BK294" i="7"/>
  <c r="J169" i="7"/>
  <c r="BK148" i="7"/>
  <c r="BK109" i="5"/>
  <c r="J98" i="4"/>
  <c r="J288" i="3"/>
  <c r="BK162" i="3"/>
  <c r="J342" i="7"/>
  <c r="BK288" i="7"/>
  <c r="BK262" i="7"/>
  <c r="BK233" i="7"/>
  <c r="J197" i="7"/>
  <c r="J140" i="7"/>
  <c r="BK97" i="6"/>
  <c r="BK104" i="5"/>
  <c r="BK90" i="5"/>
  <c r="J104" i="4"/>
  <c r="BK350" i="3"/>
  <c r="J339" i="3"/>
  <c r="BK274" i="3"/>
  <c r="BK246" i="3"/>
  <c r="J194" i="3"/>
  <c r="BK116" i="3"/>
  <c r="J158" i="2"/>
  <c r="J108" i="2"/>
  <c r="J334" i="7"/>
  <c r="J304" i="7"/>
  <c r="J253" i="7"/>
  <c r="J202" i="7"/>
  <c r="BK121" i="7"/>
  <c r="BK93" i="6"/>
  <c r="J112" i="4"/>
  <c r="BK90" i="4"/>
  <c r="J257" i="3"/>
  <c r="BK207" i="3"/>
  <c r="J132" i="2"/>
  <c r="BK313" i="7"/>
  <c r="J250" i="7"/>
  <c r="J164" i="7"/>
  <c r="BK87" i="6"/>
  <c r="BK106" i="5"/>
  <c r="BK319" i="3"/>
  <c r="BK251" i="3"/>
  <c r="BK204" i="3"/>
  <c r="J150" i="3"/>
  <c r="BK342" i="7"/>
  <c r="J279" i="7"/>
  <c r="J190" i="7"/>
  <c r="J127" i="7"/>
  <c r="J108" i="5"/>
  <c r="J145" i="2"/>
  <c r="BK98" i="4"/>
  <c r="BK261" i="3"/>
  <c r="J165" i="3"/>
  <c r="J113" i="3"/>
  <c r="BK152" i="2"/>
  <c r="J105" i="2"/>
  <c r="BK394" i="7"/>
  <c r="J274" i="7"/>
  <c r="BK218" i="7"/>
  <c r="BK112" i="7"/>
  <c r="BK117" i="4"/>
  <c r="J325" i="3"/>
  <c r="BK229" i="3"/>
  <c r="BK150" i="3"/>
  <c r="BK155" i="2"/>
  <c r="BK373" i="7"/>
  <c r="J310" i="7"/>
  <c r="BK207" i="7"/>
  <c r="J87" i="6"/>
  <c r="J336" i="3"/>
  <c r="J252" i="3"/>
  <c r="J144" i="3"/>
  <c r="J106" i="3"/>
  <c r="J362" i="7"/>
  <c r="J267" i="7"/>
  <c r="J105" i="5"/>
  <c r="BK91" i="4"/>
  <c r="J195" i="3"/>
  <c r="J353" i="7"/>
  <c r="BK295" i="7"/>
  <c r="BK265" i="7"/>
  <c r="J231" i="7"/>
  <c r="BK178" i="7"/>
  <c r="BK133" i="7"/>
  <c r="J106" i="5"/>
  <c r="BK118" i="4"/>
  <c r="J342" i="3"/>
  <c r="J292" i="3"/>
  <c r="J267" i="3"/>
  <c r="BK202" i="3"/>
  <c r="BK144" i="3"/>
  <c r="BK143" i="2"/>
  <c r="J338" i="7"/>
  <c r="BK307" i="7"/>
  <c r="BK266" i="7"/>
  <c r="J153" i="7"/>
  <c r="J115" i="4"/>
  <c r="BK344" i="3"/>
  <c r="BK226" i="3"/>
  <c r="J375" i="7"/>
  <c r="J275" i="7"/>
  <c r="J174" i="7"/>
  <c r="BK101" i="6"/>
  <c r="J104" i="5"/>
  <c r="BK339" i="3"/>
  <c r="BK263" i="3"/>
  <c r="BK211" i="3"/>
  <c r="J128" i="2"/>
  <c r="J306" i="7"/>
  <c r="BK274" i="7"/>
  <c r="J144" i="7"/>
  <c r="BK168" i="2"/>
  <c r="J91" i="4"/>
  <c r="J211" i="3"/>
  <c r="J119" i="3"/>
  <c r="BK119" i="2"/>
  <c r="BK375" i="7"/>
  <c r="J277" i="7"/>
  <c r="BK251" i="7"/>
  <c r="J137" i="7"/>
  <c r="BK114" i="4"/>
  <c r="BK285" i="3"/>
  <c r="J214" i="3"/>
  <c r="BK137" i="3"/>
  <c r="BK163" i="2"/>
  <c r="J102" i="2"/>
  <c r="J332" i="7"/>
  <c r="J261" i="7"/>
  <c r="J135" i="7"/>
  <c r="J140" i="5"/>
  <c r="J313" i="3"/>
  <c r="J237" i="3"/>
  <c r="BK133" i="3"/>
  <c r="BK99" i="2"/>
  <c r="J360" i="7"/>
  <c r="BK260" i="7"/>
  <c r="J99" i="6"/>
  <c r="BK103" i="4"/>
  <c r="J234" i="3"/>
  <c r="J378" i="7"/>
  <c r="J294" i="7"/>
  <c r="J269" i="7"/>
  <c r="BK246" i="7"/>
  <c r="J182" i="7"/>
  <c r="BK135" i="7"/>
  <c r="J85" i="6"/>
  <c r="BK108" i="4"/>
  <c r="BK94" i="4"/>
  <c r="J319" i="3"/>
  <c r="BK282" i="3"/>
  <c r="J240" i="3"/>
  <c r="J176" i="3"/>
  <c r="BK119" i="3"/>
  <c r="J116" i="2"/>
  <c r="J321" i="7"/>
  <c r="BK275" i="7"/>
  <c r="BK216" i="7"/>
  <c r="J150" i="7"/>
  <c r="J89" i="6"/>
  <c r="BK96" i="4"/>
  <c r="J279" i="3"/>
  <c r="J173" i="3"/>
  <c r="BK321" i="7"/>
  <c r="J270" i="7"/>
  <c r="BK119" i="7"/>
  <c r="J143" i="5"/>
  <c r="BK111" i="4"/>
  <c r="BK273" i="3"/>
  <c r="J217" i="3"/>
  <c r="BK152" i="3"/>
  <c r="BK392" i="7"/>
  <c r="J284" i="7"/>
  <c r="BK263" i="7"/>
  <c r="BK170" i="7"/>
  <c r="BK141" i="5"/>
  <c r="BK151" i="2"/>
  <c r="BK115" i="4"/>
  <c r="BK255" i="3"/>
  <c r="BK160" i="3"/>
  <c r="J143" i="2"/>
  <c r="BK86" i="8"/>
  <c r="BK344" i="7"/>
  <c r="J286" i="7"/>
  <c r="J262" i="7"/>
  <c r="BK140" i="7"/>
  <c r="J104" i="6"/>
  <c r="J101" i="5"/>
  <c r="J108" i="4"/>
  <c r="BK336" i="3"/>
  <c r="J259" i="3"/>
  <c r="J190" i="3"/>
  <c r="J137" i="3"/>
  <c r="BK103" i="3"/>
  <c r="BK138" i="2"/>
  <c r="AS54" i="1"/>
  <c r="J155" i="7"/>
  <c r="J110" i="6"/>
  <c r="BK143" i="5"/>
  <c r="J111" i="4"/>
  <c r="BK292" i="3"/>
  <c r="J251" i="3"/>
  <c r="BK170" i="3"/>
  <c r="J130" i="3"/>
  <c r="J151" i="2"/>
  <c r="BK95" i="2"/>
  <c r="J373" i="7"/>
  <c r="BK309" i="7"/>
  <c r="BK231" i="7"/>
  <c r="J112" i="6"/>
  <c r="J91" i="6"/>
  <c r="BK112" i="4"/>
  <c r="J265" i="3"/>
  <c r="BK181" i="3"/>
  <c r="J385" i="7"/>
  <c r="BK311" i="7"/>
  <c r="BK261" i="7"/>
  <c r="BK242" i="7"/>
  <c r="BK186" i="7"/>
  <c r="J121" i="7"/>
  <c r="BK144" i="5"/>
  <c r="J102" i="5"/>
  <c r="J106" i="4"/>
  <c r="J100" i="4"/>
  <c r="J328" i="3"/>
  <c r="J272" i="3"/>
  <c r="J249" i="3"/>
  <c r="J207" i="3"/>
  <c r="BK168" i="3"/>
  <c r="BK140" i="3"/>
  <c r="J160" i="2"/>
  <c r="BK92" i="2"/>
  <c r="J327" i="7"/>
  <c r="BK299" i="7"/>
  <c r="J272" i="7"/>
  <c r="BK182" i="7"/>
  <c r="J114" i="6"/>
  <c r="J92" i="5"/>
  <c r="BK104" i="4"/>
  <c r="BK276" i="3"/>
  <c r="BK176" i="3"/>
  <c r="J148" i="3"/>
  <c r="BK355" i="7"/>
  <c r="BK278" i="7"/>
  <c r="BK190" i="7"/>
  <c r="BK104" i="7"/>
  <c r="BK108" i="5"/>
  <c r="J105" i="4"/>
  <c r="BK307" i="3"/>
  <c r="J226" i="3"/>
  <c r="BK198" i="3"/>
  <c r="J157" i="3"/>
  <c r="BK105" i="2"/>
  <c r="J291" i="7"/>
  <c r="BK267" i="7"/>
  <c r="J178" i="7"/>
  <c r="J100" i="7"/>
  <c r="BK105" i="5"/>
  <c r="BK132" i="2"/>
  <c r="J116" i="4"/>
  <c r="BK265" i="3"/>
  <c r="J204" i="3"/>
  <c r="BK148" i="3"/>
  <c r="J171" i="2"/>
  <c r="BK124" i="2"/>
  <c r="BK378" i="7"/>
  <c r="J307" i="7"/>
  <c r="BK269" i="7"/>
  <c r="J242" i="7"/>
  <c r="BK166" i="7"/>
  <c r="J104" i="7"/>
  <c r="BK88" i="5"/>
  <c r="J95" i="4"/>
  <c r="J274" i="3"/>
  <c r="BK240" i="3"/>
  <c r="J181" i="3"/>
  <c r="J133" i="3"/>
  <c r="BK160" i="2"/>
  <c r="BK112" i="2"/>
  <c r="BK351" i="7"/>
  <c r="BK306" i="7"/>
  <c r="BK227" i="7"/>
  <c r="J117" i="7"/>
  <c r="J97" i="6"/>
  <c r="J114" i="4"/>
  <c r="BK92" i="4"/>
  <c r="J263" i="3"/>
  <c r="BK173" i="3"/>
  <c r="J128" i="3"/>
  <c r="J148" i="2"/>
  <c r="BK92" i="8"/>
  <c r="BK371" i="7"/>
  <c r="BK325" i="7"/>
  <c r="J244" i="7"/>
  <c r="BK159" i="7"/>
  <c r="J92" i="4"/>
  <c r="J307" i="3"/>
  <c r="BK194" i="3"/>
  <c r="BK148" i="2"/>
  <c r="J313" i="7"/>
  <c r="BK286" i="7"/>
  <c r="BK253" i="7"/>
  <c r="BK211" i="7"/>
  <c r="J170" i="7"/>
  <c r="BK114" i="6"/>
  <c r="J107" i="5"/>
  <c r="BK101" i="5"/>
  <c r="BK116" i="4"/>
  <c r="J102" i="4"/>
  <c r="J350" i="3"/>
  <c r="BK313" i="3"/>
  <c r="BK289" i="3"/>
  <c r="BK257" i="3"/>
  <c r="BK214" i="3"/>
  <c r="BK195" i="3"/>
  <c r="BK128" i="3"/>
  <c r="BK140" i="2"/>
  <c r="J367" i="7"/>
  <c r="BK316" i="7"/>
  <c r="J288" i="7"/>
  <c r="J233" i="7"/>
  <c r="BK164" i="7"/>
  <c r="BK100" i="7"/>
  <c r="J117" i="4"/>
  <c r="J94" i="4"/>
  <c r="BK252" i="3"/>
  <c r="J184" i="3"/>
  <c r="J152" i="3"/>
  <c r="J292" i="7"/>
  <c r="BK264" i="7"/>
  <c r="J166" i="7"/>
  <c r="BK91" i="6"/>
  <c r="J118" i="4"/>
  <c r="BK288" i="3"/>
  <c r="J223" i="3"/>
  <c r="BK190" i="3"/>
  <c r="BK108" i="2"/>
  <c r="J311" i="7"/>
  <c r="BK281" i="7"/>
  <c r="J192" i="7"/>
  <c r="BK137" i="7"/>
  <c r="J142" i="5"/>
  <c r="J152" i="2"/>
  <c r="J282" i="3"/>
  <c r="J191" i="3"/>
  <c r="J109" i="3"/>
  <c r="BK114" i="2"/>
  <c r="BK89" i="8"/>
  <c r="J349" i="7"/>
  <c r="BK292" i="7"/>
  <c r="J263" i="7"/>
  <c r="J207" i="7"/>
  <c r="BK123" i="7"/>
  <c r="BK102" i="5"/>
  <c r="J97" i="4"/>
  <c r="J301" i="3"/>
  <c r="J243" i="3"/>
  <c r="J187" i="3"/>
  <c r="BK130" i="3"/>
  <c r="BK171" i="2"/>
  <c r="J114" i="2"/>
  <c r="J86" i="8"/>
  <c r="BK327" i="7"/>
  <c r="BK272" i="7"/>
  <c r="BK197" i="7"/>
  <c r="BK99" i="6"/>
  <c r="BK107" i="5"/>
  <c r="J103" i="4"/>
  <c r="BK325" i="3"/>
  <c r="BK243" i="3"/>
  <c r="J155" i="3"/>
  <c r="BK113" i="3"/>
  <c r="J135" i="2"/>
  <c r="J392" i="7"/>
  <c r="J344" i="7"/>
  <c r="BK291" i="7"/>
  <c r="BK162" i="7"/>
  <c r="J108" i="7"/>
  <c r="BK102" i="4"/>
  <c r="J255" i="3"/>
  <c r="BK157" i="3"/>
  <c r="J316" i="7"/>
  <c r="J297" i="7"/>
  <c r="J281" i="7"/>
  <c r="BK250" i="7"/>
  <c r="BK202" i="7"/>
  <c r="J162" i="7"/>
  <c r="BK117" i="7"/>
  <c r="J107" i="4"/>
  <c r="BK97" i="4"/>
  <c r="J333" i="3"/>
  <c r="J285" i="3"/>
  <c r="BK259" i="3"/>
  <c r="BK232" i="3"/>
  <c r="J198" i="3"/>
  <c r="BK109" i="3"/>
  <c r="BK145" i="2"/>
  <c r="J95" i="2"/>
  <c r="J309" i="7"/>
  <c r="BK284" i="7"/>
  <c r="J227" i="7"/>
  <c r="J159" i="7"/>
  <c r="BK110" i="6"/>
  <c r="J89" i="5"/>
  <c r="J331" i="3"/>
  <c r="BK234" i="3"/>
  <c r="J170" i="3"/>
  <c r="J371" i="7"/>
  <c r="BK279" i="7"/>
  <c r="J246" i="7"/>
  <c r="J112" i="7"/>
  <c r="J141" i="5"/>
  <c r="BK107" i="4"/>
  <c r="BK301" i="3"/>
  <c r="J246" i="3"/>
  <c r="BK191" i="3"/>
  <c r="BK362" i="7"/>
  <c r="J299" i="7"/>
  <c r="J260" i="7"/>
  <c r="BK155" i="7"/>
  <c r="BK95" i="6"/>
  <c r="J163" i="2"/>
  <c r="J92" i="2"/>
  <c r="BK272" i="3"/>
  <c r="BK187" i="3"/>
  <c r="BK123" i="3"/>
  <c r="J155" i="2"/>
  <c r="J99" i="2"/>
  <c r="BK353" i="7"/>
  <c r="J265" i="7"/>
  <c r="BK192" i="7"/>
  <c r="BK140" i="5"/>
  <c r="BK342" i="3"/>
  <c r="BK249" i="3"/>
  <c r="BK142" i="3"/>
  <c r="J140" i="2"/>
  <c r="BK338" i="7"/>
  <c r="BK244" i="7"/>
  <c r="BK108" i="7"/>
  <c r="BK331" i="3"/>
  <c r="J229" i="3"/>
  <c r="J116" i="3"/>
  <c r="J394" i="7"/>
  <c r="BK332" i="7"/>
  <c r="J222" i="7"/>
  <c r="BK142" i="5"/>
  <c r="BK328" i="3"/>
  <c r="BK106" i="3"/>
  <c r="BK310" i="7"/>
  <c r="BK268" i="7"/>
  <c r="J216" i="7"/>
  <c r="BK144" i="7"/>
  <c r="J95" i="6"/>
  <c r="J88" i="5"/>
  <c r="BK95" i="4"/>
  <c r="BK295" i="3"/>
  <c r="J261" i="3"/>
  <c r="BK199" i="3"/>
  <c r="J103" i="3"/>
  <c r="BK122" i="2"/>
  <c r="BK314" i="7"/>
  <c r="J268" i="7"/>
  <c r="BK169" i="7"/>
  <c r="J101" i="6"/>
  <c r="J295" i="3"/>
  <c r="J220" i="3"/>
  <c r="J119" i="2"/>
  <c r="BK277" i="7"/>
  <c r="J186" i="7"/>
  <c r="BK85" i="6"/>
  <c r="BK100" i="4"/>
  <c r="BK237" i="3"/>
  <c r="BK184" i="3"/>
  <c r="BK334" i="7"/>
  <c r="BK222" i="7"/>
  <c r="BK104" i="6"/>
  <c r="J122" i="2"/>
  <c r="BK217" i="3"/>
  <c r="BK125" i="3"/>
  <c r="BK135" i="2"/>
  <c r="BK385" i="7"/>
  <c r="J266" i="7"/>
  <c r="J133" i="7"/>
  <c r="J90" i="5"/>
  <c r="BK267" i="3"/>
  <c r="BK165" i="3"/>
  <c r="BK128" i="2"/>
  <c r="J355" i="7"/>
  <c r="BK297" i="7"/>
  <c r="J148" i="7"/>
  <c r="J144" i="5"/>
  <c r="BK333" i="3"/>
  <c r="J168" i="3"/>
  <c r="BK102" i="2"/>
  <c r="BK367" i="7"/>
  <c r="J278" i="7"/>
  <c r="BK89" i="5"/>
  <c r="J289" i="3"/>
  <c r="J140" i="3"/>
  <c r="BK289" i="7"/>
  <c r="J255" i="7"/>
  <c r="J218" i="7"/>
  <c r="BK153" i="7"/>
  <c r="J93" i="6"/>
  <c r="BK92" i="5"/>
  <c r="BK105" i="4"/>
  <c r="J344" i="3"/>
  <c r="J273" i="3"/>
  <c r="BK223" i="3"/>
  <c r="BK155" i="3"/>
  <c r="J168" i="2"/>
  <c r="BK349" i="7"/>
  <c r="J295" i="7"/>
  <c r="J211" i="7"/>
  <c r="BK127" i="7"/>
  <c r="BK106" i="4"/>
  <c r="J269" i="3"/>
  <c r="J162" i="3"/>
  <c r="J251" i="7"/>
  <c r="J119" i="7"/>
  <c r="BK91" i="5"/>
  <c r="J276" i="3"/>
  <c r="J202" i="3"/>
  <c r="J112" i="2"/>
  <c r="BK304" i="7"/>
  <c r="J264" i="7"/>
  <c r="J123" i="7"/>
  <c r="BK116" i="2"/>
  <c r="J232" i="3"/>
  <c r="J142" i="3"/>
  <c r="J138" i="2"/>
  <c r="J377" i="7" l="1"/>
  <c r="J103" i="6"/>
  <c r="J215" i="7"/>
  <c r="J87" i="5"/>
  <c r="J61" i="5" s="1"/>
  <c r="J100" i="5"/>
  <c r="J62" i="5" s="1"/>
  <c r="J125" i="5"/>
  <c r="J64" i="5" s="1"/>
  <c r="J139" i="5"/>
  <c r="J65" i="5" s="1"/>
  <c r="J103" i="5"/>
  <c r="J63" i="5" s="1"/>
  <c r="T84" i="8"/>
  <c r="T83" i="8" s="1"/>
  <c r="R84" i="8"/>
  <c r="R83" i="8" s="1"/>
  <c r="BK111" i="2"/>
  <c r="J111" i="2" s="1"/>
  <c r="J62" i="2" s="1"/>
  <c r="T131" i="2"/>
  <c r="BK150" i="2"/>
  <c r="J150" i="2" s="1"/>
  <c r="J68" i="2" s="1"/>
  <c r="P162" i="2"/>
  <c r="BK102" i="3"/>
  <c r="J102" i="3" s="1"/>
  <c r="J61" i="3" s="1"/>
  <c r="P112" i="3"/>
  <c r="BK147" i="3"/>
  <c r="R159" i="3"/>
  <c r="T169" i="3"/>
  <c r="R206" i="3"/>
  <c r="T254" i="3"/>
  <c r="R294" i="3"/>
  <c r="R335" i="3"/>
  <c r="T91" i="2"/>
  <c r="P144" i="2"/>
  <c r="BK162" i="2"/>
  <c r="J162" i="2" s="1"/>
  <c r="J69" i="2" s="1"/>
  <c r="T110" i="4"/>
  <c r="P100" i="5"/>
  <c r="R139" i="5"/>
  <c r="T84" i="6"/>
  <c r="T102" i="3"/>
  <c r="T122" i="3"/>
  <c r="R147" i="3"/>
  <c r="BK180" i="3"/>
  <c r="J180" i="3" s="1"/>
  <c r="J71" i="3" s="1"/>
  <c r="P201" i="3"/>
  <c r="BK233" i="3"/>
  <c r="J233" i="3" s="1"/>
  <c r="J74" i="3" s="1"/>
  <c r="P254" i="3"/>
  <c r="T271" i="3"/>
  <c r="P275" i="3"/>
  <c r="BK335" i="3"/>
  <c r="J335" i="3" s="1"/>
  <c r="J79" i="3" s="1"/>
  <c r="T335" i="3"/>
  <c r="R89" i="4"/>
  <c r="R101" i="4"/>
  <c r="P110" i="4"/>
  <c r="R100" i="5"/>
  <c r="BK139" i="5"/>
  <c r="BK103" i="6"/>
  <c r="BK139" i="7"/>
  <c r="J139" i="7" s="1"/>
  <c r="J63" i="7" s="1"/>
  <c r="R152" i="7"/>
  <c r="P161" i="7"/>
  <c r="P215" i="7"/>
  <c r="T111" i="2"/>
  <c r="R131" i="2"/>
  <c r="P150" i="2"/>
  <c r="P102" i="3"/>
  <c r="R122" i="3"/>
  <c r="T139" i="3"/>
  <c r="P159" i="3"/>
  <c r="P180" i="3"/>
  <c r="P206" i="3"/>
  <c r="R254" i="3"/>
  <c r="P294" i="3"/>
  <c r="R93" i="4"/>
  <c r="R110" i="4"/>
  <c r="T87" i="5"/>
  <c r="P139" i="5"/>
  <c r="P103" i="6"/>
  <c r="R99" i="7"/>
  <c r="BK168" i="7"/>
  <c r="J168" i="7" s="1"/>
  <c r="J67" i="7" s="1"/>
  <c r="T215" i="7"/>
  <c r="P259" i="7"/>
  <c r="P366" i="7"/>
  <c r="P111" i="2"/>
  <c r="BK131" i="2"/>
  <c r="J131" i="2" s="1"/>
  <c r="J65" i="2" s="1"/>
  <c r="BK144" i="2"/>
  <c r="J144" i="2" s="1"/>
  <c r="J67" i="2" s="1"/>
  <c r="T144" i="2"/>
  <c r="R162" i="2"/>
  <c r="R102" i="3"/>
  <c r="R112" i="3"/>
  <c r="P139" i="3"/>
  <c r="T147" i="3"/>
  <c r="BK169" i="3"/>
  <c r="J169" i="3" s="1"/>
  <c r="J70" i="3" s="1"/>
  <c r="R180" i="3"/>
  <c r="T206" i="3"/>
  <c r="R233" i="3"/>
  <c r="BK271" i="3"/>
  <c r="J271" i="3" s="1"/>
  <c r="J76" i="3" s="1"/>
  <c r="BK275" i="3"/>
  <c r="J275" i="3" s="1"/>
  <c r="J77" i="3" s="1"/>
  <c r="T294" i="3"/>
  <c r="P89" i="4"/>
  <c r="P93" i="4"/>
  <c r="BK101" i="4"/>
  <c r="J101" i="4" s="1"/>
  <c r="J64" i="4" s="1"/>
  <c r="BK110" i="4"/>
  <c r="R113" i="4"/>
  <c r="BK87" i="5"/>
  <c r="BK100" i="5"/>
  <c r="T100" i="5"/>
  <c r="T103" i="5"/>
  <c r="BK84" i="6"/>
  <c r="T103" i="6"/>
  <c r="BK152" i="7"/>
  <c r="J152" i="7" s="1"/>
  <c r="J65" i="7" s="1"/>
  <c r="BK161" i="7"/>
  <c r="J161" i="7" s="1"/>
  <c r="J66" i="7" s="1"/>
  <c r="R168" i="7"/>
  <c r="R243" i="7"/>
  <c r="T249" i="7"/>
  <c r="BK377" i="7"/>
  <c r="J76" i="7" s="1"/>
  <c r="P91" i="2"/>
  <c r="P90" i="2" s="1"/>
  <c r="R150" i="2"/>
  <c r="T112" i="3"/>
  <c r="P147" i="3"/>
  <c r="P169" i="3"/>
  <c r="BK206" i="3"/>
  <c r="J206" i="3" s="1"/>
  <c r="J73" i="3" s="1"/>
  <c r="T233" i="3"/>
  <c r="BK294" i="3"/>
  <c r="J294" i="3" s="1"/>
  <c r="J78" i="3" s="1"/>
  <c r="T93" i="4"/>
  <c r="P113" i="4"/>
  <c r="P87" i="5"/>
  <c r="P103" i="5"/>
  <c r="R84" i="6"/>
  <c r="BK99" i="7"/>
  <c r="J99" i="7" s="1"/>
  <c r="J62" i="7" s="1"/>
  <c r="P139" i="7"/>
  <c r="P152" i="7"/>
  <c r="P168" i="7"/>
  <c r="R215" i="7"/>
  <c r="T243" i="7"/>
  <c r="R249" i="7"/>
  <c r="T259" i="7"/>
  <c r="P303" i="7"/>
  <c r="R303" i="7"/>
  <c r="T303" i="7"/>
  <c r="R320" i="7"/>
  <c r="BK366" i="7"/>
  <c r="J366" i="7" s="1"/>
  <c r="J75" i="7" s="1"/>
  <c r="T366" i="7"/>
  <c r="T377" i="7"/>
  <c r="BK91" i="2"/>
  <c r="J91" i="2" s="1"/>
  <c r="J61" i="2" s="1"/>
  <c r="R111" i="2"/>
  <c r="P131" i="2"/>
  <c r="T150" i="2"/>
  <c r="BK112" i="3"/>
  <c r="J112" i="3" s="1"/>
  <c r="J62" i="3" s="1"/>
  <c r="P122" i="3"/>
  <c r="R139" i="3"/>
  <c r="T159" i="3"/>
  <c r="R169" i="3"/>
  <c r="BK201" i="3"/>
  <c r="J201" i="3" s="1"/>
  <c r="J72" i="3" s="1"/>
  <c r="T201" i="3"/>
  <c r="P233" i="3"/>
  <c r="R271" i="3"/>
  <c r="T275" i="3"/>
  <c r="BK89" i="4"/>
  <c r="J89" i="4" s="1"/>
  <c r="J61" i="4" s="1"/>
  <c r="T89" i="4"/>
  <c r="T101" i="4"/>
  <c r="BK113" i="4"/>
  <c r="J113" i="4" s="1"/>
  <c r="J67" i="4" s="1"/>
  <c r="R87" i="5"/>
  <c r="R103" i="5"/>
  <c r="R103" i="6"/>
  <c r="P99" i="7"/>
  <c r="T139" i="7"/>
  <c r="T161" i="7"/>
  <c r="BK215" i="7"/>
  <c r="P243" i="7"/>
  <c r="P249" i="7"/>
  <c r="R259" i="7"/>
  <c r="P320" i="7"/>
  <c r="P377" i="7"/>
  <c r="R91" i="2"/>
  <c r="R144" i="2"/>
  <c r="T162" i="2"/>
  <c r="BK122" i="3"/>
  <c r="J122" i="3" s="1"/>
  <c r="J63" i="3" s="1"/>
  <c r="BK139" i="3"/>
  <c r="J139" i="3" s="1"/>
  <c r="J65" i="3" s="1"/>
  <c r="BK159" i="3"/>
  <c r="J159" i="3" s="1"/>
  <c r="J68" i="3" s="1"/>
  <c r="T180" i="3"/>
  <c r="R201" i="3"/>
  <c r="BK254" i="3"/>
  <c r="J254" i="3" s="1"/>
  <c r="J75" i="3" s="1"/>
  <c r="P271" i="3"/>
  <c r="R275" i="3"/>
  <c r="P335" i="3"/>
  <c r="BK93" i="4"/>
  <c r="J93" i="4" s="1"/>
  <c r="J62" i="4" s="1"/>
  <c r="P101" i="4"/>
  <c r="T113" i="4"/>
  <c r="BK103" i="5"/>
  <c r="T139" i="5"/>
  <c r="P84" i="6"/>
  <c r="P83" i="6" s="1"/>
  <c r="P82" i="6" s="1"/>
  <c r="AU59" i="1" s="1"/>
  <c r="T99" i="7"/>
  <c r="R139" i="7"/>
  <c r="T152" i="7"/>
  <c r="R161" i="7"/>
  <c r="T168" i="7"/>
  <c r="BK243" i="7"/>
  <c r="J243" i="7" s="1"/>
  <c r="J69" i="7" s="1"/>
  <c r="BK249" i="7"/>
  <c r="J249" i="7" s="1"/>
  <c r="J71" i="7" s="1"/>
  <c r="BK259" i="7"/>
  <c r="J259" i="7" s="1"/>
  <c r="J72" i="7" s="1"/>
  <c r="BK303" i="7"/>
  <c r="J303" i="7" s="1"/>
  <c r="J73" i="7" s="1"/>
  <c r="BK320" i="7"/>
  <c r="J320" i="7" s="1"/>
  <c r="J74" i="7" s="1"/>
  <c r="T320" i="7"/>
  <c r="R366" i="7"/>
  <c r="R377" i="7"/>
  <c r="BE108" i="2"/>
  <c r="BE112" i="2"/>
  <c r="BE140" i="2"/>
  <c r="BE168" i="2"/>
  <c r="BE103" i="3"/>
  <c r="BE116" i="3"/>
  <c r="BE128" i="3"/>
  <c r="BE130" i="3"/>
  <c r="BE152" i="3"/>
  <c r="BE155" i="3"/>
  <c r="BE168" i="3"/>
  <c r="BE195" i="3"/>
  <c r="BE198" i="3"/>
  <c r="BE199" i="3"/>
  <c r="BE214" i="3"/>
  <c r="BE226" i="3"/>
  <c r="BE246" i="3"/>
  <c r="BE249" i="3"/>
  <c r="BE251" i="3"/>
  <c r="BE313" i="3"/>
  <c r="BE319" i="3"/>
  <c r="BE325" i="3"/>
  <c r="BE333" i="3"/>
  <c r="BE336" i="3"/>
  <c r="F84" i="4"/>
  <c r="BE94" i="4"/>
  <c r="BE95" i="4"/>
  <c r="BE107" i="4"/>
  <c r="BE108" i="4"/>
  <c r="F55" i="2"/>
  <c r="BE99" i="2"/>
  <c r="BE102" i="2"/>
  <c r="BE148" i="2"/>
  <c r="BE155" i="2"/>
  <c r="BK127" i="2"/>
  <c r="J127" i="2" s="1"/>
  <c r="J64" i="2" s="1"/>
  <c r="J52" i="3"/>
  <c r="J52" i="5"/>
  <c r="BE102" i="5"/>
  <c r="BE104" i="5"/>
  <c r="BE109" i="5"/>
  <c r="BE140" i="5"/>
  <c r="E72" i="6"/>
  <c r="BE91" i="6"/>
  <c r="BE112" i="6"/>
  <c r="BE133" i="7"/>
  <c r="BE186" i="7"/>
  <c r="BE211" i="7"/>
  <c r="BE216" i="7"/>
  <c r="BE286" i="7"/>
  <c r="BE288" i="7"/>
  <c r="BE321" i="7"/>
  <c r="BE327" i="7"/>
  <c r="BE378" i="7"/>
  <c r="J52" i="2"/>
  <c r="BE95" i="2"/>
  <c r="BE114" i="2"/>
  <c r="BE140" i="3"/>
  <c r="BE142" i="3"/>
  <c r="BE144" i="3"/>
  <c r="BE162" i="3"/>
  <c r="BE165" i="3"/>
  <c r="BE176" i="3"/>
  <c r="BE181" i="3"/>
  <c r="BE194" i="3"/>
  <c r="BE234" i="3"/>
  <c r="BE252" i="3"/>
  <c r="BE257" i="3"/>
  <c r="BE259" i="3"/>
  <c r="BE269" i="3"/>
  <c r="BE274" i="3"/>
  <c r="BE285" i="3"/>
  <c r="BE292" i="3"/>
  <c r="BE295" i="3"/>
  <c r="BK167" i="3"/>
  <c r="J167" i="3" s="1"/>
  <c r="J69" i="3" s="1"/>
  <c r="BE90" i="4"/>
  <c r="BE97" i="4"/>
  <c r="BE98" i="4"/>
  <c r="BE114" i="4"/>
  <c r="BE105" i="5"/>
  <c r="BE107" i="5"/>
  <c r="J76" i="6"/>
  <c r="BE97" i="6"/>
  <c r="BE114" i="6"/>
  <c r="BE121" i="7"/>
  <c r="BE135" i="7"/>
  <c r="BE137" i="7"/>
  <c r="BE148" i="7"/>
  <c r="BE150" i="7"/>
  <c r="BE197" i="7"/>
  <c r="BE202" i="7"/>
  <c r="BE222" i="7"/>
  <c r="BE233" i="7"/>
  <c r="BE242" i="7"/>
  <c r="BE255" i="7"/>
  <c r="BE268" i="7"/>
  <c r="BE316" i="7"/>
  <c r="BE332" i="7"/>
  <c r="E79" i="2"/>
  <c r="BE122" i="2"/>
  <c r="BE145" i="2"/>
  <c r="BE158" i="2"/>
  <c r="BE160" i="2"/>
  <c r="BE202" i="3"/>
  <c r="BE232" i="3"/>
  <c r="BE240" i="3"/>
  <c r="BE243" i="3"/>
  <c r="BE263" i="3"/>
  <c r="BE265" i="3"/>
  <c r="BE267" i="3"/>
  <c r="BE289" i="3"/>
  <c r="BE301" i="3"/>
  <c r="BE307" i="3"/>
  <c r="BE342" i="3"/>
  <c r="E48" i="4"/>
  <c r="BE118" i="4"/>
  <c r="E75" i="5"/>
  <c r="BE90" i="5"/>
  <c r="BE144" i="5"/>
  <c r="BE85" i="6"/>
  <c r="BE87" i="6"/>
  <c r="BE108" i="7"/>
  <c r="BE112" i="7"/>
  <c r="BE117" i="7"/>
  <c r="BE123" i="7"/>
  <c r="BE162" i="7"/>
  <c r="BE174" i="7"/>
  <c r="BE192" i="7"/>
  <c r="BE218" i="7"/>
  <c r="BE246" i="7"/>
  <c r="BE260" i="7"/>
  <c r="BE261" i="7"/>
  <c r="BE262" i="7"/>
  <c r="BE265" i="7"/>
  <c r="BE274" i="7"/>
  <c r="BE278" i="7"/>
  <c r="BE279" i="7"/>
  <c r="BE281" i="7"/>
  <c r="BE294" i="7"/>
  <c r="BE297" i="7"/>
  <c r="BE353" i="7"/>
  <c r="BE360" i="7"/>
  <c r="BE375" i="7"/>
  <c r="BE392" i="7"/>
  <c r="BE124" i="2"/>
  <c r="BE163" i="2"/>
  <c r="BE171" i="2"/>
  <c r="E48" i="3"/>
  <c r="BE106" i="3"/>
  <c r="BE125" i="3"/>
  <c r="BE150" i="3"/>
  <c r="BE157" i="3"/>
  <c r="BE160" i="3"/>
  <c r="BE173" i="3"/>
  <c r="BE187" i="3"/>
  <c r="BE191" i="3"/>
  <c r="BE204" i="3"/>
  <c r="BE207" i="3"/>
  <c r="BE229" i="3"/>
  <c r="BE255" i="3"/>
  <c r="BE261" i="3"/>
  <c r="BE273" i="3"/>
  <c r="BE276" i="3"/>
  <c r="BE282" i="3"/>
  <c r="BE288" i="3"/>
  <c r="BE339" i="3"/>
  <c r="BE344" i="3"/>
  <c r="BE350" i="3"/>
  <c r="BK136" i="3"/>
  <c r="J136" i="3" s="1"/>
  <c r="J64" i="3" s="1"/>
  <c r="BE91" i="4"/>
  <c r="BE103" i="4"/>
  <c r="BE111" i="4"/>
  <c r="BE115" i="4"/>
  <c r="F82" i="5"/>
  <c r="BE92" i="5"/>
  <c r="BE101" i="5"/>
  <c r="BE106" i="5"/>
  <c r="BE143" i="5"/>
  <c r="F55" i="6"/>
  <c r="BE99" i="6"/>
  <c r="BE101" i="6"/>
  <c r="BE110" i="6"/>
  <c r="J52" i="7"/>
  <c r="BE104" i="7"/>
  <c r="BE119" i="7"/>
  <c r="BE140" i="7"/>
  <c r="BE155" i="7"/>
  <c r="BE164" i="7"/>
  <c r="BE169" i="7"/>
  <c r="BE207" i="7"/>
  <c r="BE227" i="7"/>
  <c r="BE244" i="7"/>
  <c r="BE251" i="7"/>
  <c r="BE253" i="7"/>
  <c r="BE263" i="7"/>
  <c r="BE272" i="7"/>
  <c r="BE277" i="7"/>
  <c r="BE299" i="7"/>
  <c r="BE304" i="7"/>
  <c r="BE306" i="7"/>
  <c r="BE309" i="7"/>
  <c r="BE310" i="7"/>
  <c r="BE314" i="7"/>
  <c r="BE325" i="7"/>
  <c r="BE342" i="7"/>
  <c r="BE349" i="7"/>
  <c r="BE92" i="2"/>
  <c r="BE105" i="2"/>
  <c r="BE116" i="2"/>
  <c r="BE138" i="2"/>
  <c r="BE148" i="3"/>
  <c r="BE170" i="3"/>
  <c r="BE190" i="3"/>
  <c r="BE217" i="3"/>
  <c r="BE220" i="3"/>
  <c r="BE223" i="3"/>
  <c r="BE237" i="3"/>
  <c r="BE96" i="4"/>
  <c r="BE88" i="5"/>
  <c r="BE108" i="5"/>
  <c r="BE141" i="5"/>
  <c r="BE95" i="6"/>
  <c r="BE104" i="6"/>
  <c r="E86" i="7"/>
  <c r="BE100" i="7"/>
  <c r="BE153" i="7"/>
  <c r="BE269" i="7"/>
  <c r="BE270" i="7"/>
  <c r="BE289" i="7"/>
  <c r="BE307" i="7"/>
  <c r="BE334" i="7"/>
  <c r="BE355" i="7"/>
  <c r="BE385" i="7"/>
  <c r="BE394" i="7"/>
  <c r="E48" i="8"/>
  <c r="J52" i="8"/>
  <c r="BE92" i="8"/>
  <c r="BE128" i="2"/>
  <c r="F55" i="3"/>
  <c r="BE119" i="3"/>
  <c r="BE133" i="3"/>
  <c r="BE137" i="3"/>
  <c r="BE184" i="3"/>
  <c r="BE211" i="3"/>
  <c r="BE272" i="3"/>
  <c r="BK343" i="3"/>
  <c r="J343" i="3" s="1"/>
  <c r="J80" i="3" s="1"/>
  <c r="BE117" i="4"/>
  <c r="BK99" i="4"/>
  <c r="J99" i="4" s="1"/>
  <c r="J63" i="4" s="1"/>
  <c r="BE91" i="5"/>
  <c r="BE89" i="6"/>
  <c r="BE93" i="6"/>
  <c r="BE127" i="7"/>
  <c r="BE166" i="7"/>
  <c r="BE170" i="7"/>
  <c r="BE178" i="7"/>
  <c r="BE182" i="7"/>
  <c r="BE231" i="7"/>
  <c r="BE250" i="7"/>
  <c r="BE264" i="7"/>
  <c r="BE266" i="7"/>
  <c r="BE267" i="7"/>
  <c r="BE275" i="7"/>
  <c r="BE284" i="7"/>
  <c r="BE291" i="7"/>
  <c r="BE292" i="7"/>
  <c r="BE295" i="7"/>
  <c r="BE344" i="7"/>
  <c r="BE367" i="7"/>
  <c r="BE119" i="2"/>
  <c r="BE132" i="2"/>
  <c r="BE135" i="2"/>
  <c r="BE143" i="2"/>
  <c r="BE151" i="2"/>
  <c r="BE152" i="2"/>
  <c r="BK142" i="2"/>
  <c r="J142" i="2" s="1"/>
  <c r="J66" i="2" s="1"/>
  <c r="BE109" i="3"/>
  <c r="BE113" i="3"/>
  <c r="BE123" i="3"/>
  <c r="BE279" i="3"/>
  <c r="BE328" i="3"/>
  <c r="BE331" i="3"/>
  <c r="J52" i="4"/>
  <c r="BE92" i="4"/>
  <c r="BE100" i="4"/>
  <c r="BE102" i="4"/>
  <c r="BE104" i="4"/>
  <c r="BE105" i="4"/>
  <c r="BE106" i="4"/>
  <c r="BE112" i="4"/>
  <c r="BE116" i="4"/>
  <c r="BE89" i="5"/>
  <c r="BE142" i="5"/>
  <c r="F55" i="7"/>
  <c r="BE144" i="7"/>
  <c r="BE159" i="7"/>
  <c r="BE190" i="7"/>
  <c r="BE311" i="7"/>
  <c r="BE313" i="7"/>
  <c r="BE338" i="7"/>
  <c r="BE351" i="7"/>
  <c r="BE362" i="7"/>
  <c r="BE371" i="7"/>
  <c r="BE373" i="7"/>
  <c r="F55" i="8"/>
  <c r="BE86" i="8"/>
  <c r="BE89" i="8"/>
  <c r="BK85" i="8"/>
  <c r="J85" i="8" s="1"/>
  <c r="J61" i="8" s="1"/>
  <c r="BK88" i="8"/>
  <c r="J88" i="8" s="1"/>
  <c r="J62" i="8" s="1"/>
  <c r="BK91" i="8"/>
  <c r="J91" i="8" s="1"/>
  <c r="J63" i="8" s="1"/>
  <c r="F35" i="2"/>
  <c r="BB55" i="1" s="1"/>
  <c r="F34" i="5"/>
  <c r="BA58" i="1" s="1"/>
  <c r="F35" i="6"/>
  <c r="BB59" i="1" s="1"/>
  <c r="F35" i="7"/>
  <c r="BB60" i="1" s="1"/>
  <c r="J34" i="2"/>
  <c r="AW55" i="1" s="1"/>
  <c r="F34" i="3"/>
  <c r="BA56" i="1" s="1"/>
  <c r="F37" i="2"/>
  <c r="BD55" i="1" s="1"/>
  <c r="F36" i="4"/>
  <c r="BC57" i="1" s="1"/>
  <c r="J34" i="6"/>
  <c r="AW59" i="1" s="1"/>
  <c r="F35" i="5"/>
  <c r="BB58" i="1" s="1"/>
  <c r="F36" i="8"/>
  <c r="BC61" i="1" s="1"/>
  <c r="J34" i="4"/>
  <c r="AW57" i="1" s="1"/>
  <c r="J34" i="5"/>
  <c r="AW58" i="1" s="1"/>
  <c r="F37" i="7"/>
  <c r="BD60" i="1" s="1"/>
  <c r="F37" i="4"/>
  <c r="BD57" i="1" s="1"/>
  <c r="F35" i="8"/>
  <c r="BB61" i="1" s="1"/>
  <c r="F36" i="3"/>
  <c r="BC56" i="1" s="1"/>
  <c r="J34" i="8"/>
  <c r="AW61" i="1" s="1"/>
  <c r="F36" i="6"/>
  <c r="BC59" i="1" s="1"/>
  <c r="F35" i="4"/>
  <c r="BB57" i="1" s="1"/>
  <c r="F34" i="2"/>
  <c r="BA55" i="1" s="1"/>
  <c r="F35" i="3"/>
  <c r="BB56" i="1" s="1"/>
  <c r="F34" i="4"/>
  <c r="BA57" i="1" s="1"/>
  <c r="F37" i="3"/>
  <c r="BD56" i="1" s="1"/>
  <c r="F36" i="2"/>
  <c r="BC55" i="1" s="1"/>
  <c r="F36" i="7"/>
  <c r="BC60" i="1" s="1"/>
  <c r="F36" i="5"/>
  <c r="BC58" i="1" s="1"/>
  <c r="J34" i="7"/>
  <c r="AW60" i="1" s="1"/>
  <c r="F37" i="8"/>
  <c r="BD61" i="1" s="1"/>
  <c r="F37" i="6"/>
  <c r="BD59" i="1" s="1"/>
  <c r="F34" i="6"/>
  <c r="BA59" i="1" s="1"/>
  <c r="F34" i="8"/>
  <c r="BA61" i="1" s="1"/>
  <c r="F34" i="7"/>
  <c r="BA60" i="1" s="1"/>
  <c r="J34" i="3"/>
  <c r="AW56" i="1" s="1"/>
  <c r="F37" i="5"/>
  <c r="BD58" i="1" s="1"/>
  <c r="J62" i="6" l="1"/>
  <c r="J68" i="7"/>
  <c r="J60" i="7" s="1"/>
  <c r="J70" i="7"/>
  <c r="F33" i="5"/>
  <c r="J33" i="5" s="1"/>
  <c r="AV58" i="1" s="1"/>
  <c r="AT58" i="1" s="1"/>
  <c r="J86" i="5"/>
  <c r="J85" i="5" s="1"/>
  <c r="P97" i="7"/>
  <c r="BK83" i="6"/>
  <c r="J83" i="6" s="1"/>
  <c r="J60" i="6" s="1"/>
  <c r="R90" i="2"/>
  <c r="P126" i="2"/>
  <c r="P89" i="2" s="1"/>
  <c r="AU55" i="1" s="1"/>
  <c r="R126" i="2"/>
  <c r="T126" i="2"/>
  <c r="T97" i="7"/>
  <c r="T88" i="4"/>
  <c r="P146" i="3"/>
  <c r="T248" i="7"/>
  <c r="R101" i="3"/>
  <c r="T83" i="6"/>
  <c r="T82" i="6" s="1"/>
  <c r="R86" i="5"/>
  <c r="R85" i="5" s="1"/>
  <c r="P88" i="4"/>
  <c r="P86" i="5"/>
  <c r="P85" i="5" s="1"/>
  <c r="AU58" i="1" s="1"/>
  <c r="R109" i="4"/>
  <c r="P101" i="3"/>
  <c r="P100" i="3" s="1"/>
  <c r="AU56" i="1" s="1"/>
  <c r="BK109" i="4"/>
  <c r="J109" i="4" s="1"/>
  <c r="J65" i="4" s="1"/>
  <c r="T86" i="5"/>
  <c r="T85" i="5" s="1"/>
  <c r="R146" i="3"/>
  <c r="T109" i="4"/>
  <c r="BK146" i="3"/>
  <c r="J146" i="3" s="1"/>
  <c r="J66" i="3" s="1"/>
  <c r="P248" i="7"/>
  <c r="R248" i="7"/>
  <c r="R83" i="6"/>
  <c r="R82" i="6" s="1"/>
  <c r="BK86" i="5"/>
  <c r="T146" i="3"/>
  <c r="R97" i="7"/>
  <c r="R96" i="7" s="1"/>
  <c r="P109" i="4"/>
  <c r="R88" i="4"/>
  <c r="T101" i="3"/>
  <c r="T90" i="2"/>
  <c r="BK90" i="2"/>
  <c r="BK126" i="2"/>
  <c r="J126" i="2" s="1"/>
  <c r="J63" i="2" s="1"/>
  <c r="BK101" i="3"/>
  <c r="BK88" i="4"/>
  <c r="J88" i="4" s="1"/>
  <c r="J60" i="4" s="1"/>
  <c r="J147" i="3"/>
  <c r="J67" i="3" s="1"/>
  <c r="J110" i="4"/>
  <c r="J66" i="4" s="1"/>
  <c r="J84" i="6"/>
  <c r="J61" i="6" s="1"/>
  <c r="BK97" i="7"/>
  <c r="BK248" i="7"/>
  <c r="J248" i="7" s="1"/>
  <c r="BK84" i="8"/>
  <c r="J84" i="8" s="1"/>
  <c r="J60" i="8" s="1"/>
  <c r="BA54" i="1"/>
  <c r="AW54" i="1" s="1"/>
  <c r="AK30" i="1" s="1"/>
  <c r="F33" i="4"/>
  <c r="AZ57" i="1" s="1"/>
  <c r="F33" i="8"/>
  <c r="AZ61" i="1" s="1"/>
  <c r="J33" i="6"/>
  <c r="AV59" i="1" s="1"/>
  <c r="AT59" i="1" s="1"/>
  <c r="J33" i="3"/>
  <c r="AV56" i="1" s="1"/>
  <c r="AT56" i="1" s="1"/>
  <c r="F33" i="6"/>
  <c r="AZ59" i="1" s="1"/>
  <c r="J33" i="8"/>
  <c r="AV61" i="1" s="1"/>
  <c r="AT61" i="1" s="1"/>
  <c r="BD54" i="1"/>
  <c r="W33" i="1" s="1"/>
  <c r="F33" i="2"/>
  <c r="AZ55" i="1" s="1"/>
  <c r="J33" i="2"/>
  <c r="AV55" i="1" s="1"/>
  <c r="AT55" i="1" s="1"/>
  <c r="F33" i="3"/>
  <c r="AZ56" i="1" s="1"/>
  <c r="BB54" i="1"/>
  <c r="W31" i="1" s="1"/>
  <c r="BC54" i="1"/>
  <c r="W32" i="1" s="1"/>
  <c r="J33" i="4"/>
  <c r="AV57" i="1" s="1"/>
  <c r="AT57" i="1" s="1"/>
  <c r="J59" i="7" l="1"/>
  <c r="J30" i="7" s="1"/>
  <c r="BK82" i="6"/>
  <c r="J82" i="6" s="1"/>
  <c r="J59" i="6" s="1"/>
  <c r="P96" i="7"/>
  <c r="AU60" i="1" s="1"/>
  <c r="AZ58" i="1"/>
  <c r="J60" i="5"/>
  <c r="R87" i="4"/>
  <c r="R89" i="2"/>
  <c r="T100" i="3"/>
  <c r="BK100" i="3"/>
  <c r="J100" i="3" s="1"/>
  <c r="J30" i="3" s="1"/>
  <c r="AG56" i="1" s="1"/>
  <c r="AN56" i="1" s="1"/>
  <c r="T89" i="2"/>
  <c r="BK89" i="2"/>
  <c r="J89" i="2" s="1"/>
  <c r="J30" i="2" s="1"/>
  <c r="AG55" i="1" s="1"/>
  <c r="AN55" i="1" s="1"/>
  <c r="R100" i="3"/>
  <c r="P87" i="4"/>
  <c r="AU57" i="1" s="1"/>
  <c r="T87" i="4"/>
  <c r="T96" i="7"/>
  <c r="J90" i="2"/>
  <c r="J60" i="2" s="1"/>
  <c r="BK87" i="4"/>
  <c r="J87" i="4" s="1"/>
  <c r="J59" i="4" s="1"/>
  <c r="BK96" i="7"/>
  <c r="J101" i="3"/>
  <c r="J60" i="3" s="1"/>
  <c r="BK85" i="5"/>
  <c r="J30" i="5" s="1"/>
  <c r="AG58" i="1" s="1"/>
  <c r="AN58" i="1" s="1"/>
  <c r="BK83" i="8"/>
  <c r="J83" i="8" s="1"/>
  <c r="J59" i="8" s="1"/>
  <c r="AX54" i="1"/>
  <c r="W30" i="1"/>
  <c r="AY54" i="1"/>
  <c r="J97" i="7" l="1"/>
  <c r="F33" i="7"/>
  <c r="AZ60" i="1" s="1"/>
  <c r="AZ54" i="1" s="1"/>
  <c r="J30" i="6"/>
  <c r="AG59" i="1" s="1"/>
  <c r="AN59" i="1" s="1"/>
  <c r="AG60" i="1"/>
  <c r="AU54" i="1"/>
  <c r="J39" i="3"/>
  <c r="J59" i="3"/>
  <c r="J39" i="2"/>
  <c r="J59" i="2"/>
  <c r="J59" i="5"/>
  <c r="J39" i="5"/>
  <c r="J30" i="4"/>
  <c r="AG57" i="1" s="1"/>
  <c r="AN57" i="1" s="1"/>
  <c r="J30" i="8"/>
  <c r="AG61" i="1" s="1"/>
  <c r="AN61" i="1" s="1"/>
  <c r="J33" i="7" l="1"/>
  <c r="AV60" i="1" s="1"/>
  <c r="AT60" i="1" s="1"/>
  <c r="AN60" i="1" s="1"/>
  <c r="J39" i="6"/>
  <c r="W29" i="1"/>
  <c r="AV54" i="1"/>
  <c r="AK29" i="1" s="1"/>
  <c r="J39" i="4"/>
  <c r="J39" i="8"/>
  <c r="AG54" i="1"/>
  <c r="AK26" i="1" s="1"/>
  <c r="J39" i="7" l="1"/>
  <c r="AT54" i="1"/>
  <c r="AN54" i="1" s="1"/>
  <c r="AK35" i="1"/>
</calcChain>
</file>

<file path=xl/sharedStrings.xml><?xml version="1.0" encoding="utf-8"?>
<sst xmlns="http://schemas.openxmlformats.org/spreadsheetml/2006/main" count="8692" uniqueCount="1695">
  <si>
    <t>Export Komplet</t>
  </si>
  <si>
    <t>VZ</t>
  </si>
  <si>
    <t>2.0</t>
  </si>
  <si>
    <t/>
  </si>
  <si>
    <t>False</t>
  </si>
  <si>
    <t>{7d20fe2c-66e9-48e9-9bff-67ef7d73391d}</t>
  </si>
  <si>
    <t>&gt;&gt;  skryté sloupce  &lt;&lt;</t>
  </si>
  <si>
    <t>0,01</t>
  </si>
  <si>
    <t>21</t>
  </si>
  <si>
    <t>12</t>
  </si>
  <si>
    <t>REKAPITULACE STAVBY</t>
  </si>
  <si>
    <t>v ---  níže se nacházejí doplnkové a pomocné údaje k sestavám  --- v</t>
  </si>
  <si>
    <t>0,001</t>
  </si>
  <si>
    <t>Kód:</t>
  </si>
  <si>
    <t>02012026</t>
  </si>
  <si>
    <t>Stavba:</t>
  </si>
  <si>
    <t>S6a-Vencovského aula</t>
  </si>
  <si>
    <t>KSO:</t>
  </si>
  <si>
    <t>CC-CZ:</t>
  </si>
  <si>
    <t>Místo:</t>
  </si>
  <si>
    <t>nám.W.Churchilla 4,</t>
  </si>
  <si>
    <t>Datum:</t>
  </si>
  <si>
    <t>2. 2. 2026</t>
  </si>
  <si>
    <t>Zadavatel:</t>
  </si>
  <si>
    <t>IČ:</t>
  </si>
  <si>
    <t>VŠE,nám. W.Churchilla 4, Praha 3,130 67</t>
  </si>
  <si>
    <t>DIČ:</t>
  </si>
  <si>
    <t>Zhotovitel:</t>
  </si>
  <si>
    <t>Projektant:</t>
  </si>
  <si>
    <t>Ing. Jaroslav Borovička</t>
  </si>
  <si>
    <t>True</t>
  </si>
  <si>
    <t>Zpracovatel:</t>
  </si>
  <si>
    <t>Ing. Milan Dušek</t>
  </si>
  <si>
    <t>Poznámka:</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</si>
  <si>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podmínky.urs.cz.                                                                                                                    Položky obsahující pomocný nebo drobný montážní materiál, drobné stavební úpravy, zprovoznění zařízení nebo obdobné činnosti zahrnují veškeré práce a dodávky nutné k úplnému a funkčnímu provedení díla v rozsahu projektové dokumentace. Rozsah těchto prací je jednoznačně vymezen projektovou dokumentací a technickými zprávami jednotlivých profesí. 
                                                                                                                                                                                                                                                                                   - Soupis prací je sestaven s využitím Cenové soustavy ÚRS.
- V ceně položek jsou obsaženy veškeré náklady, které jsou potřeba k plnohodnotné realizaci těchto položek
- Cena každé položky zahrnuje zaměření in situ, výrobní dokumentaci, výrobu, dodávku, montáž, dopravu, přesuny hmot, detaily vč. úprav navazujících konstrukcí
- Cena každé položky zahrnuje veškerá duševní vlastnictví, projektové a inženýrské práce, které se k realizaci a používání předmětu položek váží
- Cena každé položky také zahrnuje její vzorování před její realizací v reálné velikosti na stavbě (vzorky mohou být vyžadovány i opakovaně)
- V souhrnné ceně díla je zohledněna hodnota zařízení staveniště
- Pokud se údaje v rozpočtu rozchází s jinými částmi dokumentace, platí data uvedená v rozpočtu
- Vzhledem ke skutečnosti, že nebyly provedeny sondy, doporučuje se oceňovat položky na základě vizuální obhlídky místa plnění
- Nakládání s odpady vzniklými v průběhu provádění díla bude řízeno dle Přílohy č. 1                                                                                                                                                                                              - Další specifikace dodávek a požadavky na zpracování ceny dle Přílohy č.2                           </t>
  </si>
  <si>
    <t>Položky obsahující pomocný nebo drobný montážní materiál, drobné stavební úpravy, zprovoznění zařízení nebo obdobné činnosti zahrnují veškeré práce a dodávky nutné k úplnému a funkčnímu provedení díla v rozsahu projektové dokumentace. Rozsah těchto prací je jednoznačně vymezen projektovou dokumentací a technickými zprávami jednotlivých profesí.</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</si>
  <si>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</si>
  <si>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</si>
  <si>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</si>
  <si>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</si>
  <si>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</si>
  <si>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</si>
  <si>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</si>
  <si>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</si>
  <si>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</si>
  <si>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</si>
  <si>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</si>
  <si>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</si>
  <si>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</si>
  <si>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</si>
  <si>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</si>
  <si>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</si>
  <si>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</si>
  <si>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</si>
  <si>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</si>
  <si>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</si>
  <si>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</si>
  <si>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</si>
  <si>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</si>
  <si>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</si>
  <si>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</si>
  <si>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</si>
  <si>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</si>
  <si>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</si>
  <si>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</si>
  <si>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</si>
  <si>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</si>
  <si>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</si>
  <si>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</si>
  <si>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</si>
  <si>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</si>
  <si>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</si>
  <si>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</si>
  <si>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</si>
  <si>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</si>
  <si>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</si>
  <si>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Bourací práce</t>
  </si>
  <si>
    <t>STA</t>
  </si>
  <si>
    <t>1</t>
  </si>
  <si>
    <t>{f52fd85c-8daa-4b73-8088-031535fda5d4}</t>
  </si>
  <si>
    <t>2</t>
  </si>
  <si>
    <t>02</t>
  </si>
  <si>
    <t>Stavební práce</t>
  </si>
  <si>
    <t>{f3f3e2dc-ab5a-47d9-964d-a4643a5c48b1}</t>
  </si>
  <si>
    <t>03</t>
  </si>
  <si>
    <t>Slaboproud</t>
  </si>
  <si>
    <t>{3d457674-9587-4338-92e8-80f0dca9e999}</t>
  </si>
  <si>
    <t>04</t>
  </si>
  <si>
    <t>Silnoproud</t>
  </si>
  <si>
    <t>{f8513320-ecd2-4362-af1d-cc8e39e1b6f0}</t>
  </si>
  <si>
    <t>05</t>
  </si>
  <si>
    <t>Akustika</t>
  </si>
  <si>
    <t>{22527317-701f-4605-aced-73a164432d18}</t>
  </si>
  <si>
    <t>06</t>
  </si>
  <si>
    <t>VZT</t>
  </si>
  <si>
    <t>{839ec542-8dd2-4c74-80c8-fe52f6a3f901}</t>
  </si>
  <si>
    <t>07</t>
  </si>
  <si>
    <t>VRN</t>
  </si>
  <si>
    <t>VON</t>
  </si>
  <si>
    <t>{a03516ea-b3b5-4b9e-898c-fe4aeba8c3c7}</t>
  </si>
  <si>
    <t>KRYCÍ LIST SOUPISU PRACÍ</t>
  </si>
  <si>
    <t>Objekt:</t>
  </si>
  <si>
    <t>01 - Bourací práce</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</si>
  <si>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</si>
  <si>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REKAPITULACE ČLENĚNÍ SOUPISU PRACÍ</t>
  </si>
  <si>
    <t>Kód dílu - Popis</t>
  </si>
  <si>
    <t>Cena celkem [CZK]</t>
  </si>
  <si>
    <t>-1</t>
  </si>
  <si>
    <t>HSV - Práce a dodávky HSV</t>
  </si>
  <si>
    <t xml:space="preserve">    9 - Ostatní konstrukce a práce, bourání</t>
  </si>
  <si>
    <t xml:space="preserve">    997 - Doprava suti a vybouraných hmot</t>
  </si>
  <si>
    <t>PSV - Práce a dodávky PSV</t>
  </si>
  <si>
    <t xml:space="preserve">    711 - Izolace proti vodě, vlhkosti a plynům</t>
  </si>
  <si>
    <t xml:space="preserve">    714 - Akustická a protiotřesová opatření</t>
  </si>
  <si>
    <t xml:space="preserve">    741 - Elektroinstalace - silnoproud</t>
  </si>
  <si>
    <t xml:space="preserve">    751 - Vzduchotechnika</t>
  </si>
  <si>
    <t xml:space="preserve">    766 - Konstrukce truhlářské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</si>
  <si>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</si>
  <si>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</si>
  <si>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</si>
  <si>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</si>
  <si>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</si>
  <si>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</si>
  <si>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</si>
  <si>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</si>
  <si>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</si>
  <si>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</si>
  <si>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</si>
  <si>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</si>
  <si>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</si>
  <si>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</si>
  <si>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</si>
  <si>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</si>
  <si>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</si>
  <si>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</si>
  <si>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</si>
  <si>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</si>
  <si>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961055111</t>
  </si>
  <si>
    <t>Bourání základů z betonu železového</t>
  </si>
  <si>
    <t>m3</t>
  </si>
  <si>
    <t>CS ÚRS 2026 01</t>
  </si>
  <si>
    <t>4</t>
  </si>
  <si>
    <t>1741408011</t>
  </si>
  <si>
    <t>Online PSC</t>
  </si>
  <si>
    <t>https://podminky.urs.cz/item/CS_URS_2026_01/961055111</t>
  </si>
  <si>
    <t>VV</t>
  </si>
  <si>
    <t>190*0,15</t>
  </si>
  <si>
    <t>965042141</t>
  </si>
  <si>
    <t>Bourání mazanin betonových nebo z litého asfaltu tl. do 100 mm, plochy přes 4 m2</t>
  </si>
  <si>
    <t>-985529007</t>
  </si>
  <si>
    <t>https://podminky.urs.cz/item/CS_URS_2026_01/965042141</t>
  </si>
  <si>
    <t>P</t>
  </si>
  <si>
    <t>Poznámka k položce:_x000D_
Součástí bourání mazaniny je i podlahové vytápění</t>
  </si>
  <si>
    <t>190*0,08</t>
  </si>
  <si>
    <t>3</t>
  </si>
  <si>
    <t>965045113</t>
  </si>
  <si>
    <t>Bourání potěrů tl. do 50 mm cementových nebo pískocementových, plochy přes 4 m2</t>
  </si>
  <si>
    <t>m2</t>
  </si>
  <si>
    <t>1600534386</t>
  </si>
  <si>
    <t>https://podminky.urs.cz/item/CS_URS_2026_01/965045113</t>
  </si>
  <si>
    <t>190</t>
  </si>
  <si>
    <t>965081213</t>
  </si>
  <si>
    <t>Bourání podlah z dlaždic bez podkladního lože nebo mazaniny, s jakoukoliv výplní spár keramických nebo xylolitových tl. do 10 mm, plochy přes 1 m2</t>
  </si>
  <si>
    <t>192031663</t>
  </si>
  <si>
    <t>https://podminky.urs.cz/item/CS_URS_2026_01/965081213</t>
  </si>
  <si>
    <t>5</t>
  </si>
  <si>
    <t>968062455</t>
  </si>
  <si>
    <t>Vybourání dřevěných rámů oken s křídly, dveřních zárubní, vrat, stěn, ostění nebo obkladů dveřních zárubní, plochy do 2 m2</t>
  </si>
  <si>
    <t>-195352380</t>
  </si>
  <si>
    <t>https://podminky.urs.cz/item/CS_URS_2026_01/968062455</t>
  </si>
  <si>
    <t>3*0,9*2</t>
  </si>
  <si>
    <t>6</t>
  </si>
  <si>
    <t>968062456</t>
  </si>
  <si>
    <t>Vybourání dřevěných rámů oken s křídly, dveřních zárubní, vrat, stěn, ostění nebo obkladů dveřních zárubní, plochy přes 2 m2</t>
  </si>
  <si>
    <t>436345853</t>
  </si>
  <si>
    <t>https://podminky.urs.cz/item/CS_URS_2026_01/968062456</t>
  </si>
  <si>
    <t>2,1*2+2,25*2+2*2*2+2*1,45*2+2*1,7*2</t>
  </si>
  <si>
    <t>997</t>
  </si>
  <si>
    <t>Doprava suti a vybouraných hmot</t>
  </si>
  <si>
    <t>7</t>
  </si>
  <si>
    <t>997013212</t>
  </si>
  <si>
    <t>Vnitrostaveništní doprava suti a vybouraných hmot vodorovně do 50 m s naložením ručně pro budovy a haly výšky přes 6 do 9 m</t>
  </si>
  <si>
    <t>t</t>
  </si>
  <si>
    <t>1090485745</t>
  </si>
  <si>
    <t>https://podminky.urs.cz/item/CS_URS_2026_01/997013212</t>
  </si>
  <si>
    <t>8</t>
  </si>
  <si>
    <t>997013501</t>
  </si>
  <si>
    <t>Odvoz suti a vybouraných hmot na skládku nebo meziskládku se složením, na vzdálenost do 1 km</t>
  </si>
  <si>
    <t>-1504476495</t>
  </si>
  <si>
    <t>https://podminky.urs.cz/item/CS_URS_2026_01/997013501</t>
  </si>
  <si>
    <t>997013509</t>
  </si>
  <si>
    <t>Odvoz suti a vybouraných hmot na skládku nebo meziskládku se složením, na vzdálenost Příplatek k ceně za každý další započatý 1 km přes 1 km</t>
  </si>
  <si>
    <t>2146394114</t>
  </si>
  <si>
    <t>https://podminky.urs.cz/item/CS_URS_2026_01/997013509</t>
  </si>
  <si>
    <t>146,863*30 'Přepočtené koeficientem množství</t>
  </si>
  <si>
    <t>10</t>
  </si>
  <si>
    <t>997013813</t>
  </si>
  <si>
    <t>Poplatek za uložení stavebního odpadu na skládce (skládkovné) z plastických hmot zatříděného do Katalogu odpadů pod kódem 17 02 03</t>
  </si>
  <si>
    <t>-1226179708</t>
  </si>
  <si>
    <t>https://podminky.urs.cz/item/CS_URS_2026_01/997013813</t>
  </si>
  <si>
    <t>"podlahoviny"2,591</t>
  </si>
  <si>
    <t>11</t>
  </si>
  <si>
    <t>997013871</t>
  </si>
  <si>
    <t>Poplatek za předání stavebního odpadu recyklačnímu zařízení směsného stavebního a demoličního zatříděného do Katalogu odpadů pod kódem 17 09 04</t>
  </si>
  <si>
    <t>411245854</t>
  </si>
  <si>
    <t>https://podminky.urs.cz/item/CS_URS_2026_01/997013871</t>
  </si>
  <si>
    <t>997013645</t>
  </si>
  <si>
    <t>Poplatek za uložení stavebního odpadu na skládce (skládkovné) asfaltového bez obsahu dehtu zatříděného do Katalogu odpadů pod kódem 17 03 02</t>
  </si>
  <si>
    <t>482947818</t>
  </si>
  <si>
    <t>https://podminky.urs.cz/item/CS_URS_2026_01/997013645</t>
  </si>
  <si>
    <t>PSV</t>
  </si>
  <si>
    <t>Práce a dodávky PSV</t>
  </si>
  <si>
    <t>711</t>
  </si>
  <si>
    <t>Izolace proti vodě, vlhkosti a plynům</t>
  </si>
  <si>
    <t>13</t>
  </si>
  <si>
    <t>711141821</t>
  </si>
  <si>
    <t>Odstranění izolace proti vodě, vlhkosti a plynům z přitavených pásů NAIP z plochy vodorovné V dvouvrstvé</t>
  </si>
  <si>
    <t>16</t>
  </si>
  <si>
    <t>-385363235</t>
  </si>
  <si>
    <t>https://podminky.urs.cz/item/CS_URS_2026_01/711141821</t>
  </si>
  <si>
    <t>714</t>
  </si>
  <si>
    <t>Akustická a protiotřesová opatření</t>
  </si>
  <si>
    <t>14</t>
  </si>
  <si>
    <t>714110802</t>
  </si>
  <si>
    <t>Demontáž akustických obkladů roštů podkladových</t>
  </si>
  <si>
    <t>1668935054</t>
  </si>
  <si>
    <t>https://podminky.urs.cz/item/CS_URS_2026_01/714110802</t>
  </si>
  <si>
    <t>"stěny auly" 284+43+32+29</t>
  </si>
  <si>
    <t>15</t>
  </si>
  <si>
    <t>714120811</t>
  </si>
  <si>
    <t>Demontáž akustických minerálních panelů stěnových</t>
  </si>
  <si>
    <t>2023121079</t>
  </si>
  <si>
    <t>https://podminky.urs.cz/item/CS_URS_2026_01/714120811</t>
  </si>
  <si>
    <t>7141R_02</t>
  </si>
  <si>
    <t>Demontáž stávajících posuvných panelů</t>
  </si>
  <si>
    <t>-1973654787</t>
  </si>
  <si>
    <t>240</t>
  </si>
  <si>
    <t>17</t>
  </si>
  <si>
    <t>7141R_03</t>
  </si>
  <si>
    <t xml:space="preserve">Demontáž stávajících profilů (větší rám okna) pro osazení stávajících posuvných panelů strop i podlaha </t>
  </si>
  <si>
    <t>mb</t>
  </si>
  <si>
    <t>108463912</t>
  </si>
  <si>
    <t>Poznámka k položce:_x000D_
Na podlaze, stěně a v podhledu</t>
  </si>
  <si>
    <t>741</t>
  </si>
  <si>
    <t>Elektroinstalace - silnoproud</t>
  </si>
  <si>
    <t>18</t>
  </si>
  <si>
    <t>7411R_05</t>
  </si>
  <si>
    <t xml:space="preserve">Demontáž stávajících rozvodů elektro dle pokynů zástupce investora </t>
  </si>
  <si>
    <t>kpl</t>
  </si>
  <si>
    <t>-501807718</t>
  </si>
  <si>
    <t>751</t>
  </si>
  <si>
    <t>Vzduchotechnika</t>
  </si>
  <si>
    <t>19</t>
  </si>
  <si>
    <t>751311814</t>
  </si>
  <si>
    <t xml:space="preserve">Demontáž VZT mřížek na elevaci </t>
  </si>
  <si>
    <t>kus</t>
  </si>
  <si>
    <t>-186187076</t>
  </si>
  <si>
    <t>https://podminky.urs.cz/item/CS_URS_2026_01/751311814</t>
  </si>
  <si>
    <t>8*5</t>
  </si>
  <si>
    <t>20</t>
  </si>
  <si>
    <t>7516R_05</t>
  </si>
  <si>
    <t>Demontáž VZT skříní (0,4x1,2x1,5 m)</t>
  </si>
  <si>
    <t>1379586415</t>
  </si>
  <si>
    <t>1*8 'Přepočtené koeficientem množství</t>
  </si>
  <si>
    <t>766</t>
  </si>
  <si>
    <t>Konstrukce truhlářské</t>
  </si>
  <si>
    <t>7664R_21</t>
  </si>
  <si>
    <t>Demontovat kryt niky dřevěná posuvná roleta</t>
  </si>
  <si>
    <t>448142957</t>
  </si>
  <si>
    <t>22</t>
  </si>
  <si>
    <t>766691914</t>
  </si>
  <si>
    <t>Ostatní práce vyvěšení nebo zavěšení křídel dřevěných dveřních, plochy do 2 m2</t>
  </si>
  <si>
    <t>-672661423</t>
  </si>
  <si>
    <t>https://podminky.urs.cz/item/CS_URS_2026_01/766691914</t>
  </si>
  <si>
    <t>23</t>
  </si>
  <si>
    <t>766691915</t>
  </si>
  <si>
    <t>Ostatní práce vyvěšení nebo zavěšení křídel dřevěných dveřních, plochy přes 2 m2</t>
  </si>
  <si>
    <t>2028167866</t>
  </si>
  <si>
    <t>https://podminky.urs.cz/item/CS_URS_2026_01/766691915</t>
  </si>
  <si>
    <t>24</t>
  </si>
  <si>
    <t>7666R_01</t>
  </si>
  <si>
    <t>Demontáž sedaček včetně podpůrných konstrukcí</t>
  </si>
  <si>
    <t>-1613757781</t>
  </si>
  <si>
    <t>418</t>
  </si>
  <si>
    <t>25</t>
  </si>
  <si>
    <t>7666R_02</t>
  </si>
  <si>
    <t>Demontáž stolků včetně podpůrných konstrukcí</t>
  </si>
  <si>
    <t>-563856009</t>
  </si>
  <si>
    <t>776</t>
  </si>
  <si>
    <t>Podlahy povlakové</t>
  </si>
  <si>
    <t>26</t>
  </si>
  <si>
    <t>776201812</t>
  </si>
  <si>
    <t>Demontáž povlakových podlahovin z elevace (stupňů)</t>
  </si>
  <si>
    <t>287928832</t>
  </si>
  <si>
    <t>https://podminky.urs.cz/item/CS_URS_2026_01/776201812</t>
  </si>
  <si>
    <t>"boky stupňů" 25</t>
  </si>
  <si>
    <t>"boky elevace"140</t>
  </si>
  <si>
    <t>Součet</t>
  </si>
  <si>
    <t>27</t>
  </si>
  <si>
    <t>776301812</t>
  </si>
  <si>
    <t>Demontáž povlakových podlahovin (vodorovná část)</t>
  </si>
  <si>
    <t>-147839260</t>
  </si>
  <si>
    <t>https://podminky.urs.cz/item/CS_URS_2026_01/776301812</t>
  </si>
  <si>
    <t>28</t>
  </si>
  <si>
    <t>776410811</t>
  </si>
  <si>
    <t>Demontáž soklíků nebo lišt pryžových nebo plastových</t>
  </si>
  <si>
    <t>-441585984</t>
  </si>
  <si>
    <t>https://podminky.urs.cz/item/CS_URS_2026_01/776410811</t>
  </si>
  <si>
    <t>02 - Stavební práce</t>
  </si>
  <si>
    <t xml:space="preserve">    2 - Zakládání</t>
  </si>
  <si>
    <t xml:space="preserve">    6 - Úpravy povrchů, podlahy a osazování výplní</t>
  </si>
  <si>
    <t xml:space="preserve">    998 - Přesun hmot</t>
  </si>
  <si>
    <t>736 - Ústřední vytápění - plošné vytápění a chlazení</t>
  </si>
  <si>
    <t xml:space="preserve">    713 - Izolace tepelné</t>
  </si>
  <si>
    <t xml:space="preserve">    725 - Zdravotechnika - zařizovací předměty</t>
  </si>
  <si>
    <t xml:space="preserve">    741 - Elektroinstalace - silnoproud, svítidla</t>
  </si>
  <si>
    <t xml:space="preserve">    742 - Elektroinstalace - slaboproud</t>
  </si>
  <si>
    <t xml:space="preserve">    763 - Konstrukce suché výstavby</t>
  </si>
  <si>
    <t xml:space="preserve">    767 - Konstrukce zámečnické</t>
  </si>
  <si>
    <t xml:space="preserve">    771 - Podlahy z dlaždic</t>
  </si>
  <si>
    <t xml:space="preserve">    783 - Dokončovací práce - nátěry</t>
  </si>
  <si>
    <t xml:space="preserve">    784 - Dokončovací práce - malby a tapety</t>
  </si>
  <si>
    <t>Zakládání</t>
  </si>
  <si>
    <t>273321511</t>
  </si>
  <si>
    <t>Základy z betonu železového (bez výztuže) desky z betonu bez zvláštních nároků na prostředí tř. C 25/30</t>
  </si>
  <si>
    <t>1824518059</t>
  </si>
  <si>
    <t>https://podminky.urs.cz/item/CS_URS_2026_01/273321511</t>
  </si>
  <si>
    <t>273325912</t>
  </si>
  <si>
    <t>Základy z betonu železového (bez výztuže) desky Příplatek k cenám za úpravu povrchů desek přehlazením</t>
  </si>
  <si>
    <t>324093022</t>
  </si>
  <si>
    <t>https://podminky.urs.cz/item/CS_URS_2026_01/273325912</t>
  </si>
  <si>
    <t>273362021</t>
  </si>
  <si>
    <t>Výztuž základů desek ze svařovaných sítí z drátů typu KARI</t>
  </si>
  <si>
    <t>-1773236531</t>
  </si>
  <si>
    <t>https://podminky.urs.cz/item/CS_URS_2026_01/273362021</t>
  </si>
  <si>
    <t>"Síť KARI 6/10/2x3m"190*2*0,00888*1,2</t>
  </si>
  <si>
    <t>Úpravy povrchů, podlahy a osazování výplní</t>
  </si>
  <si>
    <t>631311125</t>
  </si>
  <si>
    <t>Mazanina z betonu prostého bez zvýšených nároků na prostředí tl. přes 80 do 120 mm tř. C 20/25</t>
  </si>
  <si>
    <t>915967282</t>
  </si>
  <si>
    <t>https://podminky.urs.cz/item/CS_URS_2026_01/631311125</t>
  </si>
  <si>
    <t>190*0,1</t>
  </si>
  <si>
    <t>631319173</t>
  </si>
  <si>
    <t>Příplatek k cenám mazanin za stržení povrchu spodní vrstvy mazaniny latí před vložením výztuže nebo pletiva pro tl. obou vrstev mazaniny přes 80 do 120 mm</t>
  </si>
  <si>
    <t>-771397474</t>
  </si>
  <si>
    <t>https://podminky.urs.cz/item/CS_URS_2026_01/631319173</t>
  </si>
  <si>
    <t>631362021</t>
  </si>
  <si>
    <t>Výztuž mazanin ze svařovaných sítí z drátů typu KARI</t>
  </si>
  <si>
    <t>-1484095310</t>
  </si>
  <si>
    <t>https://podminky.urs.cz/item/CS_URS_2026_01/631362021</t>
  </si>
  <si>
    <t>"Síť KARI 6/15/2x3m" 190*0,0061*1,2</t>
  </si>
  <si>
    <t>943211111</t>
  </si>
  <si>
    <t>Lešení prostorové rámové lehké pracovní s podlahami s provozním zatížením tř. 3 do 200 kg/m2 výšky do 10 m montáž</t>
  </si>
  <si>
    <t>782593599</t>
  </si>
  <si>
    <t>https://podminky.urs.cz/item/CS_URS_2026_01/943211111</t>
  </si>
  <si>
    <t>943211211</t>
  </si>
  <si>
    <t>Lešení prostorové rámové lehké pracovní s podlahami s provozním zatížením tř. 3 do 200 kg/m2 výšky do 10 m příplatek k ceně za každý den použití</t>
  </si>
  <si>
    <t>-987553942</t>
  </si>
  <si>
    <t>https://podminky.urs.cz/item/CS_URS_2026_01/943211211</t>
  </si>
  <si>
    <t>"30 dní" 2480*30</t>
  </si>
  <si>
    <t>943211811</t>
  </si>
  <si>
    <t>Lešení prostorové rámové lehké pracovní s podlahami s provozním zatížením tř. 3 do 200 kg/m2 výšky do 10 m demontáž</t>
  </si>
  <si>
    <t>1703200778</t>
  </si>
  <si>
    <t>https://podminky.urs.cz/item/CS_URS_2026_01/943211811</t>
  </si>
  <si>
    <t>952901114</t>
  </si>
  <si>
    <t>Kontrola stávajícího podhledu, vypravení prasklin tmelením, dotažení panelů, opravovaná část 200 m2</t>
  </si>
  <si>
    <t>-2110840203</t>
  </si>
  <si>
    <t>https://podminky.urs.cz/item/CS_URS_2026_01/952901114</t>
  </si>
  <si>
    <t>957311415</t>
  </si>
  <si>
    <t>nerezový kanál v podlaze</t>
  </si>
  <si>
    <t>420876095</t>
  </si>
  <si>
    <t>https://podminky.urs.cz/item/CS_URS_2026_01/957311415</t>
  </si>
  <si>
    <t>"kanálek 200/300/150 mm" 10 mb</t>
  </si>
  <si>
    <t>998</t>
  </si>
  <si>
    <t>Přesun hmot</t>
  </si>
  <si>
    <t>998012109</t>
  </si>
  <si>
    <t>Přesun hmot pro budovy občanské výstavby, bydlení, výrobu a služby nosnou svislou konstrukcí tyčovou s vyzdívaným obvodovým pláštěm vodorovná dopravní vzdálenost do 100 m s omezením mechanizace pro budovy výšky přes 6 do 12 m</t>
  </si>
  <si>
    <t>351869366</t>
  </si>
  <si>
    <t>https://podminky.urs.cz/item/CS_URS_2026_01/998012109</t>
  </si>
  <si>
    <t>736</t>
  </si>
  <si>
    <t>Ústřední vytápění - plošné vytápění a chlazení</t>
  </si>
  <si>
    <t>736130112</t>
  </si>
  <si>
    <t>Montáž elektrického podlahového vytápění topné rohože položení samolepící topné rohože 150 W/m2</t>
  </si>
  <si>
    <t>-1315682909</t>
  </si>
  <si>
    <t>https://podminky.urs.cz/item/CS_URS_2026_01/736130112</t>
  </si>
  <si>
    <t>M</t>
  </si>
  <si>
    <t>8500390049</t>
  </si>
  <si>
    <t>Rohož topná 10 m2</t>
  </si>
  <si>
    <t>32</t>
  </si>
  <si>
    <t>-463239991</t>
  </si>
  <si>
    <t>190*0,1 'Přepočtené koeficientem množství</t>
  </si>
  <si>
    <t>998736122</t>
  </si>
  <si>
    <t>Přesun hmot pro plošné vytápění stanovený z hmotnosti přesunovaného materiálu vodorovná dopravní vzdálenost do 50 m ruční (bez užití mechanizace) v objektech výšky přes 6 do 12 m</t>
  </si>
  <si>
    <t>831280603</t>
  </si>
  <si>
    <t>https://podminky.urs.cz/item/CS_URS_2026_01/998736122</t>
  </si>
  <si>
    <t>711111001</t>
  </si>
  <si>
    <t>Provedení izolace proti zemní vlhkosti natěradly a tmely za studena na ploše vodorovné V jednonásobným nátěrem penetračním</t>
  </si>
  <si>
    <t>1480966098</t>
  </si>
  <si>
    <t>https://podminky.urs.cz/item/CS_URS_2026_01/711111001</t>
  </si>
  <si>
    <t>11163150</t>
  </si>
  <si>
    <t>lak penetrační asfaltový</t>
  </si>
  <si>
    <t>93183821</t>
  </si>
  <si>
    <t>190*0,0003 'Přepočtené koeficientem množství</t>
  </si>
  <si>
    <t>711141559</t>
  </si>
  <si>
    <t>Provedení izolace proti zemní vlhkosti pásy přitavením NAIP na ploše vodorovné V</t>
  </si>
  <si>
    <t>529116541</t>
  </si>
  <si>
    <t>https://podminky.urs.cz/item/CS_URS_2026_01/711141559</t>
  </si>
  <si>
    <t>"dvojnásobná" 2*190</t>
  </si>
  <si>
    <t>62856010</t>
  </si>
  <si>
    <t>pás asfaltový natavitelný modifikovaný SBS s vložkou z hliníkové fólie s textilií a spalitelnou PE fólií nebo jemnozrnným minerálním posypem na horním povrchu tl 3,5mm</t>
  </si>
  <si>
    <t>2033623328</t>
  </si>
  <si>
    <t>380*1,1655 'Přepočtené koeficientem množství</t>
  </si>
  <si>
    <t>998711121</t>
  </si>
  <si>
    <t>Přesun hmot pro izolace proti vodě, vlhkosti a plynům stanovený z hmotnosti přesunovaného materiálu vodorovná dopravní vzdálenost do 50 m ruční (bez užití mechanizace) v objektech výšky do 6 m</t>
  </si>
  <si>
    <t>-272284026</t>
  </si>
  <si>
    <t>https://podminky.urs.cz/item/CS_URS_2026_01/998711121</t>
  </si>
  <si>
    <t>713</t>
  </si>
  <si>
    <t>Izolace tepelné</t>
  </si>
  <si>
    <t>713121111</t>
  </si>
  <si>
    <t>Montáž tepelné izolace podlah rohožemi, pásy, deskami, dílci, bloky (izolační materiál ve specifikaci) kladenými volně jednovrstvá</t>
  </si>
  <si>
    <t>-91997173</t>
  </si>
  <si>
    <t>https://podminky.urs.cz/item/CS_URS_2026_01/713121111</t>
  </si>
  <si>
    <t>63141432</t>
  </si>
  <si>
    <t>deska tepelně izolační minerální plovoucích podlah λ=0,033-0,035 tl 30mm</t>
  </si>
  <si>
    <t>1859997265</t>
  </si>
  <si>
    <t xml:space="preserve">Poznámka k položce:_x000D_
desky z kamenné vlny určené do těžkých podlah s velkým zatížením tl. 30 mm </t>
  </si>
  <si>
    <t>190*1,05 'Přepočtené koeficientem množství</t>
  </si>
  <si>
    <t>998713122</t>
  </si>
  <si>
    <t>Přesun hmot pro izolace tepelné stanovený z hmotnosti přesunovaného materiálu vodorovná dopravní vzdálenost do 50 m ruční (bez užití mechanizace) v objektech výšky přes 6 m do 12 m</t>
  </si>
  <si>
    <t>-1192482503</t>
  </si>
  <si>
    <t>https://podminky.urs.cz/item/CS_URS_2026_01/998713122</t>
  </si>
  <si>
    <t>7141R_01</t>
  </si>
  <si>
    <t xml:space="preserve"> Kontrola stávajícíh obkladů stropu, dotažení šroubů, vykitování a zabroušení prasklin, dotlačení/připevnění lišt do původní polohy</t>
  </si>
  <si>
    <t>1742985264</t>
  </si>
  <si>
    <t>725</t>
  </si>
  <si>
    <t>Zdravotechnika - zařizovací předměty</t>
  </si>
  <si>
    <t>725210821</t>
  </si>
  <si>
    <t>Demontáž umyvadel bez výtokových armatur umyvadel</t>
  </si>
  <si>
    <t>soubor</t>
  </si>
  <si>
    <t>16677672</t>
  </si>
  <si>
    <t>https://podminky.urs.cz/item/CS_URS_2026_01/725210821</t>
  </si>
  <si>
    <t>725820802</t>
  </si>
  <si>
    <t>Demontáž baterií stojánkových do 1 otvoru</t>
  </si>
  <si>
    <t>2105846577</t>
  </si>
  <si>
    <t>https://podminky.urs.cz/item/CS_URS_2026_01/725820802</t>
  </si>
  <si>
    <t>725860811</t>
  </si>
  <si>
    <t>Demontáž zápachových uzávěrek pro zařizovací předměty jednoduchých</t>
  </si>
  <si>
    <t>548567109</t>
  </si>
  <si>
    <t>https://podminky.urs.cz/item/CS_URS_2026_01/725860811</t>
  </si>
  <si>
    <t>Poznámka k položce:_x000D_
včetně zaslepení odpadu</t>
  </si>
  <si>
    <t>Elektroinstalace - silnoproud, svítidla</t>
  </si>
  <si>
    <t>741372041</t>
  </si>
  <si>
    <t>Montáž svítidel s integrovaným zdrojem LED se zapojením vodičů interiérových přisazených stropních páskových samolepících</t>
  </si>
  <si>
    <t>m</t>
  </si>
  <si>
    <t>1309959202</t>
  </si>
  <si>
    <t>https://podminky.urs.cz/item/CS_URS_2026_01/741372041</t>
  </si>
  <si>
    <t>84</t>
  </si>
  <si>
    <t>29</t>
  </si>
  <si>
    <t>3477R_01</t>
  </si>
  <si>
    <t xml:space="preserve">LED pásek vnitřní-10 x 1000 x 3 mm (dle knihy svítidel),1m pásky 261 bodů_x000D_
_x000D_
</t>
  </si>
  <si>
    <t>ks</t>
  </si>
  <si>
    <t>1891581819</t>
  </si>
  <si>
    <t>Poznámka k položce:_x000D_
vč. hliníkového profilu 1 cm šířka_x000D_
stříbný; součástí LED zdroj_x000D_
napěťový 24 V, 480W - 4 ks</t>
  </si>
  <si>
    <t>30</t>
  </si>
  <si>
    <t>741372073</t>
  </si>
  <si>
    <t>Montáž svítidel s integrovaným zdrojem LED se zapojením vodičů interiérových závěsných hranatých nebo kruhových plochy přes 0,09 do 0,36 m2</t>
  </si>
  <si>
    <t>-1123368409</t>
  </si>
  <si>
    <t>https://podminky.urs.cz/item/CS_URS_2026_01/741372073</t>
  </si>
  <si>
    <t>51</t>
  </si>
  <si>
    <t>31</t>
  </si>
  <si>
    <t>3482R_02</t>
  </si>
  <si>
    <t>Prokognitivní lineární svítidlo 5000 K-typ dle knihy svítidel</t>
  </si>
  <si>
    <t>-1538312647</t>
  </si>
  <si>
    <t>741372078</t>
  </si>
  <si>
    <t>Montáž svítidel s integrovaným zdrojem LED se zapojením vodičů interiérových přisazených stropních nouzových bez piktogramu</t>
  </si>
  <si>
    <t>-2033493967</t>
  </si>
  <si>
    <t>https://podminky.urs.cz/item/CS_URS_2026_01/741372078</t>
  </si>
  <si>
    <t>33</t>
  </si>
  <si>
    <t>3483R_03</t>
  </si>
  <si>
    <t>svítidlo LED nouzové přisazené baterie 3h-typ dle knihy svítidel</t>
  </si>
  <si>
    <t>-777271423</t>
  </si>
  <si>
    <t>34</t>
  </si>
  <si>
    <t>741372101</t>
  </si>
  <si>
    <t>Montáž svítidel s integrovaným zdrojem LED se zapojením vodičů interiérových vestavných stropních bodových</t>
  </si>
  <si>
    <t>-1707219783</t>
  </si>
  <si>
    <t>https://podminky.urs.cz/item/CS_URS_2026_01/741372101</t>
  </si>
  <si>
    <t>35</t>
  </si>
  <si>
    <t>3482R_04</t>
  </si>
  <si>
    <t>Bodové svtídlo - spotlight- typ dle knihy svítidel</t>
  </si>
  <si>
    <t>1918613762</t>
  </si>
  <si>
    <t>36</t>
  </si>
  <si>
    <t>998741122</t>
  </si>
  <si>
    <t>Přesun hmot pro silnoproud stanovený z hmotnosti přesunovaného materiálu vodorovná dopravní vzdálenost do 50 m ruční (bez užití mechanizace) v objektech výšky přes 6 do 12 m</t>
  </si>
  <si>
    <t>1212097100</t>
  </si>
  <si>
    <t>https://podminky.urs.cz/item/CS_URS_2026_01/998741122</t>
  </si>
  <si>
    <t>742</t>
  </si>
  <si>
    <t>Elektroinstalace - slaboproud</t>
  </si>
  <si>
    <t>37</t>
  </si>
  <si>
    <t>7422R_02</t>
  </si>
  <si>
    <t>Demontáž kouřových čidel a požárních tlačitek, hodin, uložit ke zpětné mont.</t>
  </si>
  <si>
    <t>545036526</t>
  </si>
  <si>
    <t>38</t>
  </si>
  <si>
    <t>7422R_01</t>
  </si>
  <si>
    <t>Opětovná montáž kouřových čidel a požárních tlačitek, hodin</t>
  </si>
  <si>
    <t>-737507022</t>
  </si>
  <si>
    <t>"Opětovná montáž kouřových čidel a požárních tlačitek, hodin" 30</t>
  </si>
  <si>
    <t>39</t>
  </si>
  <si>
    <t>7513R_20</t>
  </si>
  <si>
    <t>VZT mřížky elevace</t>
  </si>
  <si>
    <t>1584779992</t>
  </si>
  <si>
    <t>https://podminky.urs.cz/item/CS_URS_2026_01/7513R_20</t>
  </si>
  <si>
    <t>Poznámka k položce:_x000D_
Výška otvoru 280 mm, celková délka 35 m</t>
  </si>
  <si>
    <t>"počet dílů" 5</t>
  </si>
  <si>
    <t>40</t>
  </si>
  <si>
    <t>7513R_21</t>
  </si>
  <si>
    <t>-568207386</t>
  </si>
  <si>
    <t>Poznámka k položce:_x000D_
Výška otvoru 230 mm, celková délka 37 m</t>
  </si>
  <si>
    <t>41</t>
  </si>
  <si>
    <t>7513R_22</t>
  </si>
  <si>
    <t>607688035</t>
  </si>
  <si>
    <t>Poznámka k položce:_x000D_
Výška otvoru 230 mm, celková délka 36 m</t>
  </si>
  <si>
    <t>42</t>
  </si>
  <si>
    <t>7513R_23</t>
  </si>
  <si>
    <t>-1132815912</t>
  </si>
  <si>
    <t>Poznámka k položce:_x000D_
Výška otvoru 210 mm, celková délka 34 m</t>
  </si>
  <si>
    <t>43</t>
  </si>
  <si>
    <t>7513R_24</t>
  </si>
  <si>
    <t>1835035895</t>
  </si>
  <si>
    <t>Poznámka k položce:_x000D_
Výška otvoru 180 mm, celková délka 32 m</t>
  </si>
  <si>
    <t>44</t>
  </si>
  <si>
    <t>7513R_25</t>
  </si>
  <si>
    <t>-1604608274</t>
  </si>
  <si>
    <t>Poznámka k položce:_x000D_
Výška otvoru 180 mm, celková délka 30 m</t>
  </si>
  <si>
    <t>45</t>
  </si>
  <si>
    <t>7513R_26</t>
  </si>
  <si>
    <t>1106765285</t>
  </si>
  <si>
    <t>Poznámka k položce:_x000D_
Výška otvoru 160 mm, celková délka 28 m</t>
  </si>
  <si>
    <t>46</t>
  </si>
  <si>
    <t>7513R_27</t>
  </si>
  <si>
    <t>1275813926</t>
  </si>
  <si>
    <t>Poznámka k položce:_x000D_
Výška otvoru 160 mm, celková délka 26 m</t>
  </si>
  <si>
    <t>47</t>
  </si>
  <si>
    <t>7515R_28</t>
  </si>
  <si>
    <t>VZT mřížky - skříně 1x2 m</t>
  </si>
  <si>
    <t>268211402</t>
  </si>
  <si>
    <t>763</t>
  </si>
  <si>
    <t>Konstrukce suché výstavby</t>
  </si>
  <si>
    <t>48</t>
  </si>
  <si>
    <t>763111361</t>
  </si>
  <si>
    <t>Příčka ze sádrokartonových desek s nosnou konstrukcí z jednoduchých ocelových profilů UW, CW jednoduše opláštěná deskou akustickou tl. 12,5 mm s izolací, EI 45, příčka tl. 100 mm, profil 75, Rw do 50 dB</t>
  </si>
  <si>
    <t>500728817</t>
  </si>
  <si>
    <t>https://podminky.urs.cz/item/CS_URS_2026_01/763111361</t>
  </si>
  <si>
    <t>"míst.režie" 2,052*2,8</t>
  </si>
  <si>
    <t>49</t>
  </si>
  <si>
    <t>763111751</t>
  </si>
  <si>
    <t>Příčka ze sádrokartonových desek Příplatek k cenám za plochu do 6 m2 jednotlivě</t>
  </si>
  <si>
    <t>872328857</t>
  </si>
  <si>
    <t>https://podminky.urs.cz/item/CS_URS_2026_01/763111751</t>
  </si>
  <si>
    <t>50</t>
  </si>
  <si>
    <t>763111772</t>
  </si>
  <si>
    <t>Příčka ze sádrokartonových desek Příplatek k cenám za rovinnost celoplošné tmelení kvality Q4</t>
  </si>
  <si>
    <t>-1312181223</t>
  </si>
  <si>
    <t>https://podminky.urs.cz/item/CS_URS_2026_01/763111772</t>
  </si>
  <si>
    <t>"míst.režie" 2*2,052*2,8</t>
  </si>
  <si>
    <t>763121451</t>
  </si>
  <si>
    <t>Stěna předsazená ze sádrokartonových desek s nosnou konstrukcí z ocelových profilů CW, UW dvojitě opláštěná deskami protipožárními DF tl. 2 x 15 mm bez izolace, EI 30, stěna tl. 75 mm, profil 50</t>
  </si>
  <si>
    <t>-244815461</t>
  </si>
  <si>
    <t>https://podminky.urs.cz/item/CS_URS_2026_01/763121451</t>
  </si>
  <si>
    <t>"nová předstěna pro zaplentování nik ve stěnách"70</t>
  </si>
  <si>
    <t>52</t>
  </si>
  <si>
    <t>763131531</t>
  </si>
  <si>
    <t>Podhled ze sádrokartonových desek jednovrstvá zavěšená spodní konstrukce z ocelových profilů CD, UD jednoduše opláštěná deskou protipožární DF, tl. 12,5 mm, bez izolace, EI 15</t>
  </si>
  <si>
    <t>-596578497</t>
  </si>
  <si>
    <t>https://podminky.urs.cz/item/CS_URS_2026_01/763131531</t>
  </si>
  <si>
    <t>53</t>
  </si>
  <si>
    <t>763181311</t>
  </si>
  <si>
    <t>Výplně otvorů konstrukcí ze sádrokartonových desek montáž zárubně kovové s konstrukcí jednokřídlové</t>
  </si>
  <si>
    <t>458394793</t>
  </si>
  <si>
    <t>https://podminky.urs.cz/item/CS_URS_2026_01/763181311</t>
  </si>
  <si>
    <t>54</t>
  </si>
  <si>
    <t>55331589</t>
  </si>
  <si>
    <t>zárubeň jednokřídlá ocelová pro sádrokartonové příčky tl stěny 75-100mm rozměru 700/1970, 2100mm</t>
  </si>
  <si>
    <t>1837414890</t>
  </si>
  <si>
    <t>55</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</si>
  <si>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</si>
  <si>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</si>
  <si>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2092022108</t>
  </si>
  <si>
    <t>https://podminky.urs.cz/item/CS_URS_2026_01/998763332</t>
  </si>
  <si>
    <t>56</t>
  </si>
  <si>
    <t>D1-Montáž a dodávka dveřního kompletu s kováním a zárubní dle tab.PD</t>
  </si>
  <si>
    <t>-1705174912</t>
  </si>
  <si>
    <t>Poznámka k položce:_x000D_
dvojkřídlé</t>
  </si>
  <si>
    <t>57</t>
  </si>
  <si>
    <t>D2-Montáž a dodávka dveřního kompletu s kováním a zárubní dle tab.PD</t>
  </si>
  <si>
    <t>21937873</t>
  </si>
  <si>
    <t>58</t>
  </si>
  <si>
    <t>7666R_03</t>
  </si>
  <si>
    <t>D3-Montáž a dodávka dveřního kompletu s kováním a zárubní dle tab.PD</t>
  </si>
  <si>
    <t>1432264808</t>
  </si>
  <si>
    <t>59</t>
  </si>
  <si>
    <t>7666R_04</t>
  </si>
  <si>
    <t>D4-Montáž a dodávka dveřního kompletu s kováním a zárubní dle tab.PD</t>
  </si>
  <si>
    <t>-581594920</t>
  </si>
  <si>
    <t>60</t>
  </si>
  <si>
    <t>7666R_05</t>
  </si>
  <si>
    <t>D5-Montáž a dodávka dveřního kompletu s kováním a zárubní dle tab.PD</t>
  </si>
  <si>
    <t>893440626</t>
  </si>
  <si>
    <t>Poznámka k položce:_x000D_
jednokřídlé</t>
  </si>
  <si>
    <t>61</t>
  </si>
  <si>
    <t>7666R_06</t>
  </si>
  <si>
    <t>D6-Montáž a dodávka dveřního kompletu s kováním a zárubní dle tab.PD</t>
  </si>
  <si>
    <t>1408399742</t>
  </si>
  <si>
    <t>62</t>
  </si>
  <si>
    <t>7666R_07</t>
  </si>
  <si>
    <t>D7-Montáž a dodávka dveřního kompletu s kováním a zárubní dle tab.PD</t>
  </si>
  <si>
    <t>1092273728</t>
  </si>
  <si>
    <t>63</t>
  </si>
  <si>
    <t>7666R_08</t>
  </si>
  <si>
    <t>D8-Montáž a dodávka dveřního kompletu s kováním a zárubní dle tab.PD</t>
  </si>
  <si>
    <t>355819081</t>
  </si>
  <si>
    <t>767</t>
  </si>
  <si>
    <t>Konstrukce zámečnické</t>
  </si>
  <si>
    <t>64</t>
  </si>
  <si>
    <t>7671R_02</t>
  </si>
  <si>
    <t>Lemování podia - nerezové profily - viz výkres č.2</t>
  </si>
  <si>
    <t>1985593362</t>
  </si>
  <si>
    <t>65</t>
  </si>
  <si>
    <t>7671R_01</t>
  </si>
  <si>
    <t>vyčištění, promazání, seřízení zdvihacího a ovládacího mechanismu podia</t>
  </si>
  <si>
    <t>-2136463416</t>
  </si>
  <si>
    <t>66</t>
  </si>
  <si>
    <t>7671R_03</t>
  </si>
  <si>
    <t>Kontrola stávajícího promítacího plátna, promazání, seřízení</t>
  </si>
  <si>
    <t>1902331244</t>
  </si>
  <si>
    <t>771</t>
  </si>
  <si>
    <t>Podlahy z dlaždic</t>
  </si>
  <si>
    <t>67</t>
  </si>
  <si>
    <t>771111011</t>
  </si>
  <si>
    <t>Příprava podkladu před provedením dlažby vysátí podlah</t>
  </si>
  <si>
    <t>197362778</t>
  </si>
  <si>
    <t>https://podminky.urs.cz/item/CS_URS_2026_01/771111011</t>
  </si>
  <si>
    <t>68</t>
  </si>
  <si>
    <t>771121011</t>
  </si>
  <si>
    <t>Příprava podkladu před provedením dlažby nátěr penetrační na podlahu</t>
  </si>
  <si>
    <t>-338517647</t>
  </si>
  <si>
    <t>https://podminky.urs.cz/item/CS_URS_2026_01/771121011</t>
  </si>
  <si>
    <t>69</t>
  </si>
  <si>
    <t>771151012</t>
  </si>
  <si>
    <t>Příprava podkladu před provedením dlažby samonivelační stěrka min. pevnosti 20 MPa, tloušťky přes 3 do 5 mm</t>
  </si>
  <si>
    <t>813258654</t>
  </si>
  <si>
    <t>https://podminky.urs.cz/item/CS_URS_2026_01/771151012</t>
  </si>
  <si>
    <t>70</t>
  </si>
  <si>
    <t>771574420</t>
  </si>
  <si>
    <t>Montáž podlah z dlaždic keramických lepených cementovým flexibilním lepidlem hladkých, tloušťky do 10 mm, včetně spárovací hmoty na bázi cementu, třída C2TE S1</t>
  </si>
  <si>
    <t>-1369691254</t>
  </si>
  <si>
    <t>https://podminky.urs.cz/item/CS_URS_2026_01/771574420</t>
  </si>
  <si>
    <t>71</t>
  </si>
  <si>
    <t>59761134</t>
  </si>
  <si>
    <t>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 keramická dlažba do interiéru, rozměr 120x270x0,6 cm (tolerance rozměrů ± 1%), rektifikovaná, včetně soklu, povrch matný s protiskluzností R9 A, vzhled – imitace betonu, referenční vzhled a spárořez – viz architektonicko-akustická část, dlažbu vyvzorkovat    
spárovací hmota na bázi cementu, odstín v architektonicko-akustické části
keramická dlažba do interiéru, rozměr 120x270x0,6 cm (tolerance rozměrů +1%), rektifikovaná, včetně soklu, povrch matný s protiskluzem R9 A, vzhled imitace betonu</t>
  </si>
  <si>
    <t>753786291</t>
  </si>
  <si>
    <t>72</t>
  </si>
  <si>
    <t>771592011</t>
  </si>
  <si>
    <t>Čištění vnitřních ploch po položení dlažby podlah nebo schodišť chemickými prostředky</t>
  </si>
  <si>
    <t>263821335</t>
  </si>
  <si>
    <t>https://podminky.urs.cz/item/CS_URS_2026_01/771592011</t>
  </si>
  <si>
    <t>73</t>
  </si>
  <si>
    <t>998771122</t>
  </si>
  <si>
    <t>Přesun hmot pro podlahy z dlaždic stanovený z hmotnosti přesunovaného materiálu vodorovná dopravní vzdálenost do 50 m ruční (bez užití mechanizace) v objektech výšky přes 6 do 12 m</t>
  </si>
  <si>
    <t>-1420045289</t>
  </si>
  <si>
    <t>https://podminky.urs.cz/item/CS_URS_2026_01/998771122</t>
  </si>
  <si>
    <t>74</t>
  </si>
  <si>
    <t>776111116</t>
  </si>
  <si>
    <t>Příprava podkladu povlakových podlah a stěn broušení podlah stávajícího podkladu pro odstranění lepidla (po starých krytinách)</t>
  </si>
  <si>
    <t>796981518</t>
  </si>
  <si>
    <t>https://podminky.urs.cz/item/CS_URS_2026_01/776111116</t>
  </si>
  <si>
    <t>"plocha" 432</t>
  </si>
  <si>
    <t>"elevace"140</t>
  </si>
  <si>
    <t>"boky" 25</t>
  </si>
  <si>
    <t>75</t>
  </si>
  <si>
    <t>776111311</t>
  </si>
  <si>
    <t>Příprava podkladu povlakových podlah a stěn vysátí podlah</t>
  </si>
  <si>
    <t>391551563</t>
  </si>
  <si>
    <t>https://podminky.urs.cz/item/CS_URS_2026_01/776111311</t>
  </si>
  <si>
    <t>76</t>
  </si>
  <si>
    <t>776121112</t>
  </si>
  <si>
    <t>Příprava podkladu povlakových podlah a stěn penetrace vodou ředitelná podlah</t>
  </si>
  <si>
    <t>-1778253424</t>
  </si>
  <si>
    <t>https://podminky.urs.cz/item/CS_URS_2026_01/776121112</t>
  </si>
  <si>
    <t>77</t>
  </si>
  <si>
    <t>776141121</t>
  </si>
  <si>
    <t>Příprava podkladu povlakových podlah a stěn vyrovnání samonivelační stěrkou podlah pevnosti 30 MPa, tloušťky do 3 mm</t>
  </si>
  <si>
    <t>-1751618548</t>
  </si>
  <si>
    <t>https://podminky.urs.cz/item/CS_URS_2026_01/776141121</t>
  </si>
  <si>
    <t>78</t>
  </si>
  <si>
    <t>776211111</t>
  </si>
  <si>
    <t xml:space="preserve">Montáž textilních podlahovin lepením pásů standardních, včetně lepidla </t>
  </si>
  <si>
    <t>-1650569617</t>
  </si>
  <si>
    <t>https://podminky.urs.cz/item/CS_URS_2026_01/776211111</t>
  </si>
  <si>
    <t>79</t>
  </si>
  <si>
    <t>6975R_30</t>
  </si>
  <si>
    <t xml:space="preserve">Koberec zátěžový </t>
  </si>
  <si>
    <t>1835031855</t>
  </si>
  <si>
    <t>Poznámka k položce:_x000D_
- textilní kompozitní podlahová krytina (včetně soklu), vyrobena z polyesteru metodou tepelného spojování, bez použití lepidel, formát segmentů 610 x 610 mm ± 2%, výška min. 5 mm, hmotnost v rozmezí 1370  g/m2, vzor barevný melír bez definované orientace, probarven ve hmotě, vzorový odstín uveden v architektonicko-akustické části, odstín bude vyvzorkován před samotnou realizací, možnost úsržby běžnými čistícími stroji na kobercové krytiny (převážně suchou cestou), uhlíkově neutrální výroba, 100% recyklovatelná smyčka, při výrobě použito minimálně z 55% recyklovatelného materiálu</t>
  </si>
  <si>
    <t>597*1,1 'Přepočtené koeficientem množství</t>
  </si>
  <si>
    <t>80</t>
  </si>
  <si>
    <t>776421212</t>
  </si>
  <si>
    <t>Montáž schodišťových lišt</t>
  </si>
  <si>
    <t>-609758183</t>
  </si>
  <si>
    <t>https://podminky.urs.cz/item/CS_URS_2026_01/776421212</t>
  </si>
  <si>
    <t>635</t>
  </si>
  <si>
    <t>81</t>
  </si>
  <si>
    <t>15411010</t>
  </si>
  <si>
    <t>lišta nerezová k ochraně rohu</t>
  </si>
  <si>
    <t>1912826320</t>
  </si>
  <si>
    <t>635*1,02 'Přepočtené koeficientem množství</t>
  </si>
  <si>
    <t>82</t>
  </si>
  <si>
    <t>998776122</t>
  </si>
  <si>
    <t>Přesun hmot pro podlahy povlakové stanovený z hmotnosti přesunovaného materiálu vodorovná dopravní vzdálenost do 50 m ruční (bez užití mechanizace) v objektech výšky přes 6 do 12 m</t>
  </si>
  <si>
    <t>-1814522408</t>
  </si>
  <si>
    <t>https://podminky.urs.cz/item/CS_URS_2026_01/998776122</t>
  </si>
  <si>
    <t>783</t>
  </si>
  <si>
    <t>Dokončovací práce - nátěry</t>
  </si>
  <si>
    <t>83</t>
  </si>
  <si>
    <t>783301313</t>
  </si>
  <si>
    <t>Uklizení prostor dotčených stavbou</t>
  </si>
  <si>
    <t>1098712419</t>
  </si>
  <si>
    <t>https://podminky.urs.cz/item/CS_URS_2026_01/783301313</t>
  </si>
  <si>
    <t>783301401</t>
  </si>
  <si>
    <t>Příprava podkladu zámečnických konstrukcí před provedením nástřiku - ometení a odmaštění</t>
  </si>
  <si>
    <t>-874776988</t>
  </si>
  <si>
    <t>https://podminky.urs.cz/item/CS_URS_2026_01/783301401</t>
  </si>
  <si>
    <t>Poznámka k položce:_x000D_
příhradové konstrukce</t>
  </si>
  <si>
    <t>85</t>
  </si>
  <si>
    <t>7833R_01</t>
  </si>
  <si>
    <t>Nástříkání příhradové konstrukce</t>
  </si>
  <si>
    <t>1265392719</t>
  </si>
  <si>
    <t>784</t>
  </si>
  <si>
    <t>Dokončovací práce - malby a tapety</t>
  </si>
  <si>
    <t>86</t>
  </si>
  <si>
    <t>784181103</t>
  </si>
  <si>
    <t>Penetrace podkladu jednonásobná základní akrylátová bezbarvá v místnostech výšky přes 3,80 do 5,00 m</t>
  </si>
  <si>
    <t>-1834065913</t>
  </si>
  <si>
    <t>https://podminky.urs.cz/item/CS_URS_2026_01/784181103</t>
  </si>
  <si>
    <t>"příčka režie" 2*5,746</t>
  </si>
  <si>
    <t>"předstěna" 70</t>
  </si>
  <si>
    <t>"podhled" 50</t>
  </si>
  <si>
    <t>87</t>
  </si>
  <si>
    <t>784211103</t>
  </si>
  <si>
    <t>Malby z malířských směsí oděruvzdorných za mokra dvojnásobné, bílé za mokra oděruvzdorné výborně v místnostech výšky přes 3,80 do 5,00 m</t>
  </si>
  <si>
    <t>1558013974</t>
  </si>
  <si>
    <t>https://podminky.urs.cz/item/CS_URS_2026_01/784211103</t>
  </si>
  <si>
    <t>03 - Slaboproud</t>
  </si>
  <si>
    <t>7421 - Strukturovaná kabeláž – SK - pasivní část</t>
  </si>
  <si>
    <t xml:space="preserve">    D2 - Rozvaděče a jejich vybavení</t>
  </si>
  <si>
    <t xml:space="preserve">    D3 - Zásuvky </t>
  </si>
  <si>
    <t xml:space="preserve">    D4 - Kabeláž </t>
  </si>
  <si>
    <t xml:space="preserve">    D5 - Ostatní </t>
  </si>
  <si>
    <t>7422 - Kabelové trasy</t>
  </si>
  <si>
    <t xml:space="preserve">    D7 - NUK bez požární odolnosti </t>
  </si>
  <si>
    <t>7421</t>
  </si>
  <si>
    <t>Strukturovaná kabeláž – SK - pasivní část</t>
  </si>
  <si>
    <t>D2</t>
  </si>
  <si>
    <t>Rozvaděče a jejich vybavení</t>
  </si>
  <si>
    <t>Pol1</t>
  </si>
  <si>
    <t>Police s perforací 1U</t>
  </si>
  <si>
    <t>Pol2</t>
  </si>
  <si>
    <t>Patch panel 24 portový cat. 6, stíněné provedení 1U</t>
  </si>
  <si>
    <t>Pol3</t>
  </si>
  <si>
    <t>vyvazovací panel 1U</t>
  </si>
  <si>
    <t>D3</t>
  </si>
  <si>
    <t xml:space="preserve">Zásuvky </t>
  </si>
  <si>
    <t>Pol4</t>
  </si>
  <si>
    <t>Dvouportová zásuvka strukturované kabeláže cat. 6 - komplet, B2ca S1 d0</t>
  </si>
  <si>
    <t>Pol5</t>
  </si>
  <si>
    <t>Trojportová zásuvka strukturované kabeláže cat. 6 - komplet, B2ca S1 d0</t>
  </si>
  <si>
    <t>Pol6</t>
  </si>
  <si>
    <t>Trojportová zásuvka strukturované kabeláže cat. 6 - komplet - do podlahové krabice, B2ca S1 d0</t>
  </si>
  <si>
    <t>Pol7</t>
  </si>
  <si>
    <t>Trojportová zásuvka strukturované kabeláže cat. 6 - komplet - na stropě - pro AP, B2ca S1 d0</t>
  </si>
  <si>
    <t>Pol8</t>
  </si>
  <si>
    <t>instalační krabice KU 68 pod SK</t>
  </si>
  <si>
    <t>D4</t>
  </si>
  <si>
    <t xml:space="preserve">Kabeláž </t>
  </si>
  <si>
    <t>Pol9</t>
  </si>
  <si>
    <t>kabel cat. 6a stíněný, s bezhalogenovým pláštěm a v oheňnešířícím provedení, B2ca S1 d0</t>
  </si>
  <si>
    <t>D5</t>
  </si>
  <si>
    <t xml:space="preserve">Ostatní </t>
  </si>
  <si>
    <t>Pol10</t>
  </si>
  <si>
    <t>Podlahová krabice pro 12 modulů - komplet</t>
  </si>
  <si>
    <t>Pol11</t>
  </si>
  <si>
    <t>Podlahová krabice pro 9 modulů - komplet</t>
  </si>
  <si>
    <t>Pol12</t>
  </si>
  <si>
    <t xml:space="preserve">Protahovací krabice </t>
  </si>
  <si>
    <t>Pol13</t>
  </si>
  <si>
    <t>ostatní nespecifikované položky - propojovací kabeláž</t>
  </si>
  <si>
    <t>sada</t>
  </si>
  <si>
    <t>Pol14</t>
  </si>
  <si>
    <t>instalační a pomocný materiál</t>
  </si>
  <si>
    <t>Pol15</t>
  </si>
  <si>
    <t>Měření a protokol</t>
  </si>
  <si>
    <t>kpl.</t>
  </si>
  <si>
    <t>Pol16</t>
  </si>
  <si>
    <t>Revize</t>
  </si>
  <si>
    <t>7422</t>
  </si>
  <si>
    <t>Kabelové trasy</t>
  </si>
  <si>
    <t>D7</t>
  </si>
  <si>
    <t xml:space="preserve">NUK bez požární odolnosti </t>
  </si>
  <si>
    <t>Pol17</t>
  </si>
  <si>
    <t>Kabelová trubka PVC 29mm</t>
  </si>
  <si>
    <t>Pol18</t>
  </si>
  <si>
    <t>Pomocný instalační materiál</t>
  </si>
  <si>
    <t>Pol19</t>
  </si>
  <si>
    <t>Pol20</t>
  </si>
  <si>
    <t>Stavební výpomoci</t>
  </si>
  <si>
    <t>Pol21</t>
  </si>
  <si>
    <t>Komplexní zkoušky</t>
  </si>
  <si>
    <t>Pol22</t>
  </si>
  <si>
    <t>Uvedení do provozu</t>
  </si>
  <si>
    <t>04 - Silnoproud</t>
  </si>
  <si>
    <t>741 - Elektroinstalace - silnoproud</t>
  </si>
  <si>
    <t xml:space="preserve">    D1 - Kabeláž:</t>
  </si>
  <si>
    <t xml:space="preserve">    D2 - Rozváděče obsahují :</t>
  </si>
  <si>
    <t xml:space="preserve">    D3 - Rozváděč H.R. pole B obsahují:</t>
  </si>
  <si>
    <t xml:space="preserve">    D4 - Zásuvky, spínače, krabice, elektroinstalační materiál :</t>
  </si>
  <si>
    <t xml:space="preserve">    D5 - Ostatní náklady :</t>
  </si>
  <si>
    <t>D1</t>
  </si>
  <si>
    <t>Kabeláž:</t>
  </si>
  <si>
    <t xml:space="preserve">D+M - Kabel CXKH-R-J 5x2,5mm2 (B2caS1,d0),  s bezhalogenovým pláštěm a v oheňnešířícím provedení, nebo ekvivalent splňující stejné nebo lepší parametry  </t>
  </si>
  <si>
    <t xml:space="preserve">D+ M - Kabel CXKH-R-J 5x1,5mm2 (B2caS1,d0),  s bezhalogenovým pláštěm a v oheňnešířícím provedení, nebo ekvivalent splňující stejné nebo lepší parametry   </t>
  </si>
  <si>
    <t xml:space="preserve">D+M - Kabel CXKH-R-J 3x2,5mm2 (B2caS1,d0),  s bezhalogenovým pláštěm a v oheňnešířícím provedení, nebo ekvivalent splňující stejné nebo lepší parametry   </t>
  </si>
  <si>
    <t xml:space="preserve">D+M - Kabel CXKH-R-J 3x1,5mm2 (B2caS1,d0),  s bezhalogenovým pláštěm a v oheňnešířícím provedení, nebo ekvivalent splňující stejné nebo lepší parametry   </t>
  </si>
  <si>
    <t xml:space="preserve">D+M - Kabel CXKH-R-O 4x1,5mm2 (B2caS1,d0),  s bezhalogenovým pláštěm a v oheňnešířícím provedení, nebo ekvivalent splňující stejné nebo lepší parametry   </t>
  </si>
  <si>
    <t xml:space="preserve">D+M - Kabel CXKH-R-O 2x1,5mm2 (B2caS1,d0),  s bezhalogenovým pláštěm a v oheňnešířícím provedení, nebo ekvivalent splňující stejné nebo lepší parametry   </t>
  </si>
  <si>
    <t xml:space="preserve">D+M - Kabel 1-CHAH-R 6mm2 (zž),  s bezhalogenovým pláštěm a v oheňnešířícím provedení, nebo ekvivalent splňující stejné nebo lepší parametry   </t>
  </si>
  <si>
    <t xml:space="preserve">D+M - Kabel 1-CHAH-R 25mm2 (zž),  s bezhalogenovým pláštěm a v oheňnešířícím provedenínebo ekvivalent splňující stejné nebo lepší parametry   </t>
  </si>
  <si>
    <t xml:space="preserve">D+M - Kabel UTP cat 6A,  s bezhalogenovým pláštěm a v oheňnešířícím provedenínebo ekvivalent splňující stejné nebo lepší parametry    </t>
  </si>
  <si>
    <t>D+M - Trubka dn25 pro vedení kabeláže po konstrukcích na stropech</t>
  </si>
  <si>
    <t>D+M - Trubka dn25 pro vedení kabeláže v podlaze</t>
  </si>
  <si>
    <t>D+M - Drobný materiál (příchytky, označení kabelů, atd…)</t>
  </si>
  <si>
    <t>Rozváděče obsahují :</t>
  </si>
  <si>
    <t>Doplnění a úprava stávajících rozváděčů (napojení nového rozvaděče pole B, apod.)</t>
  </si>
  <si>
    <t>Drobný materiál (svorky, hřeben, atd…)</t>
  </si>
  <si>
    <t>Rozváděč H.R. pole B obsahují:</t>
  </si>
  <si>
    <t>D+M - Rozvodnice volně stojící 586x1883x250 (přesná velikost bude upřesněna před realizací dle velikosti stávající skříně)</t>
  </si>
  <si>
    <t>Demontáž stávající skříně rozvaděče H.R. pole B včetně přepojení a přesunutí stávajících vývodů do rozvaděčů pole A a pole C</t>
  </si>
  <si>
    <t>D+M - Napojení stávajícího přívodního kabelu do nové skříně rozvaděče</t>
  </si>
  <si>
    <t>D+M - Hlavní vypínač 3x80A</t>
  </si>
  <si>
    <t>D+M - Přepěťová ochrana třídy C – 4xSLP-C</t>
  </si>
  <si>
    <t>D+M - Třífázový jistič B16/3, 16A</t>
  </si>
  <si>
    <t>-2138650883</t>
  </si>
  <si>
    <t>D+M - Jednofázový jistič B16/1, 16A</t>
  </si>
  <si>
    <t>D+M - Jednofázový jistič B6/1, 6A</t>
  </si>
  <si>
    <t>D+M - Jednofázový jistič s proudovým chráničem 10/B/2/0,03, 10A/0,03, typ A</t>
  </si>
  <si>
    <t>D+M -Třífázový jistič s proudovým chráničem 10/B/4/0,03, 10A/0,03, typ A</t>
  </si>
  <si>
    <t>D+M - 3f. proudový chránič FI40-4p/0,03, 40A/0,03A, typ A</t>
  </si>
  <si>
    <t>D+M - Instalační stykač Z-SCH 25A/20, 230V</t>
  </si>
  <si>
    <t>D+M - Instalační stykač Z-SCH 16A/40, 230V</t>
  </si>
  <si>
    <t>D+m - Multifunkční digitální termostat pro montáž na DIN lištu, určený pro regulaci vytápění / temperování, napájení 230 V, digitální displej, možnost nastavení časového programu, včetně montáže a zapojení.</t>
  </si>
  <si>
    <t xml:space="preserve">D+M - Síťový single router DALI </t>
  </si>
  <si>
    <t>D+M - Web server DALI</t>
  </si>
  <si>
    <t>D+M - Zdroj 3TE 230/12 AC/DC</t>
  </si>
  <si>
    <t>D+M - Zdroj 1TE 230/5 AC/DC</t>
  </si>
  <si>
    <t>D+M - 8 port network switch</t>
  </si>
  <si>
    <t>D+M - Drobný materiál (svorky, hřeben, atd…)</t>
  </si>
  <si>
    <t>Zásuvky, spínače, krabice, elektroinstalační materiál :</t>
  </si>
  <si>
    <t>D+M - Vypínač dvojitý-střídavý pod omítku, řaz.6+6, IP20, komplet včetně vícerámečků, barva bílá</t>
  </si>
  <si>
    <t>D+M - Vypínač jednopólový pod omítku, IP20, řaz.1</t>
  </si>
  <si>
    <t>D+M - DALI ovládací panel + systém ovládání DALI (včetně uvedení do provozu, adresace, nastavení scén dle pro. dokumentace)</t>
  </si>
  <si>
    <t>D+M - Zásuvka jednoduchá pod omítku 230V, 16A, IP20, komplet</t>
  </si>
  <si>
    <t>D+M - Zásuvka jednoduchá na povrch 230V, 16A, IP20, komplet</t>
  </si>
  <si>
    <t>D+M - Zásuvka USB-C 230V, 16A, IP20, komplet</t>
  </si>
  <si>
    <t>D+M - Zásuvka do podlahové krabice 230V, 16A</t>
  </si>
  <si>
    <t>D+M - Zásuvková podlahová krabice 8 modulů - velikosti podlahových krabic musí být koordinovány s profesí SLA</t>
  </si>
  <si>
    <t>D+M - Zásuvková podlahová krabice 16 modulů - velikosti podlahových krabic musí být koordinovány s profesí SLA</t>
  </si>
  <si>
    <t>D+M - Pomocný a montážní materiál, označovací materiál</t>
  </si>
  <si>
    <t>Svítidla, stropní vývody, apod…:</t>
  </si>
  <si>
    <t>viz stavební část</t>
  </si>
  <si>
    <t>Ostatní náklady :</t>
  </si>
  <si>
    <t>Doprava (silnoproud)</t>
  </si>
  <si>
    <t>Hlavní ochranná přípojnice</t>
  </si>
  <si>
    <t>Stavební přípomoce</t>
  </si>
  <si>
    <t>D+M - Drobný materiál (hmoždinky, šrouby, sádra, atd..)</t>
  </si>
  <si>
    <t>Zkoušky, revize, programování DALI, apod.</t>
  </si>
  <si>
    <t>D+M - Protipožární ucpávky</t>
  </si>
  <si>
    <t>Demontáž stávající již nevyužívané elektroinstalace (v rámci úpravy rozvaděčů)</t>
  </si>
  <si>
    <t>Dokumentace skutečného stavu</t>
  </si>
  <si>
    <t>05 - Akustika</t>
  </si>
  <si>
    <t xml:space="preserve">    7141 - Akustické úpravy</t>
  </si>
  <si>
    <t xml:space="preserve">    7142 - Akustická měření,  projekční činnost a odpady</t>
  </si>
  <si>
    <t>7141</t>
  </si>
  <si>
    <t>Akustické úpravy</t>
  </si>
  <si>
    <t>PAO</t>
  </si>
  <si>
    <t>D+M - Perforovaný akustický obklad</t>
  </si>
  <si>
    <t>jedná se o širokopásmově pohltivý akustický obklad s maximem činitele zvukové pohltivosti na středních kmitočtech; prvek je z lícové strany tvořen deskovým materiálem na bázi dřeva o tl. 18-20 mm; čelní deska je pomocí skrytých kotevních prvků kotvena s možností 3D rektifikace; deska je navrtána kruhovými otvory v atypické rozteči; rubová strana čelní desky je celoplošně čalouněna průzvučnou textilií černé barvy; do dutiny obkladu je vsazena absorpční vložka o tloušťce, objemové hmotnosti a umístění dle požadovaných akustických parametrů; vložka je balená v průzvučné folii s retardanty hoření o tloušťce ≤ 20 µm; třída reakce na oheň absorpční vložky vč. folie je A2-s1,d0; celková skladebná tloušťka obkladu je v rozmezí 80-250 mm; tvarování obkladu viz výkresová dokumentace; požadované hodnoty činitele zvukové pohltivosti v oktávových pásmech při uvažované aplikaci jsou: 125 Hz - α = 0,40; 250 Hz - α = 0,70; 500 Hz - α = 0,85; 1 kHz - α = 0,75; 2 kHz - α = 0,60; 4 kHz - α = 0,55; uvedené hodnoty jsou střední s tolerancí ±5%; šířka stykové spáry: 3 - 5 mm; skryté kotevní prvky; součástí položky je kotvení prvku, ukončovací a napojovací prvky; povrchová úprava desek: vysokotlaký laminát v dekoru šedě mořeného dřeva v minimální tloušťce 0,8mm; požadavky PBŘ: třída reakce na oheň materiálu jádra je A1; je nutné provést přerušení svislé dutiny vložením požární bariéry z materiálů s třídou reakce na oheň A1; povrchová úprava obkladu is = 0 mm/min; položka neobsahuje vestavěná svítidla
Konstrukční a výrobní řešení není závazně předepsáno, je umožněno rovnocenné řešení při splnění uvedených technicko-estetickcýh parametrů</t>
  </si>
  <si>
    <t>VP</t>
  </si>
  <si>
    <t>D+M - Vykryvací panel</t>
  </si>
  <si>
    <t>Jedná se o akustický obklad, jehož lícová plocha je tvořena deskou z materiálu na bázi dřeva tl. 18-20 mm, čelní deska je pomocí skrytých kotevních prvků kotvena s možností 3D rektifikace; do dutiny obkladu je vsazena absorpční vložka o tloušťce, objemové hmotnosti a umístění dle požadovaných akustických parametrů; vložka je balená v průzvučné folii s retardanty hoření o tloušťce ≤ 20 µm; třída reakce na oheň absorpční vložky vč. folie je A2-s1,d0; tvarování obkladu viz výkresová dokumentace;  požadovaný činitel zvukové pohltivosti obkladu při skladebné tloušťce 100 mm v oktávových pásmech je: 125 Hz – α = 0,12; 250 Hz - α = 0,08; 500 Hz - α ÷ 0,04; 1 kHz - α = 0,04; 2 kHz - α = 0,04; 4 kHz - α = 0,04; uvedené hodnoty jsou střední s tolerancí ±5%; šířka stykové spáry: 3 - 5 mm; skryté kotevní prvky; součástí položky je kotvení prvku, ukončovací a napojovací prvky; povrchová úprava desek: vysokotlaký laminát v dekoru šedě mořeného dřeva v minimální tloušťce 0,8mm; požadavky PBŘ: třída reakce na oheň materiálu jádra je A1; je nutné provést přerušení svislé dutiny vložením požární bariéry z materiálů s třídou reakce na oheň A1; povrchová úprava obkladu is = 0 mm/min; položka neobsahuje vestavěná svítidla
Konstrukční a výrobní řešení není závazně předepsáno, je umožněno rovnocenné řešení při splnění uvedených technicko-estetickcýh parametrů</t>
  </si>
  <si>
    <t>BAO</t>
  </si>
  <si>
    <t>D+M - Akustický beton</t>
  </si>
  <si>
    <t>jedná se o širokopásmově pohltivý akustický obklad s maximem činitele zvukové pohltivosti na nižších středních kmitočtech; prvek je z lícové strany tvořen deskami z betonu o tl. 20-25 mm v minimálním formátu 1200 x 600 mm; čelní deska je kotvena s možností 3D rektifikace s odstupem od stěny minimálně 60mm; deska je perforována kruhovými otvory o průměru 2-4mm v rozteči 18-25 mm; do dutiny obkladu je vsazena absorpční vložka o tloušťce, objemové hmotnosti a umístění dle požadovaných akustických parametrů; vložka je balená v průzvučné folii s retardanty hoření o tloušťce ≤ 20 µm; třída reakce na oheň absorpční vložky vč. folie je A2-s1,d0; tvarování obkladu viz výkresová dokumentace;  celková skladebná tloušťka obkladu je v rozmezí 80-200 mm; požadované hodnoty činitele zvukové pohltivosti v oktávových pásmech při uvažované aplikaci jsou: 125 Hz - α = 0,30; 250 Hz - α = 0,65; 500 Hz - α = 0,50; 1 kHz - α = 0,25; 2 kHz - α = 0,20; 4 kHz - α = 0,15; uvedené hodnoty jsou střední s tolerancí ±5%; součástí položky jsou rovněž ukončovací a napojovací prvky, obložky, sokly, přípravy pro koncové prvky technologií atd.; povrchová úprava desek: beton bez dalších povrchových úprav měnící jeho vizuální podobu; požadavky PBŘ: třída reakce na oheň materiálu je A1; je nutné provést přerušení svislé dutiny vložením požární bariéry z materiálů s třídou reakce na oheň A1
Konstrukční a výrobní řešení není závazně předepsáno, je umožněno rovnocenné řešení při splnění uvedených technicko-estetickcýh parametrů</t>
  </si>
  <si>
    <t>NFR - S</t>
  </si>
  <si>
    <t>D+M - Nizkofrekvenční rezonator - stěnový</t>
  </si>
  <si>
    <t>jedná se o nízkofrekvenčně pohltivý akustický prvek s uzavřeným objemem; prvek je zhotoven z deskového materiálu na bázi dřeva o tl. 18-20 mm; rezonanční štěrbina, řezová plocha rezonátoru a délka prvku je dle požadovaných akustických vlastností; kotvení pomocí skrytých kotevních prvků; návrhová rezonanční frekvence je frez = 100–130 Hz; rubová strana štěrbiny celoplošně překryta kašírováním v černé barvě; vnitřní objem nízkofrekvenčního rezonátoru je zatlumen absorpční vložkou o tloušťce, objemové hmotnosti a umístění dle požadovaných akustických parametrů; vložka je balená v průzvučné folii s retardanty hoření o tloušťce ≤ 20 µm; třída reakce na oheň absorpční vložky vč. folie je A2-s1,d0; celková skladebná tloušťka prvku je 180-220 mm; požadované hodnoty činitele zvukové pohltivosti v oktávových pásmech při uvažované aplikaci jsou: 125 Hz - α = 0,60; 250 Hz - α = 0,35; 500 Hz - α = 0,25; 1 kHz - α = 0,20; 2 kHz - α ≈ 0,20; 4 kHz - α = 0,15; uvedené hodnoty jsou střední s tolerancí ±5%; součástí položky jsou rovněž ukončovací a napojovací prvky, obložky a sokly; povrchová úprava desek: HPL v dekoru šedě mořeného dřeva v minimální tloušťce 0,8mm; požadavky PBŘ: třída reakce na oheň materiálu jádra je A1; je nutné provést přerušení svislé dutiny vložením požární bariéry z materiálů s třídou reakce na oheň A1; povrchová úprava obkladu is = 0 mm/min;
Konstrukční a výrobní řešení není závazně předepsáno, je umožněno rovnocenné řešení při splnění uvedených technicko-estetickcýh parametrů</t>
  </si>
  <si>
    <t>TB</t>
  </si>
  <si>
    <t>D+M - TV Box</t>
  </si>
  <si>
    <t>Jedná se o mobilní box umožňující vestavbu TV (viz část AV) – připojení do podlahové krabice. Konstrukce je z materiálu na bázi dřeva v barvě shodné s barvou koberce, tvarování dle výkresové dokumentace; bez požadavku na požární odolnost
Konstrukční a výrobní řešení není závazně předepsáno, je umožněno rovnocenné řešení při splnění uvedených technicko-estetickcýh parametrů</t>
  </si>
  <si>
    <t>KT</t>
  </si>
  <si>
    <t>D+M - Katedra</t>
  </si>
  <si>
    <t>Jedná se o mobilní prvky skládající se ze tří samostatných segmentů, každý vybavený čtyřmi otočnými koly s integrovaným ložiskem a možností brždění; Spojení jednotlivých segmentů provedeno pomocí vestavných magnetů, jejichž síla umožňuje pevné spojení segmentů katedra a zároveň snadné rozebrání; otevírání dveří bezúchytkovým systémem reagující na stlačení; bez požadavku na požární odolnost
Konstrukční a výrobní řešení není závazně předepsáno, je umožněno rovnocenné řešení při splnění uvedených technicko-estetickcýh parametrů</t>
  </si>
  <si>
    <t>PR</t>
  </si>
  <si>
    <t>D+M - parapetní deska</t>
  </si>
  <si>
    <t>Jedná se o polep parapetní desky dekorem ve stejném designu jako je povrch akustického obkladu.
Konstrukční a výrobní řešení není závazně předepsáno, je umožněno rovnocenné řešení při splnění uvedených technicko-estetickcýh parametrů</t>
  </si>
  <si>
    <t>RP</t>
  </si>
  <si>
    <t>D+M - řečnický pult</t>
  </si>
  <si>
    <t>mobilní prvek umožňující prezentaci za notebooku; kontrukce z materiálu na bázi dřeva ve shodném designu jako akustické obklady  stěn; tvarování viz výkresová dokumentace 
Konstrukční a výrobní řešení není závazně předepsáno, je umožněno rovnocenné řešení při splnění uvedených technicko-estetickcýh parametrů</t>
  </si>
  <si>
    <t>AZ</t>
  </si>
  <si>
    <t>D+M - Akustické žaluzie</t>
  </si>
  <si>
    <t>Vertikální žaluzie z translucentního materiálu s manuálním pohonem; kolejnice a ovládací prvky v černé barvě; dle UNI EN 14501 TS 9-14%; RS 50-56%; požadované hodnoty činitele zvukové pohltivosti v oktávových pásmech při uvažované aplikaci jsou minimálně: 125 Hz - α = 0,04; 250 Hz - α = 0,05; 500 Hz - α = 0,1; 1 kHz - α = 0,45; 2 kHz - α = 0,6; 4 kHz - α = 0,4; uvedené hodnoty jsou střední s tolerancí ±5%; požadavky PBŘ: třída reakce na oheň B-s1,d0 a lepší
Konstrukční a výrobní řešení není závazně předepsáno, je umožněno rovnocenné řešení při splnění uvedených technicko-estetickcýh parametrů</t>
  </si>
  <si>
    <t>7142</t>
  </si>
  <si>
    <t>Akustická měření, projekční činnost a odpady</t>
  </si>
  <si>
    <t>DM</t>
  </si>
  <si>
    <t>demontáž  související s montáží nových akustických obkladů</t>
  </si>
  <si>
    <t>odvoz odpadu</t>
  </si>
  <si>
    <t>poplatek za předání odpadu k recyklaci - 17 02 03</t>
  </si>
  <si>
    <t>poplatek za předání odpadu k recyklaci - 17 04 05</t>
  </si>
  <si>
    <t>poplatek za předání odpadu k recyklaci - 17 06 04</t>
  </si>
  <si>
    <t>poplatek za uložení odpadu (skládkovné) - 17 09 04</t>
  </si>
  <si>
    <t>LES</t>
  </si>
  <si>
    <t>Lešení</t>
  </si>
  <si>
    <t>Poznámka k položce:_x000D_
lešení/plošina nutné pro montáž akustických obkladů</t>
  </si>
  <si>
    <t>VD-A</t>
  </si>
  <si>
    <t>Výrobní dokumentace, akustická měření</t>
  </si>
  <si>
    <t>Poznámka k položce:_x000D_
Dílenská dokumentace profese prostorová akustika zahrnuje dílenské detaily provedení atypických akustických prvků a bude předložena k odsouhlasení generálnímu projektantovi, projektantovi akustiky a zástupci investora ke schválení. Součástí je také etapové měření doby dozvuku auly pro průběžné ověření výpočtu a závěrečné měření doby dozvuku. Všechna měření jsou provedena dle normy ČSN EN ISO 3382-1 a zahrnují vyhodnocení a protokolární zpracování výsledků s příslušnými závěry a návrhy na korelaci řešení.</t>
  </si>
  <si>
    <t>VDP</t>
  </si>
  <si>
    <t>VRN,  doprava, přesun hmot</t>
  </si>
  <si>
    <t>06 - VZT</t>
  </si>
  <si>
    <t xml:space="preserve">    61 - Úprava povrchů vnitřních</t>
  </si>
  <si>
    <t xml:space="preserve">    64 - Osazování výplní otvorů</t>
  </si>
  <si>
    <t xml:space="preserve">    94. - Lešení </t>
  </si>
  <si>
    <t xml:space="preserve">    951 - Ostatní konstrukce a práce  </t>
  </si>
  <si>
    <t xml:space="preserve">    961 - Bourání a demontáže konstrukcí</t>
  </si>
  <si>
    <t xml:space="preserve">    997 - Přesun sutě</t>
  </si>
  <si>
    <t xml:space="preserve">    741 - Elektroinstalace  </t>
  </si>
  <si>
    <t xml:space="preserve">    751 - Vzduchotechnika </t>
  </si>
  <si>
    <t xml:space="preserve">    777 - Podlahy lité</t>
  </si>
  <si>
    <t xml:space="preserve">    784 - Dokončovací práce - malby </t>
  </si>
  <si>
    <t>Úprava povrchů vnitřních</t>
  </si>
  <si>
    <t>619995001</t>
  </si>
  <si>
    <t>Začištění omítek (s dodáním hmot) kolem oken, dveří, podlah, obkladů apod.</t>
  </si>
  <si>
    <t>https://podminky.urs.cz/item/CS_URS_2026_01/619995001</t>
  </si>
  <si>
    <t>(1,40+1,97*2)*3   "m.č. 110 a 111"</t>
  </si>
  <si>
    <t>612315301</t>
  </si>
  <si>
    <t>Vápenná omítka ostění nebo nadpraží hladká</t>
  </si>
  <si>
    <t>https://podminky.urs.cz/item/CS_URS_2026_01/612315301</t>
  </si>
  <si>
    <t>(1,45+2,05*2)*0,20</t>
  </si>
  <si>
    <t>612325223</t>
  </si>
  <si>
    <t>Vápenocementová omítka jednotlivých malých ploch štuková dvouvrstvá na stěnách, plochy jednotlivě přes 0,25 do 1 m2</t>
  </si>
  <si>
    <t>https://podminky.urs.cz/item/CS_URS_2026_01/612325223</t>
  </si>
  <si>
    <t>1   "nad dveřmi m.č. 111"</t>
  </si>
  <si>
    <t>612325412</t>
  </si>
  <si>
    <t>Oprava vápenocementové omítky vnitřních ploch hladké, tl. do 20 mm stěn, v rozsahu opravované plochy přes 10 do 30%</t>
  </si>
  <si>
    <t>https://podminky.urs.cz/item/CS_URS_2026_01/612325412</t>
  </si>
  <si>
    <t>2,61*(8,14+7,10+11,31+14,41+3,21+11,98+0,64+3,13+1,00+0,70+0,20*2)</t>
  </si>
  <si>
    <t>-1,40*1,97</t>
  </si>
  <si>
    <t>Součet   m.č. 114 - strojovna</t>
  </si>
  <si>
    <t>612325452</t>
  </si>
  <si>
    <t>Oprava vápenocementové omítky vnitřních ploch Příplatek k cenám za každých dalších 10 mm tloušťky jádrové omítky přes 20 mm stěn, v rozsahu opravované plochy přes 10 do 30%</t>
  </si>
  <si>
    <t>https://podminky.urs.cz/item/CS_URS_2026_01/612325452</t>
  </si>
  <si>
    <t>612131121</t>
  </si>
  <si>
    <t>Podkladní a spojovací vrstva vnitřních omítaných ploch penetrace disperzní nanášená ručně stěn</t>
  </si>
  <si>
    <t>https://podminky.urs.cz/item/CS_URS_2026_01/612131121</t>
  </si>
  <si>
    <t>612135011</t>
  </si>
  <si>
    <t>Vyrovnání nerovností podkladu vnitřních omítaných ploch tmelem, tl. do 2 mm stěn</t>
  </si>
  <si>
    <t>https://podminky.urs.cz/item/CS_URS_2026_01/612135011</t>
  </si>
  <si>
    <t>612135095</t>
  </si>
  <si>
    <t>Vyrovnání nerovností podkladu vnitřních omítaných ploch Příplatek k ceně za každý další 1 mm tloušťky podkladní vrstvy přes 2 mm tmelem stěn</t>
  </si>
  <si>
    <t>https://podminky.urs.cz/item/CS_URS_2026_01/612135095</t>
  </si>
  <si>
    <t>159,114*2</t>
  </si>
  <si>
    <t>612142001</t>
  </si>
  <si>
    <t>Pletivo vnitřních ploch v ploše nebo pruzích, na plném podkladu sklovláknité vtlačené do tmelu včetně tmelu stěn</t>
  </si>
  <si>
    <t>https://podminky.urs.cz/item/CS_URS_2026_01/612142001</t>
  </si>
  <si>
    <t>612321131</t>
  </si>
  <si>
    <t>Vápenocementový štuk vnitřních ploch tloušťky do 3 mm svislých konstrukcí stěn</t>
  </si>
  <si>
    <t>https://podminky.urs.cz/item/CS_URS_2026_01/612321131</t>
  </si>
  <si>
    <t>612325222</t>
  </si>
  <si>
    <t>Vápenocementová omítka jednotlivých malých ploch štuková dvouvrstvá na stěnách, plochy jednotlivě přes 0,09 do 0,25 m2</t>
  </si>
  <si>
    <t>https://podminky.urs.cz/item/CS_URS_2026_01/612325222</t>
  </si>
  <si>
    <t>Osazování výplní otvorů</t>
  </si>
  <si>
    <t>317944323</t>
  </si>
  <si>
    <t>Válcované nosníky dodatečně osazované do připravených otvorů bez zazdění hlav, výšky přes 120 do 220 mm</t>
  </si>
  <si>
    <t>https://podminky.urs.cz/item/CS_URS_2026_01/317944323</t>
  </si>
  <si>
    <t>2,00*2*0,0134    "IPE 140 - rozšíření dveří mezi m.č. 114 a 111"</t>
  </si>
  <si>
    <t>317234410</t>
  </si>
  <si>
    <t>Vyzdívka mezi nosníky cihlami pálenými na maltu cementovou</t>
  </si>
  <si>
    <t>https://podminky.urs.cz/item/CS_URS_2026_01/317234410</t>
  </si>
  <si>
    <t>2,00*0,30*0,14    "IPE 140 - rozšíření dveří mezi m.č. 114 a 111"</t>
  </si>
  <si>
    <t>642944121</t>
  </si>
  <si>
    <t>Osazení ocelových dveřních zárubní lisovaných nebo z úhelníků dodatečně s vybetonováním prahu, plochy do 2,5 m2</t>
  </si>
  <si>
    <t>https://podminky.urs.cz/item/CS_URS_2026_01/642944121</t>
  </si>
  <si>
    <t>55331.R001</t>
  </si>
  <si>
    <t>zárubeň dvoukřídlá ocelová pro dodatečnou montáž tl stěny 110-150mm rozměru 1400/1970mm</t>
  </si>
  <si>
    <t>94.</t>
  </si>
  <si>
    <t xml:space="preserve">Lešení </t>
  </si>
  <si>
    <t>949121111</t>
  </si>
  <si>
    <t>Lešení lehké kozové dílcové o výšce lešeňové podlahy do 1,2 m montáž</t>
  </si>
  <si>
    <t>https://podminky.urs.cz/item/CS_URS_2026_01/949121111</t>
  </si>
  <si>
    <t>949121211</t>
  </si>
  <si>
    <t>Lešení lehké kozové dílcové o výšce lešeňové podlahy do 1,2 m příplatek k ceně za každý den použití</t>
  </si>
  <si>
    <t>https://podminky.urs.cz/item/CS_URS_2026_01/949121211</t>
  </si>
  <si>
    <t>4*30   "cca 1 měsíc"</t>
  </si>
  <si>
    <t>949121811</t>
  </si>
  <si>
    <t>Lešení lehké kozové dílcové o výšce lešeňové podlahy do 1,2 m demontáž</t>
  </si>
  <si>
    <t>https://podminky.urs.cz/item/CS_URS_2026_01/949121811</t>
  </si>
  <si>
    <t>951</t>
  </si>
  <si>
    <t xml:space="preserve">Ostatní konstrukce a práce  </t>
  </si>
  <si>
    <t>619996145</t>
  </si>
  <si>
    <t>Ochrana stavebních konstrukcí a samostatných prvků včetně pozdějšího odstranění geotextilií obalením samostatných konstrukcí a prvků</t>
  </si>
  <si>
    <t>https://podminky.urs.cz/item/CS_URS_2026_01/619996145</t>
  </si>
  <si>
    <t>619991001</t>
  </si>
  <si>
    <t>Zakrytí vnitřních ploch před znečištěním PE fólií včetně pozdějšího odkrytí podlah</t>
  </si>
  <si>
    <t>https://podminky.urs.cz/item/CS_URS_2026_01/619991001</t>
  </si>
  <si>
    <t>952901111</t>
  </si>
  <si>
    <t>Vyčištění budov nebo objektů před předáním do užívání budov bytové nebo občanské výstavby, světlé výšky podlaží do 4 m</t>
  </si>
  <si>
    <t>https://podminky.urs.cz/item/CS_URS_2026_01/952901111</t>
  </si>
  <si>
    <t>961</t>
  </si>
  <si>
    <t>Bourání a demontáže konstrukcí</t>
  </si>
  <si>
    <t>751612.R003</t>
  </si>
  <si>
    <t>Demontáž vzduchotechnické jednotky 3500x1000x1860mm včetně čerpadel vzduch-vzduch, podstavců a el. napojení</t>
  </si>
  <si>
    <t>968072455</t>
  </si>
  <si>
    <t>Vybourání kovových rámů oken s křídly, dveřních zárubní, vrat, stěn, ostění nebo obkladů dveřních zárubní, plochy do 2 m2</t>
  </si>
  <si>
    <t>https://podminky.urs.cz/item/CS_URS_2026_01/968072455</t>
  </si>
  <si>
    <t>0,90*1,97</t>
  </si>
  <si>
    <t>968072456</t>
  </si>
  <si>
    <t>Vybourání kovových rámů oken s křídly, dveřních zárubní, vrat, stěn, ostění nebo obkladů dveřních zárubní, plochy přes 2 m2</t>
  </si>
  <si>
    <t>https://podminky.urs.cz/item/CS_URS_2026_01/968072456</t>
  </si>
  <si>
    <t>1,10*1,97</t>
  </si>
  <si>
    <t>974031664</t>
  </si>
  <si>
    <t>Vysekání rýh ve zdivu cihelném na maltu vápennou nebo vápenocementovou pro vtahování nosníků do zdí, před vybouráním otvoru do hl. 150 mm, při v. nosníku do 150 mm</t>
  </si>
  <si>
    <t>https://podminky.urs.cz/item/CS_URS_2026_01/974031664</t>
  </si>
  <si>
    <t>2,00*2    "rozšíření dveří mezi m.č. 114 a 111"</t>
  </si>
  <si>
    <t>971033641</t>
  </si>
  <si>
    <t>Vybourání otvorů ve zdivu a příčkách z cihel, tvárnic, lehkých betonů z cihel pálených na maltu vápennou nebo vápenocementovou plochy do 4 m2, tl. do 300 mm</t>
  </si>
  <si>
    <t>https://podminky.urs.cz/item/CS_URS_2026_01/971033641</t>
  </si>
  <si>
    <t>0,50*2,02*0,30  "rozšíření dveří mezi m.č. 114 a 111"</t>
  </si>
  <si>
    <t>971033531</t>
  </si>
  <si>
    <t>Vybourání otvorů ve zdivu a příčkách z cihel, tvárnic, lehkých betonů z cihel pálených na maltu vápennou nebo vápenocementovou plochy do 1 m2, tl. do 150 mm</t>
  </si>
  <si>
    <t>https://podminky.urs.cz/item/CS_URS_2026_01/971033531</t>
  </si>
  <si>
    <t>0,30*2,02   "rozšíření dveří mezi m.č. 111 a 110"</t>
  </si>
  <si>
    <t>971033451</t>
  </si>
  <si>
    <t>Vybourání otvorů ve zdivu a příčkách z cihel, tvárnic, lehkých betonů z cihel pálených na maltu vápennou nebo vápenocementovou plochy do 0,25 m2, tl. do 450 mm</t>
  </si>
  <si>
    <t>https://podminky.urs.cz/item/CS_URS_2026_01/971033451</t>
  </si>
  <si>
    <t>967031132</t>
  </si>
  <si>
    <t>Přisekání (špicování) plošné nebo rovných ostění zdiva z cihel pálených rovných ostění, bez odstupu, po hrubém vybourání otvorů, na maltu vápennou nebo vápenocementovou</t>
  </si>
  <si>
    <t>https://podminky.urs.cz/item/CS_URS_2026_01/967031132</t>
  </si>
  <si>
    <t>2,02*0,30  "rozšíření dveří mezi m.č. 114 a 111"</t>
  </si>
  <si>
    <t>0,15*2,02   "rozšíření dveří mezi m.č. 111 a 110"</t>
  </si>
  <si>
    <t>978013141</t>
  </si>
  <si>
    <t>Otlučení vápenných, vápenocementových nebo vápenosádrových omítek vnitřních ploch tloušťky do 25 mm stěn, včetně vyškrabání spar, v rozsahu přes 10 do 30 %</t>
  </si>
  <si>
    <t>https://podminky.urs.cz/item/CS_URS_2026_01/978013141</t>
  </si>
  <si>
    <t>784121001</t>
  </si>
  <si>
    <t>Oškrabání malby v místnostech výšky do 3,80 m</t>
  </si>
  <si>
    <t>https://podminky.urs.cz/item/CS_URS_2026_01/784121001</t>
  </si>
  <si>
    <t>159,114*0,70   "70% - strojovna stěny"</t>
  </si>
  <si>
    <t>102,10                "strojovna strop"</t>
  </si>
  <si>
    <t>965046111</t>
  </si>
  <si>
    <t>Broušení stávajících betonových podlah úběr do 3 mm</t>
  </si>
  <si>
    <t>https://podminky.urs.cz/item/CS_URS_2026_01/965046111</t>
  </si>
  <si>
    <t>102,10   "m.č. 114 - strojovna"</t>
  </si>
  <si>
    <t>965046119</t>
  </si>
  <si>
    <t>Broušení stávajících betonových podlah Příplatek k ceně za každý další 1 mm úběru</t>
  </si>
  <si>
    <t>https://podminky.urs.cz/item/CS_URS_2026_01/965046119</t>
  </si>
  <si>
    <t>102,10*2</t>
  </si>
  <si>
    <t>Přesun sutě</t>
  </si>
  <si>
    <t>997013214</t>
  </si>
  <si>
    <t>Vnitrostaveništní doprava suti a vybouraných hmot vodorovně do 50 m s naložením ručně pro budovy a haly výšky přes 12 do 15 m</t>
  </si>
  <si>
    <t>https://podminky.urs.cz/item/CS_URS_2026_01/997013214</t>
  </si>
  <si>
    <t>997013219</t>
  </si>
  <si>
    <t>Vnitrostaveništní doprava suti a vybouraných hmot vodorovně do 50 m s naložením Příplatek k cenám -3111 až -3217 za zvětšenou vodorovnou dopravu přes vymezenou dopravní vzdálenost za každých dalších započatých 10 m</t>
  </si>
  <si>
    <t>https://podminky.urs.cz/item/CS_URS_2026_01/997013219</t>
  </si>
  <si>
    <t>5,705*15</t>
  </si>
  <si>
    <t>5,705</t>
  </si>
  <si>
    <t>-1,605   "odpočet demontovaných VZT jednotek (samostaný odvoz a likvidace)"</t>
  </si>
  <si>
    <t>4,10*39</t>
  </si>
  <si>
    <t>997013814</t>
  </si>
  <si>
    <t>Poplatek za uložení stavebního odpadu na skládce (skládkovné) z izolačních materiálů zatříděného do Katalogu odpadů pod kódem 17 06 04</t>
  </si>
  <si>
    <t>https://podminky.urs.cz/item/CS_URS_2026_01/997013814</t>
  </si>
  <si>
    <t>997013631</t>
  </si>
  <si>
    <t>Poplatek za uložení stavebního odpadu na skládce (skládkovné) směsného stavebního a demoličního zatříděného do Katalogu odpadů pod kódem 17 09 04</t>
  </si>
  <si>
    <t>CS ÚRS2026 01</t>
  </si>
  <si>
    <t>99701386.R01</t>
  </si>
  <si>
    <t>Poplatek za předání recyklačního zařízení stavebního odpadu železo a ocel kód odpadu 17 04 05</t>
  </si>
  <si>
    <t>99701386.R02</t>
  </si>
  <si>
    <t>Ekologická likvidace a vyřazení zařízení, předání recyklačnímu zařízení kód odpadu 16 02 14 a odvoz starých VZT jednotek</t>
  </si>
  <si>
    <t>998018003</t>
  </si>
  <si>
    <t>Přesun hmot pro budovy občanské výstavby, bydlení, výrobu a služby ruční (bez užití mechanizace) vodorovná dopravní vzdálenost do 100 m pro budovy s jakoukoliv nosnou konstrukcí výšky přes 12 do 24 m</t>
  </si>
  <si>
    <t>https://podminky.urs.cz/item/CS_URS_2026_01/998018003</t>
  </si>
  <si>
    <t>998018011</t>
  </si>
  <si>
    <t>Přesun hmot pro budovy občanské výstavby, bydlení, výrobu a služby ruční (bez užití mechanizace) Příplatek k cenám za ruční zvětšený přesun přes vymezenou vodorovnou dopravní vzdálenost za každých dalších započatých 100 m</t>
  </si>
  <si>
    <t>https://podminky.urs.cz/item/CS_URS_2026_01/998018011</t>
  </si>
  <si>
    <t xml:space="preserve">Elektroinstalace  </t>
  </si>
  <si>
    <t>741111.R001</t>
  </si>
  <si>
    <t>Elektroinstalace pro připojení nové VZT jednotky</t>
  </si>
  <si>
    <t>88</t>
  </si>
  <si>
    <t>741810002</t>
  </si>
  <si>
    <t>Zkoušky a prohlídky elektrických rozvodů a zařízení celková prohlídka a vyhotovení revizní zprávy pro objem montážních prací přes 100 do 500 tis. Kč</t>
  </si>
  <si>
    <t>90</t>
  </si>
  <si>
    <t>https://podminky.urs.cz/item/CS_URS_2026_01/741810002</t>
  </si>
  <si>
    <t>998741313</t>
  </si>
  <si>
    <t>Přesun hmot pro silnoproud stanovený procentní sazbou (%) z ceny vodorovná dopravní vzdálenost do 50 m ruční (bez užití mechanizace) v objektech výšky přes 12 do 24 m</t>
  </si>
  <si>
    <t>%</t>
  </si>
  <si>
    <t>92</t>
  </si>
  <si>
    <t>https://podminky.urs.cz/item/CS_URS_2026_01/998741313</t>
  </si>
  <si>
    <t>998741319</t>
  </si>
  <si>
    <t>Přesun hmot pro silnoproud stanovený procentní sazbou (%) z ceny vodorovná dopravní vzdálenost do 50 m Příplatek k cenám za ruční zvětšený přesun přes vymezenou vodorovnou dopravní vzdálenost za každých dalších započatých 50 m</t>
  </si>
  <si>
    <t>94</t>
  </si>
  <si>
    <t>https://podminky.urs.cz/item/CS_URS_2026_01/998741319</t>
  </si>
  <si>
    <t>3035,285*3</t>
  </si>
  <si>
    <t xml:space="preserve">Vzduchotechnika </t>
  </si>
  <si>
    <t>751711.R010</t>
  </si>
  <si>
    <t>Montáž modulární VZT jednotky</t>
  </si>
  <si>
    <t>96</t>
  </si>
  <si>
    <t>42952.R003</t>
  </si>
  <si>
    <t>předkonfigurovaná modulární vzduchotechnická jednotka a MaR včetně dopravy</t>
  </si>
  <si>
    <t>98</t>
  </si>
  <si>
    <t>42952.R005</t>
  </si>
  <si>
    <t>drobný montážní materiál</t>
  </si>
  <si>
    <t>100</t>
  </si>
  <si>
    <t>751711.R011</t>
  </si>
  <si>
    <t>Napojení na rozvody UZ, kanalizace</t>
  </si>
  <si>
    <t>102</t>
  </si>
  <si>
    <t>751711.R012</t>
  </si>
  <si>
    <t>Úprava potrubí před VZT jednotkama</t>
  </si>
  <si>
    <t>104</t>
  </si>
  <si>
    <t>7511000R22</t>
  </si>
  <si>
    <t>Zprovoznění a zkoušky zařízení</t>
  </si>
  <si>
    <t>Kč</t>
  </si>
  <si>
    <t>106</t>
  </si>
  <si>
    <t>7517111R08</t>
  </si>
  <si>
    <t>Drobné stavební úpravy - lokální úpravy prostupů, zapravení konstrukcí po montáži, drobné úpravy kotvení</t>
  </si>
  <si>
    <t>108</t>
  </si>
  <si>
    <t>23012005.R01</t>
  </si>
  <si>
    <t>Čištění potrubí profukováním nebo proplachováním DN 160 - 800 ve strojovně</t>
  </si>
  <si>
    <t>110</t>
  </si>
  <si>
    <t>23017000.R01</t>
  </si>
  <si>
    <t>Příprava pro zkoušku těsnosti potrubí DN 160 - 800 ve strojovně</t>
  </si>
  <si>
    <t>112</t>
  </si>
  <si>
    <t>23017001.R01</t>
  </si>
  <si>
    <t>Zkouška těsnosti potrubí DN 160 - 800 ve strojovně</t>
  </si>
  <si>
    <t>114</t>
  </si>
  <si>
    <t>751711111</t>
  </si>
  <si>
    <t>Montáž klimatizační jednotky vnitřní nástěnné o výkonu (pro objem místnosti) do 3,5 kW (do 35 m3)</t>
  </si>
  <si>
    <t>116</t>
  </si>
  <si>
    <t>https://podminky.urs.cz/item/CS_URS_2026_01/751711111</t>
  </si>
  <si>
    <t>751721111</t>
  </si>
  <si>
    <t>Montáž klimatizační jednotky venkovní jednofázové napájení do 2 vnitřních jednotek</t>
  </si>
  <si>
    <t>118</t>
  </si>
  <si>
    <t>https://podminky.urs.cz/item/CS_URS_2026_01/751721111</t>
  </si>
  <si>
    <t>4295200.R01</t>
  </si>
  <si>
    <t>Splitová klimatizační jednotka nástěnná – systém split (vnitřní a venkovní jednotka), chladicí výkon min. 2,0 kW, hlučnost vnitřní jednotky max. 25 dB(A), energetická třída nejvyšší možná dostupná, chladivo R32 nebo ekvivalent, invertorová technologie, napájení 220–240 V, včetně montáže, propojovacího potrubí, izolace, napojení odvodu kondenzátu a uvedení do provozu.</t>
  </si>
  <si>
    <t>120</t>
  </si>
  <si>
    <t>751792004</t>
  </si>
  <si>
    <t>Montáž ostatních zařízení uložení pro klimatizační jednotky na stěnu konzol (2 ks)</t>
  </si>
  <si>
    <t>122</t>
  </si>
  <si>
    <t>https://podminky.urs.cz/item/CS_URS_2026_01/751792004</t>
  </si>
  <si>
    <t>42990005</t>
  </si>
  <si>
    <t>Konzole pevná nástěnná pro venkovní klimatizační jednotku, délka podpěry min. 400 mm, nosnost min. 70 kg, ocelová konstrukce s protikorozní úpravou, včetně kotevního materiálu a montáže.</t>
  </si>
  <si>
    <t>124</t>
  </si>
  <si>
    <t>42990007</t>
  </si>
  <si>
    <t>kotevní sada pro upevnění konzol pro klimatizační jednotku</t>
  </si>
  <si>
    <t>126</t>
  </si>
  <si>
    <t>751791141</t>
  </si>
  <si>
    <t>Montáž napojovacího potrubí měděného neizolované tyče, D x tl. stěny 10 x 1</t>
  </si>
  <si>
    <t>128</t>
  </si>
  <si>
    <t>https://podminky.urs.cz/item/CS_URS_2026_01/751791141</t>
  </si>
  <si>
    <t>19632639</t>
  </si>
  <si>
    <t>trubka Cu 99,99 tyče stav polotvrdý D 10 tl stěny 1,0mm</t>
  </si>
  <si>
    <t>130</t>
  </si>
  <si>
    <t>10,00*1,03</t>
  </si>
  <si>
    <t>751791153</t>
  </si>
  <si>
    <t>Montáž napojovacího potrubí měděného tvarování potrubí, D x tl. stěny 10 x 1</t>
  </si>
  <si>
    <t>132</t>
  </si>
  <si>
    <t>https://podminky.urs.cz/item/CS_URS_2026_01/751791153</t>
  </si>
  <si>
    <t>751791163</t>
  </si>
  <si>
    <t>Montáž napojovacího potrubí měděného spojky potrubí, D x tl. stěny 10 x 1</t>
  </si>
  <si>
    <t>134</t>
  </si>
  <si>
    <t>https://podminky.urs.cz/item/CS_URS_2026_01/751791163</t>
  </si>
  <si>
    <t>19761090</t>
  </si>
  <si>
    <t>spojka závitová dvojitá pro měděné potrubí VZT, mosaz, D 3/8"</t>
  </si>
  <si>
    <t>136</t>
  </si>
  <si>
    <t>751791173</t>
  </si>
  <si>
    <t>Montáž napojovacího potrubí měděného zakončení včetně nasazení matice a montáže na ventil pro potrubí, D x tl. stěny 10 x 1</t>
  </si>
  <si>
    <t>138</t>
  </si>
  <si>
    <t>https://podminky.urs.cz/item/CS_URS_2026_01/751791173</t>
  </si>
  <si>
    <t>19761094</t>
  </si>
  <si>
    <t>matice závitová šestihranná pro měděné potrubí VZT, mosaz, D 3/8"</t>
  </si>
  <si>
    <t>140</t>
  </si>
  <si>
    <t>751792009</t>
  </si>
  <si>
    <t>Montáž ostatních zařízení izolace rozvodů klimatizace</t>
  </si>
  <si>
    <t>142</t>
  </si>
  <si>
    <t>https://podminky.urs.cz/item/CS_URS_2026_01/751792009</t>
  </si>
  <si>
    <t>28655581</t>
  </si>
  <si>
    <t>trubice tepelně izolační pro chlazení/klimatizaci/vzduchotechniku 38/13mm</t>
  </si>
  <si>
    <t>144</t>
  </si>
  <si>
    <t>751791301</t>
  </si>
  <si>
    <t>Montáž napojovacího potrubí měděného zkouška těsnosti potrubí</t>
  </si>
  <si>
    <t>hod</t>
  </si>
  <si>
    <t>146</t>
  </si>
  <si>
    <t>https://podminky.urs.cz/item/CS_URS_2026_01/751791301</t>
  </si>
  <si>
    <t>998751312</t>
  </si>
  <si>
    <t>Přesun hmot pro vzduchotechniku stanovený procentní sazbou (%) z ceny vodorovná dopravní vzdálenost do 50 m ruční (bez užití mechanizace) v objektech výšky přes 12 do 24 m</t>
  </si>
  <si>
    <t>148</t>
  </si>
  <si>
    <t>https://podminky.urs.cz/item/CS_URS_2026_01/998751312</t>
  </si>
  <si>
    <t>998751319</t>
  </si>
  <si>
    <t>Přesun hmot pro vzduchotechniku stanovený procentní sazbou (%) z ceny vodorovná dopravní vzdálenost do 50 m Příplatek k cenám za ruční zvětšený přesun přes vymezenou vodorovnou dopravní vzdálenost za každých dalších započatých 50 m</t>
  </si>
  <si>
    <t>150</t>
  </si>
  <si>
    <t>https://podminky.urs.cz/item/CS_URS_2026_01/998751319</t>
  </si>
  <si>
    <t>68249,201*3</t>
  </si>
  <si>
    <t>766660011</t>
  </si>
  <si>
    <t>Montáž dveřních křídel dřevěných nebo plastových otevíravých do ocelové zárubně povrchově upravených dvoukřídlových, šířky do 1450 mm</t>
  </si>
  <si>
    <t>152</t>
  </si>
  <si>
    <t>https://podminky.urs.cz/item/CS_URS_2026_01/766660011</t>
  </si>
  <si>
    <t>61162.R004</t>
  </si>
  <si>
    <t>dveře dvoukřídlé dřevotřískové povrch HPL laminát plné 1400x1970-2100mm (křídla 800+600mm)</t>
  </si>
  <si>
    <t>154</t>
  </si>
  <si>
    <t>766660731</t>
  </si>
  <si>
    <t>Montáž dveřních doplňků dveřního kování bezpečnostního zámku</t>
  </si>
  <si>
    <t>156</t>
  </si>
  <si>
    <t>https://podminky.urs.cz/item/CS_URS_2026_01/766660731</t>
  </si>
  <si>
    <t>54926002</t>
  </si>
  <si>
    <t>zámek zadlabací hluboký s panikovou funkcí pro dvoukřídlé dveře rozteč 72x55mm</t>
  </si>
  <si>
    <t>158</t>
  </si>
  <si>
    <t>54964162</t>
  </si>
  <si>
    <t>vložka cylindrická bezpečnostní 55+70</t>
  </si>
  <si>
    <t>160</t>
  </si>
  <si>
    <t>766660733</t>
  </si>
  <si>
    <t>Montáž dveřních doplňků dveřního kování bezpečnostního štítku s klikou</t>
  </si>
  <si>
    <t>162</t>
  </si>
  <si>
    <t>https://podminky.urs.cz/item/CS_URS_2026_01/766660733</t>
  </si>
  <si>
    <t>54914133</t>
  </si>
  <si>
    <t>dveřní kování bezpečnostní RC3 klika/koule lakovaný nerez</t>
  </si>
  <si>
    <t>164</t>
  </si>
  <si>
    <t>998766313</t>
  </si>
  <si>
    <t>Přesun hmot pro konstrukce truhlářské stanovený procentní sazbou (%) z ceny vodorovná dopravní vzdálenost do 50 m ruční (bez užití mechanizace) v objektech výšky přes 12 do 24 m</t>
  </si>
  <si>
    <t>166</t>
  </si>
  <si>
    <t>https://podminky.urs.cz/item/CS_URS_2026_01/998766313</t>
  </si>
  <si>
    <t>998766319</t>
  </si>
  <si>
    <t>Přesun hmot pro konstrukce truhlářské stanovený procentní sazbou (%) z ceny vodorovná dopravní vzdálenost do 50 m Příplatek k cenám za ruční zvětšený přesun přes vymezenou vodorovnou dopravní vzdálenost za každých dalších započatých 50 m</t>
  </si>
  <si>
    <t>168</t>
  </si>
  <si>
    <t>https://podminky.urs.cz/item/CS_URS_2026_01/998766319</t>
  </si>
  <si>
    <t>515,33*3</t>
  </si>
  <si>
    <t>777</t>
  </si>
  <si>
    <t>Podlahy lité</t>
  </si>
  <si>
    <t>777111151</t>
  </si>
  <si>
    <t>Příprava podkladu před provedením litých podlah odstranění nátěrů odstraňovačem nátěrů</t>
  </si>
  <si>
    <t>170</t>
  </si>
  <si>
    <t>https://podminky.urs.cz/item/CS_URS_2026_01/777111151</t>
  </si>
  <si>
    <t>777111111</t>
  </si>
  <si>
    <t>Příprava podkladu před provedením litých podlah vysátí</t>
  </si>
  <si>
    <t>172</t>
  </si>
  <si>
    <t>https://podminky.urs.cz/item/CS_URS_2026_01/777111111</t>
  </si>
  <si>
    <t>777111121</t>
  </si>
  <si>
    <t>Příprava podkladu před provedením litých podlah obroušení ruční ( v místě styku se stěnou, v rozích apod.)</t>
  </si>
  <si>
    <t>174</t>
  </si>
  <si>
    <t>https://podminky.urs.cz/item/CS_URS_2026_01/777111121</t>
  </si>
  <si>
    <t>8,14+7,10+11,31+14,41+3,21+11,98+0,64+3,13+1,00+0,70+0,20*2</t>
  </si>
  <si>
    <t>-1,40</t>
  </si>
  <si>
    <t>777121115</t>
  </si>
  <si>
    <t>Vyrovnání podkladu epoxidovou stěrkou plněnou pískem, tloušťky přes 3 do 5 mm, plochy přes 1,0 m2</t>
  </si>
  <si>
    <t>176</t>
  </si>
  <si>
    <t>https://podminky.urs.cz/item/CS_URS_2026_01/777121115</t>
  </si>
  <si>
    <t>777121125</t>
  </si>
  <si>
    <t>Vyrovnání podkladu epoxidovou stěrkou plněnou pískem, tloušťky Příplatek k ceně za každý další 1 mm vyrovnání tloušťky přes 5 mm, plochy přes 1,0m2</t>
  </si>
  <si>
    <t>178</t>
  </si>
  <si>
    <t>https://podminky.urs.cz/item/CS_URS_2026_01/777121125</t>
  </si>
  <si>
    <t>777131101</t>
  </si>
  <si>
    <t>Penetrační nátěr podlahy epoxidový na podklad suchý a vyzrálý</t>
  </si>
  <si>
    <t>180</t>
  </si>
  <si>
    <t>https://podminky.urs.cz/item/CS_URS_2026_01/777131101</t>
  </si>
  <si>
    <t>777511105</t>
  </si>
  <si>
    <t>Krycí stěrka dekorativní epoxidová, tloušťky přes 2 do 3 mm</t>
  </si>
  <si>
    <t>182</t>
  </si>
  <si>
    <t>https://podminky.urs.cz/item/CS_URS_2026_01/777511105</t>
  </si>
  <si>
    <t>777511181</t>
  </si>
  <si>
    <t>Krycí stěrka Příplatek k cenám za zvýšenou pracnost provádění soklíků na svislé ploše podlahových</t>
  </si>
  <si>
    <t>184</t>
  </si>
  <si>
    <t>https://podminky.urs.cz/item/CS_URS_2026_01/777511181</t>
  </si>
  <si>
    <t>(8,14+7,10+11,31+14,41+3,21+11,98+0,64+3,13+1,00+0,70+0,20*2)*0,20</t>
  </si>
  <si>
    <t>-1,40*0,20</t>
  </si>
  <si>
    <t>777612107</t>
  </si>
  <si>
    <t>Uzavírací nátěr podlahy epoxidový strukturní</t>
  </si>
  <si>
    <t>186</t>
  </si>
  <si>
    <t>https://podminky.urs.cz/item/CS_URS_2026_01/777612107</t>
  </si>
  <si>
    <t>777612105</t>
  </si>
  <si>
    <t>Uzavírací nátěr podlahy protiskluzná úprava plnění skleněnými kuličkami (ballotini)</t>
  </si>
  <si>
    <t>188</t>
  </si>
  <si>
    <t>https://podminky.urs.cz/item/CS_URS_2026_01/777612105</t>
  </si>
  <si>
    <t>777612151</t>
  </si>
  <si>
    <t>Uzavírací nátěr Příplatek za zvýšenou pracnost provádění soklíků na svislé ploše podlahových</t>
  </si>
  <si>
    <t>https://podminky.urs.cz/item/CS_URS_2026_01/777612151</t>
  </si>
  <si>
    <t>777911113</t>
  </si>
  <si>
    <t>Napojení na stěnu nebo sokl fabionem z epoxidové stěrky plněné pískem a výplňovým spárovým profilem s trvale pružným tmelem pohyblivé</t>
  </si>
  <si>
    <t>192</t>
  </si>
  <si>
    <t>https://podminky.urs.cz/item/CS_URS_2026_01/777911113</t>
  </si>
  <si>
    <t>998777312</t>
  </si>
  <si>
    <t>Přesun hmot pro podlahy lité stanovený procentní sazbou (%) z ceny vodorovná dopravní vzdálenost do 50 m ruční (bez užití mechanizace) v objektech výšky přes 6 do 12 m, včetně poplatku za recyklaci</t>
  </si>
  <si>
    <t>194</t>
  </si>
  <si>
    <t>https://podminky.urs.cz/item/CS_URS_2026_01/998777312</t>
  </si>
  <si>
    <t>998777319</t>
  </si>
  <si>
    <t>Přesun hmot pro podlahy lité stanovený procentní sazbou (%) z ceny vodorovná dopravní vzdálenost do 50 m Příplatek k cenám za ruční zvětšený přesun přes vymezenou vodorovnou dopravní vzdálenost za každých dalších započatých 50 m</t>
  </si>
  <si>
    <t>196</t>
  </si>
  <si>
    <t>https://podminky.urs.cz/item/CS_URS_2026_01/998777319</t>
  </si>
  <si>
    <t>5017,858*3</t>
  </si>
  <si>
    <t>101</t>
  </si>
  <si>
    <t>783301311</t>
  </si>
  <si>
    <t>Příprava podkladu zámečnických konstrukcí před provedením nátěru odmaštění odmašťovačem vodou ředitelným</t>
  </si>
  <si>
    <t>198</t>
  </si>
  <si>
    <t>https://podminky.urs.cz/item/CS_URS_2026_01/783301311</t>
  </si>
  <si>
    <t>(1,40+1,97*2)*0,30*2   "nové zárubně"</t>
  </si>
  <si>
    <t>783314101</t>
  </si>
  <si>
    <t>Základní nátěr zámečnických konstrukcí jednonásobný syntetický</t>
  </si>
  <si>
    <t>200</t>
  </si>
  <si>
    <t>https://podminky.urs.cz/item/CS_URS_2026_01/783314101</t>
  </si>
  <si>
    <t>103</t>
  </si>
  <si>
    <t>783315101</t>
  </si>
  <si>
    <t>Mezinátěr zámečnických konstrukcí jednonásobný syntetický standardní</t>
  </si>
  <si>
    <t>202</t>
  </si>
  <si>
    <t>https://podminky.urs.cz/item/CS_URS_2026_01/783315101</t>
  </si>
  <si>
    <t>783317101</t>
  </si>
  <si>
    <t>Krycí nátěr (email) zámečnických konstrukcí jednonásobný syntetický standardní</t>
  </si>
  <si>
    <t>204</t>
  </si>
  <si>
    <t>https://podminky.urs.cz/item/CS_URS_2026_01/783317101</t>
  </si>
  <si>
    <t xml:space="preserve">Dokončovací práce - malby </t>
  </si>
  <si>
    <t>105</t>
  </si>
  <si>
    <t>784181121</t>
  </si>
  <si>
    <t>Penetrace podkladu jednonásobná hloubková akrylátová bezbarvá v místnostech výšky do 3,80 m</t>
  </si>
  <si>
    <t>206</t>
  </si>
  <si>
    <t>https://podminky.urs.cz/item/CS_URS_2026_01/784181121</t>
  </si>
  <si>
    <t>Mezisoučet   stěny</t>
  </si>
  <si>
    <t>102,10</t>
  </si>
  <si>
    <t>Mezisoučet   strop</t>
  </si>
  <si>
    <t>784211101</t>
  </si>
  <si>
    <t>Malby z malířských směsí oděruvzdorných za mokra dvojnásobné, bílé za mokra oděruvzdorné výborně v místnostech výšky do 3,80 m</t>
  </si>
  <si>
    <t>208</t>
  </si>
  <si>
    <t>https://podminky.urs.cz/item/CS_URS_2026_01/784211101</t>
  </si>
  <si>
    <t>107</t>
  </si>
  <si>
    <t>784171101</t>
  </si>
  <si>
    <t>Zakrytí nemalovaných ploch (materiál ve specifikaci) včetně pozdějšího odkrytí podlah</t>
  </si>
  <si>
    <t>210</t>
  </si>
  <si>
    <t>https://podminky.urs.cz/item/CS_URS_2026_01/784171101</t>
  </si>
  <si>
    <t>28323157</t>
  </si>
  <si>
    <t>fólie pro malířské potřeby zakrývací tl 14µ 4x5m</t>
  </si>
  <si>
    <t>212</t>
  </si>
  <si>
    <t>102,10*1,05</t>
  </si>
  <si>
    <t>07 - VRN</t>
  </si>
  <si>
    <t>VRN - Vedlejší rozpočtové náklady</t>
  </si>
  <si>
    <t xml:space="preserve">    VRN3 - Zařízení staveniště</t>
  </si>
  <si>
    <t xml:space="preserve">    VRN7 - Provozní vlivy</t>
  </si>
  <si>
    <t xml:space="preserve">    VRN9 - Ostatní náklady</t>
  </si>
  <si>
    <t>Vedlejší rozpočtové náklady</t>
  </si>
  <si>
    <t>VRN3</t>
  </si>
  <si>
    <t>Zařízení staveniště</t>
  </si>
  <si>
    <t>030001000</t>
  </si>
  <si>
    <t>1024</t>
  </si>
  <si>
    <t>-1877410003</t>
  </si>
  <si>
    <t>https://podminky.urs.cz/item/CS_URS_2026_01/030001000</t>
  </si>
  <si>
    <t>VRN7</t>
  </si>
  <si>
    <t>Provozní vlivy</t>
  </si>
  <si>
    <t>070001000</t>
  </si>
  <si>
    <t>1158112229</t>
  </si>
  <si>
    <t>https://podminky.urs.cz/item/CS_URS_2026_01/070001000</t>
  </si>
  <si>
    <t>VRN9</t>
  </si>
  <si>
    <t>Ostatní náklady</t>
  </si>
  <si>
    <t>090001000</t>
  </si>
  <si>
    <t>Ostatní náklady-koordinace, výkesy skutečného provedení</t>
  </si>
  <si>
    <t>359663523</t>
  </si>
  <si>
    <t>https://podminky.urs.cz/item/CS_URS_2026_01/090001000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</si>
  <si>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</si>
  <si>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</si>
  <si>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</si>
  <si>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</si>
  <si>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family val="2"/>
        <charset val="238"/>
      </rPr>
      <t xml:space="preserve">Rekapitulace stavby </t>
    </r>
    <r>
      <rPr>
        <sz val="8"/>
        <rFont val="Arial CE"/>
        <family val="2"/>
        <charset val="238"/>
      </rPr>
      <t>obsahuje sestavu Rekapitulace stavby a Rekapitulace objektů stavby a soupisů prací.</t>
    </r>
  </si>
  <si>
    <r>
      <t xml:space="preserve">V sestavě </t>
    </r>
    <r>
      <rPr>
        <b/>
        <sz val="8"/>
        <rFont val="Arial CE"/>
        <family val="2"/>
        <charset val="238"/>
      </rPr>
      <t>Rekapitulace stavby</t>
    </r>
    <r>
      <rPr>
        <sz val="8"/>
        <rFont val="Arial CE"/>
        <family val="2"/>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</si>
  <si>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</si>
  <si>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</si>
  <si>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family val="2"/>
        <charset val="238"/>
      </rPr>
      <t>Rekapitulace objektů stavby a soupisů prací</t>
    </r>
    <r>
      <rPr>
        <sz val="8"/>
        <rFont val="Arial CE"/>
        <family val="2"/>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</si>
  <si>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</si>
  <si>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</si>
  <si>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</si>
  <si>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</si>
  <si>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</si>
  <si>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</si>
  <si>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</si>
  <si>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</si>
  <si>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</si>
  <si>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</si>
  <si>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t>
  </si>
  <si>
    <t>Soupis prací pro daný typ objektu</t>
  </si>
  <si>
    <r>
      <rPr>
        <i/>
        <sz val="8"/>
        <rFont val="Arial CE"/>
        <family val="2"/>
        <charset val="238"/>
      </rPr>
      <t xml:space="preserve">Soupis prací </t>
    </r>
    <r>
      <rPr>
        <sz val="8"/>
        <rFont val="Arial CE"/>
        <family val="2"/>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</si>
  <si>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</si>
  <si>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family val="2"/>
        <charset val="238"/>
      </rPr>
      <t>Krycí list soupisu</t>
    </r>
    <r>
      <rPr>
        <sz val="8"/>
        <rFont val="Arial CE"/>
        <family val="2"/>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</si>
  <si>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</si>
  <si>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family val="2"/>
        <charset val="238"/>
      </rPr>
      <t>Rekapitulace členění soupisu prací</t>
    </r>
    <r>
      <rPr>
        <sz val="8"/>
        <rFont val="Arial CE"/>
        <family val="2"/>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</si>
  <si>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</si>
  <si>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family val="2"/>
        <charset val="238"/>
      </rPr>
      <t xml:space="preserve">Soupis prací </t>
    </r>
    <r>
      <rPr>
        <sz val="8"/>
        <rFont val="Arial CE"/>
        <family val="2"/>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</si>
  <si>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</si>
  <si>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</si>
  <si>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</si>
  <si>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</si>
  <si>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</si>
  <si>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</si>
  <si>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</si>
  <si>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</si>
  <si>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</si>
  <si>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</si>
  <si>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</si>
  <si>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</si>
  <si>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</si>
  <si>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</si>
  <si>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</si>
  <si>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</si>
  <si>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</si>
  <si>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</si>
  <si>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</si>
  <si>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</si>
  <si>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</si>
  <si>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</si>
  <si>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</si>
  <si>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</si>
  <si>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</si>
  <si>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</si>
  <si>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</si>
  <si>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</si>
  <si>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</si>
  <si>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</si>
  <si>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</si>
  <si>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</si>
  <si>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</si>
  <si>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</si>
  <si>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</si>
  <si>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</si>
  <si>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</si>
  <si>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</si>
  <si>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</si>
  <si>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</si>
  <si>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</si>
  <si>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</si>
  <si>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</si>
  <si>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</si>
  <si>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</si>
  <si>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</si>
  <si>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</si>
  <si>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</si>
  <si>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</si>
  <si>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</si>
  <si>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</si>
  <si>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</si>
  <si>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</si>
  <si>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</si>
  <si>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</si>
  <si>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</si>
  <si>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</si>
  <si>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</si>
  <si>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</si>
  <si>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</si>
  <si>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</si>
  <si>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</si>
  <si>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</si>
  <si>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</si>
  <si>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</si>
  <si>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</si>
  <si>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</si>
  <si>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</si>
  <si>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</si>
  <si>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</si>
  <si>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</si>
  <si>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</si>
  <si>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</si>
  <si>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</si>
  <si>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</si>
  <si>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</si>
  <si>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</si>
  <si>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</si>
  <si>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</si>
  <si>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</si>
  <si>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</si>
  <si>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</si>
  <si>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</si>
  <si>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</si>
  <si>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</si>
  <si>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</si>
  <si>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</si>
  <si>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</si>
  <si>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</si>
  <si>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</si>
  <si>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</si>
  <si>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</si>
  <si>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</si>
  <si>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</si>
  <si>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</si>
  <si>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</si>
  <si>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</si>
  <si>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</si>
  <si>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</si>
  <si>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</si>
  <si>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</si>
  <si>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</si>
  <si>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</si>
  <si>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</si>
  <si>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</si>
  <si>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</si>
  <si>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</si>
  <si>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</si>
  <si>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</si>
  <si>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</si>
  <si>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</si>
  <si>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</si>
  <si>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</si>
  <si>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</si>
  <si>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</si>
  <si>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</si>
  <si>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</si>
  <si>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</si>
  <si>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</si>
  <si>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</si>
  <si>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</si>
  <si>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</si>
  <si>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</si>
  <si>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</si>
  <si>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</si>
  <si>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</si>
  <si>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</si>
  <si>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</si>
  <si>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</si>
  <si>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</si>
  <si>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</si>
  <si>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</si>
  <si>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</si>
  <si>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</si>
  <si>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</si>
  <si>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</si>
  <si>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</si>
  <si>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</si>
  <si>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</si>
  <si>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</si>
  <si>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</si>
  <si>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</si>
  <si>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</si>
  <si>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</si>
  <si>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</si>
  <si>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</si>
  <si>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</si>
  <si>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</si>
  <si>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</si>
  <si>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</si>
  <si>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</si>
  <si>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</si>
  <si>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</si>
  <si>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</si>
  <si>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</si>
  <si>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</si>
  <si>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</si>
  <si>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</si>
  <si>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Příloha č.1</t>
  </si>
  <si>
    <t>Třídění odpadů vzniklých v průběhu provádění díla bude tříděno a likvidováno dle Metodického návodu odboru odpadů Ministerstva životního prostředí pro řízení vzniku stavebních a demoličních odpadů a pro nakládání s nimi.</t>
  </si>
  <si>
    <t>Minimálně 70% odpadu vzniklého při realizaci díla je nutno dále recyklovat. Obaly čistého vybavení budou v maximální míře zpětně využitelné.</t>
  </si>
  <si>
    <t>Katalog odpadů - skupina 17</t>
  </si>
  <si>
    <t>Odpady označené * jsou kategorizovány jako nebezpečné odpady.</t>
  </si>
  <si>
    <t>STAVEBNÍ A DEMOLIČNÍ ODPADY (VČETNĚ VYTĚŽENÉ ZEMINY Z KONTAMINOVANÝCH MÍST)</t>
  </si>
  <si>
    <t>17 01</t>
  </si>
  <si>
    <t>Beton, cihly, tašky a keramika</t>
  </si>
  <si>
    <t>17 01 01</t>
  </si>
  <si>
    <t>Beton</t>
  </si>
  <si>
    <t>17 01 02</t>
  </si>
  <si>
    <t>Cihly</t>
  </si>
  <si>
    <t>17 01 03</t>
  </si>
  <si>
    <t>Tašky a keramické výrobky</t>
  </si>
  <si>
    <t>17 01 06*</t>
  </si>
  <si>
    <t>Směsi nebo oddělené frakce betonu, cihel, tašek a keramických výrobků obsahující nebezpečné látky</t>
  </si>
  <si>
    <t>17 01 07</t>
  </si>
  <si>
    <t>Směsi nebo oddělené frakce betonu, cihel, tašek a keramických výrobků neuvedené pod číslem 17 01 06</t>
  </si>
  <si>
    <t>17 02</t>
  </si>
  <si>
    <t>Dřevo, sklo a plasty</t>
  </si>
  <si>
    <t>17 02 01</t>
  </si>
  <si>
    <t>Dřevo</t>
  </si>
  <si>
    <t>17 02 02</t>
  </si>
  <si>
    <t>Sklo</t>
  </si>
  <si>
    <t>17 02 03</t>
  </si>
  <si>
    <t>Plasty</t>
  </si>
  <si>
    <t>17 02 04*</t>
  </si>
  <si>
    <t>Sklo, plasty a dřevo obsahující nebezpečné látky nebo nebezpečnými látkami znečištěné</t>
  </si>
  <si>
    <t>17 03</t>
  </si>
  <si>
    <t>Asfaltové směsi, dehet a výrobky z dehtu</t>
  </si>
  <si>
    <t>17 03 01*</t>
  </si>
  <si>
    <t>Asfaltové směsi obsahující dehet</t>
  </si>
  <si>
    <t>17 03 02</t>
  </si>
  <si>
    <t>Asfaltové směsi neuvedené pod číslem 17 03 01</t>
  </si>
  <si>
    <t>17 03 03*</t>
  </si>
  <si>
    <t>Uhelný dehet a výrobky z dehtu</t>
  </si>
  <si>
    <t>17 04</t>
  </si>
  <si>
    <t>Kovy (včetně jejich slitin)</t>
  </si>
  <si>
    <t>17 04 01</t>
  </si>
  <si>
    <t>Měď, bronz, mosaz</t>
  </si>
  <si>
    <t>17 04 02</t>
  </si>
  <si>
    <t>Hliník</t>
  </si>
  <si>
    <t>17 04 03</t>
  </si>
  <si>
    <t>Olovo</t>
  </si>
  <si>
    <t>17 04 04</t>
  </si>
  <si>
    <t>Zinek</t>
  </si>
  <si>
    <t>17 04 05</t>
  </si>
  <si>
    <t>Železo a ocel</t>
  </si>
  <si>
    <t>17 04 06</t>
  </si>
  <si>
    <t>Cín</t>
  </si>
  <si>
    <t>17 04 07</t>
  </si>
  <si>
    <t>Směsné kovy</t>
  </si>
  <si>
    <t>17 04 09*</t>
  </si>
  <si>
    <t>Kovový odpad znečištěný nebezpečnými látkami</t>
  </si>
  <si>
    <t>17 04 10*</t>
  </si>
  <si>
    <t>Kabely obsahující ropné látky, uhelný dehet a jiné nebezpečné látky</t>
  </si>
  <si>
    <t>17 04 11</t>
  </si>
  <si>
    <t>Kabely neuvedené pod číslem 17 04 10</t>
  </si>
  <si>
    <t>17 05</t>
  </si>
  <si>
    <t>Zemina (včetně vytěžené zeminy z kontaminovaných míst), kamení, vytěžená jalová hornina a hlušina</t>
  </si>
  <si>
    <t>17 05 03*</t>
  </si>
  <si>
    <t>Zemina a kamení obsahující nebezpečné látky</t>
  </si>
  <si>
    <t>17 05 04</t>
  </si>
  <si>
    <t>Zemina a kamení neuvedené pod číslem 17 05 03</t>
  </si>
  <si>
    <t>17 05 04 01</t>
  </si>
  <si>
    <t>Sedimenty vytěžené z koryt vodních toků a vodních nádrží</t>
  </si>
  <si>
    <t>17 05 05*</t>
  </si>
  <si>
    <t>Vytěžená jalová hornina a hlušina obsahující nebezpečné látky</t>
  </si>
  <si>
    <t>17 05 06</t>
  </si>
  <si>
    <t>Vytěžená jalová hornina a hlušina neuvedená pod číslem 17 05 05</t>
  </si>
  <si>
    <t>17 05 07*</t>
  </si>
  <si>
    <t>Štěrk ze železničního svršku obsahující nebezpečné látky</t>
  </si>
  <si>
    <t>17 05 08</t>
  </si>
  <si>
    <t>Štěrk ze železničního svršku neuvedený pod číslem 17 05 07</t>
  </si>
  <si>
    <t>17 06</t>
  </si>
  <si>
    <t>Izolační materiály a stavební materiály s obsahem azbestu</t>
  </si>
  <si>
    <t>17 06 01*</t>
  </si>
  <si>
    <t>Izolační materiál s obsahem azbestu</t>
  </si>
  <si>
    <t>17 06 03*</t>
  </si>
  <si>
    <t>Jiné izolační materiály, které jsou nebo obsahují nebezpečné látky</t>
  </si>
  <si>
    <t>17 06 03 01*</t>
  </si>
  <si>
    <t>Izolační materiály na bázi polystyrenu obsahující nebezpečné látky</t>
  </si>
  <si>
    <t>17 06 04</t>
  </si>
  <si>
    <t>Izolační materiály neuvedené pod čísly 17 06 01 a 17 06 03</t>
  </si>
  <si>
    <t>17 06 04 01</t>
  </si>
  <si>
    <t>Izolační materiály na bázi polystyrenu s obsahem POPs vyžadující specifický způsob nakládání s ohledem na nařízení o POPs</t>
  </si>
  <si>
    <t>17 06 04 02</t>
  </si>
  <si>
    <t>Izolační materiály na bázi polystyrenu</t>
  </si>
  <si>
    <t>17 06 05*</t>
  </si>
  <si>
    <t>Stavební materiály obsahující azbest</t>
  </si>
  <si>
    <t>17 08</t>
  </si>
  <si>
    <t>Stavební materiál na bázi sádry</t>
  </si>
  <si>
    <t>17 08 01*</t>
  </si>
  <si>
    <t>Stavební materiály na bázi sádry znečištěné nebezpečnými látkami</t>
  </si>
  <si>
    <t>17 08 02</t>
  </si>
  <si>
    <t>Stavební materiály na bázi sádry neuvedené pod číslem 17 08 01</t>
  </si>
  <si>
    <t>17 09</t>
  </si>
  <si>
    <t>Jiné stavební a demoliční odpady</t>
  </si>
  <si>
    <t>17 09 01*</t>
  </si>
  <si>
    <t>Stavební a demoliční odpady obsahující rtuť</t>
  </si>
  <si>
    <t>17 09 02*</t>
  </si>
  <si>
    <t>Stavební a demoliční odpady obsahující PCB (např. těsnící materiály obsahující PCB, podlahoviny na bázi pryskyřic obsahující PCB, utěsněné zasklené dílce obsahující PCB, kondenzátory obsahující PCB)</t>
  </si>
  <si>
    <t>17 09 03*</t>
  </si>
  <si>
    <t>Jiné stavební a demoliční odpady (včetně směsných stavebních a demoličních odpadů) obsahující nebezpečné látky</t>
  </si>
  <si>
    <t>17 09 04</t>
  </si>
  <si>
    <t>Směsné stavební a demoliční odpady neuvedené pod čísly 17 09 01, 17 09 02 a 17 09 03</t>
  </si>
  <si>
    <t>Pro stavební práce hrazené z prostředků OP JAK platí:</t>
  </si>
  <si>
    <t>• Se stavebním odpadem včetně použitých obalů je nutné nakládat dle hierarchie odpadového hospodářství zejména ve smyslu zákona o odpadech a přílohy č. 24 k vyhlášce č. 273/2021 Sb., o podrobnostech nakládání s odpady, v platném znění. Prioritou je předcházení vzniku odpadu. Jestliže nelze vzniku odpadu předejít, pak musí dojít k jeho přípravě k opětovnému použití – recyklaci, a to v úrovni nejméně 70 % (hmotnostních) stavebního a demoličního odpadu neklasifikovaného jako nebezpečný;</t>
  </si>
  <si>
    <t>• Hospodářské subjekty provádějící stavební práce jsou povinné zajistit, aby nejméně 70 % (hmotnostních) stavebních a demoličních materiálů či odpadů neklasifikovaných jako nebezpečné (s výjimkou přirozeně se vyskytujících materiálů uvedených v kategorii 17 05 04 na Evropském seznamu odpadů vytvořeném rozhodnutím 2000/532/ES ze dne 3. května 2000, kterým se nahrazuje rozhodnutí 94/3/ES, kterým se stanoví seznam odpadů podle čl. 1 písm. a) směrnice Rady 75/442/EHS o odpadech a rozhodnutí Rady 94/904/ES, kterým se stanoví seznam nebezpečných odpadů ve smyslu čl. 1 odst. 4 směrnice Rady 91/689/EHS o nebezpečných odpadech (oznámeno pod číslem dokumentu K(2000) 1147)) vzniklého na staveništi bude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t>
  </si>
  <si>
    <t>• Podmínka platí pro všechny stavební práce – výstavbu, změny dokončených staveb, případně též údržbu dokončených staveb;</t>
  </si>
  <si>
    <t>• Pro plnění podmínky významně nepoškozovat životní prostředí není nutné splnit definici odpadu dle zákona o odpadech – započítávají se i další materiály, které jsou ihned využity na staveništi a které se formálně nestanou odpadem dle českého zákona. Doporučuje se nicméně, aby realizátor opatření, kdy demoliční materiál znovu užívá v rámci své činnosti, měl povolení nakládání s odpadem;</t>
  </si>
  <si>
    <t>• Skládkování včetně technického zajištění skládky je vyloučeno a nelze jej považovat za využití, jedná se vždy o odstranění odpadu. Skládkování je explicitně vyloučen dle čl. 17 nařízení 852/2020, na který se legislativa EU fondů z pohledu zásady DNSH245 odkazuje.</t>
  </si>
  <si>
    <t>Podrobné informace o vhodném postupu viz dokumentace:</t>
  </si>
  <si>
    <r>
      <t xml:space="preserve">• Metodický návod Ministerstva životního prostředí: </t>
    </r>
    <r>
      <rPr>
        <u/>
        <sz val="10"/>
        <color rgb="FF000000"/>
        <rFont val="Calibri"/>
        <family val="2"/>
        <charset val="238"/>
      </rPr>
      <t>https://www.mzp.cz/cz/stavebni_demolicni_odpady</t>
    </r>
    <r>
      <rPr>
        <sz val="10"/>
        <color rgb="FF000000"/>
        <rFont val="Calibri"/>
        <family val="2"/>
        <charset val="238"/>
      </rPr>
      <t>;</t>
    </r>
  </si>
  <si>
    <r>
      <t xml:space="preserve">• Protokol EU o nakládání se stavebními a demoličními odpady: </t>
    </r>
    <r>
      <rPr>
        <u/>
        <sz val="10"/>
        <color rgb="FF000000"/>
        <rFont val="Calibri"/>
        <family val="2"/>
        <charset val="238"/>
      </rPr>
      <t>https://www.mpo.cz/cz/stavebnictvi-a-suroviny/strategicke-dokumenty-pro-udrzitelne-stavebnictvi/protokol-eu-o-nakladani-se-stavebnimi-a-demolicnimi-odpady--241557/</t>
    </r>
    <r>
      <rPr>
        <sz val="10"/>
        <color rgb="FF000000"/>
        <rFont val="Calibri"/>
        <family val="2"/>
        <charset val="238"/>
      </rPr>
      <t>;</t>
    </r>
  </si>
  <si>
    <t>• mezinárodní standardy ISO 20887;</t>
  </si>
  <si>
    <r>
      <t xml:space="preserve">• Základní přehled o druhotných surovinách a recyklovaných výrobcích: </t>
    </r>
    <r>
      <rPr>
        <u/>
        <sz val="10"/>
        <color rgb="FF000000"/>
        <rFont val="Calibri"/>
        <family val="2"/>
        <charset val="238"/>
      </rPr>
      <t>http://www.recyklujmestavby.cz/</t>
    </r>
    <r>
      <rPr>
        <sz val="10"/>
        <color rgb="FF000000"/>
        <rFont val="Calibri"/>
        <family val="2"/>
        <charset val="238"/>
      </rPr>
      <t>.</t>
    </r>
  </si>
  <si>
    <t>Příloha č.2</t>
  </si>
  <si>
    <t>V rámci plnění povinností podle této smlouvy je zhotovitel povinen dbát na to, aby jeho plnění splňovalo níže uvedené podmínky:</t>
  </si>
  <si>
    <t>•            Se stavebním odpadem včetně použitých obalů je nutné nakládat dle hierarchie odpadového hospodářství zejména ve smyslu zákona o odpadech a přílohy č. 24 k vyhlášce č. 273/2021 Sb., o podrobnostech nakládání s odpady, v platném znění. Zhotovitel je povinen předcházet vzniku odpadu. Jestliže nelze vzniku odpadu předejít, pak musí dojít k jeho přípravě k opětovnému použití – recyklaci, a to v úrovni nejméně 70 % (hmotnostních) stavebního a demoličního odpadu neklasifikovaného jako nebezpečný;</t>
  </si>
  <si>
    <t>•            Zhotovitel je povinen zajistit, aby nejméně 70 % (hmotnostních) stavebních a demoličních materiálů či odpadů neklasifikovaných jako nebezpečné (s výjimkou přirozeně se vyskytujících materiálů uvedených v kategorii 17 05 04 na Evropském seznamu odpadů vytvořeném rozhodnutím 2000/532/ES ze dne 3. května 2000, kterým se nahrazuje rozhodnutí 94/3/ES, kterým se stanoví seznam odpadů podle čl. 1 písm. a) směrnice Rady 75/442/EHS o odpadech a rozhodnutí Rady 94/904/ES, kterým se stanoví seznam nebezpečných odpadů ve smyslu čl. 1 odst. 4 směrnice Rady 91/689/EHS o nebezpečných odpadech (oznámeno pod číslem dokumentu K(2000) 1147)) vzniklého na staveništi bude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t>
  </si>
  <si>
    <t>Pro plnění podmínky významně nepoškozovat životní prostředí není nutné splnit definici odpadu dle zákona o odpadech – započítávají se i veškeré další materiály, které jsou ihned využity na staveništi a které se formálně nestanou odpadem dle právních předpisů.</t>
  </si>
  <si>
    <t>Skládkování včetně technického zajištění skládky je vyloučeno a nelze jej považovat za využití, jedná se vždy o odstranění odpadu. Skládkování je explicitně vyloučen dle čl. 17 nařízení 852/2020, na který se legislativa EU fondů z pohledu zásady DNSH245 odkazuje.</t>
  </si>
  <si>
    <t>•            Jsou-li instalována tato zařízení k využívání vody, musí zhotovitel zajistit splnění následujících parametrů:</t>
  </si>
  <si>
    <t>a) umyvadlové baterie a kuchyňské baterie mají maximální průtok vody 6 litrů/min;</t>
  </si>
  <si>
    <t>b) sprchy mají maximální průtok vody 8 litrů/min;</t>
  </si>
  <si>
    <t>c) WC, zahrnující soupravy, mísy a splachovací nádrže, mají úplný objem splachovací vody maximálně 6 litrů a maximální průměrný objem splachovací vody 3,5 litru;</t>
  </si>
  <si>
    <t>d) pisoáry spotřebují maximálně 2 litry/mísu/hodinu. Splachovací pisoáry mají maximální úplný objem splachovací vody 1 litr.</t>
  </si>
  <si>
    <t>Dokladování pro instalovaná zařízení k využívání vody: doložení spotřeby vody technickými listy výrobku, stavební certifikací nebo stávajícím štítkem výrobku v EU.</t>
  </si>
  <si>
    <t>•            Ze stavebních prvků a materiálů použitých při stavbě, které mohou přijít do styku s uživateli, se při zkouškách v souladu s podmínkami uvedenými v příloze XVII nařízení Evropského parlamentu a Rady (ES) č. 1907/2006 uvolňuje méně než 0,06 mg formaldehydu na m³ materiálu nebo prvku a při zkouškách podle normy CEN/EN 16516 a ISO 16000-3:2011 nebo jiných srovnatelných standardizovaných zkušebních podmínek a metod stanovení méně než 0,001 mg jiných karcinogenních těkavých organických sloučenin kategorie 1A a 1B na m³ materiálu nebo prvku.</t>
  </si>
  <si>
    <t>Dokladování: pro instalovaná zařízení k využívání vody: doložení spotřeby vody technickými listy výrobku, stavební certifikací nebo stávajícím štítkem výrobku v EU;  pro doložení výše uvedené podmínky pro stavební prvky a materiály použité při stavbě: doklad o shodě materiálů.</t>
  </si>
  <si>
    <t>•            Všechny dodávané spotřebiče musí splňovat nejvyšší dostupnou energetickou třídu dle příslušné legislativy pro daný typ spotřebiče (je-li relevantní).</t>
  </si>
  <si>
    <t>Dokladování: a) dokument dokládající energetickou třídu výrobku, např. kopie energetického štítku výrobku (je-li relevantní); nebo b) porovnání se spotřebiči obdobných typových a technických specifikací, ze kterého je patrné, že pořízený spotřebič má nejvyšší možnou energetickou třídu (je-li relevantní; pouze v případech, kdy energetická třída spotřebiče je nižší než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</si>
</sst>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K_č_-;\-* #,##0.00\ _K_č_-;_-* &quot;-&quot;??\ _K_č_-;_-@_-"/>
    <numFmt numFmtId="165" formatCode="#,##0.00%"/>
    <numFmt numFmtId="166" formatCode="dd\.mm\.yyyy"/>
    <numFmt numFmtId="167" formatCode="#,##0.00000"/>
    <numFmt numFmtId="168" formatCode="#,##0.000"/>
    <numFmt numFmtId="169" formatCode="0.0"/>
    <numFmt numFmtId="170" formatCode="_-* #,##0.00\ &quot;€&quot;_-;\-* #,##0.00\ &quot;€&quot;_-;_-* &quot;-&quot;??\ &quot;€&quot;_-;_-@_-"/>
    <numFmt numFmtId="171" formatCode="_-* #,##0\ _D_M_-;\-* #,##0\ _D_M_-;_-* &quot;-&quot;\ _D_M_-;_-@_-"/>
    <numFmt numFmtId="172" formatCode="_-* #,##0.00\ _D_M_-;\-* #,##0.00\ _D_M_-;_-* &quot;-&quot;??\ _D_M_-;_-@_-"/>
    <numFmt numFmtId="173" formatCode="_-* #,##0\ &quot;DM&quot;_-;\-* #,##0\ &quot;DM&quot;_-;_-* &quot;-&quot;\ &quot;DM&quot;_-;_-@_-"/>
    <numFmt numFmtId="174" formatCode="_-* #,##0.00\ &quot;DM&quot;_-;\-* #,##0.00\ &quot;DM&quot;_-;_-* &quot;-&quot;??\ &quot;DM&quot;_-;_-@_-"/>
    <numFmt numFmtId="175" formatCode="[$-405]General"/>
  </numFmts>
  <fonts count="84">
    <font>
      <sz val="8"/>
      <name val="Arial CE"/>
      <family val="2"/>
    </font>
    <font>
      <sz val="11"/>
      <color theme="1"/>
      <name val="Calibri"/>
      <family val="2"/>
      <charset val="238"/>
      <scheme val="minor"/>
    </font>
    <font>
      <sz val="10"/>
      <color rgb="FF969696"/>
      <name val="Arial CE"/>
      <family val="2"/>
      <charset val="238"/>
    </font>
    <font>
      <sz val="10"/>
      <name val="Arial CE"/>
      <family val="2"/>
      <charset val="238"/>
    </font>
    <font>
      <b/>
      <sz val="11"/>
      <name val="Arial CE"/>
      <family val="2"/>
      <charset val="238"/>
    </font>
    <font>
      <b/>
      <sz val="12"/>
      <name val="Arial CE"/>
      <family val="2"/>
      <charset val="238"/>
    </font>
    <font>
      <sz val="11"/>
      <name val="Arial CE"/>
      <family val="2"/>
      <charset val="238"/>
    </font>
    <font>
      <sz val="12"/>
      <color rgb="FF003366"/>
      <name val="Arial CE"/>
      <family val="2"/>
      <charset val="238"/>
    </font>
    <font>
      <sz val="10"/>
      <color rgb="FF003366"/>
      <name val="Arial CE"/>
      <family val="2"/>
      <charset val="238"/>
    </font>
    <font>
      <sz val="8"/>
      <color rgb="FF003366"/>
      <name val="Arial CE"/>
      <family val="2"/>
      <charset val="238"/>
    </font>
    <font>
      <sz val="8"/>
      <color rgb="FF505050"/>
      <name val="Arial CE"/>
      <family val="2"/>
      <charset val="238"/>
    </font>
    <font>
      <sz val="8"/>
      <color rgb="FFFF0000"/>
      <name val="Arial CE"/>
      <family val="2"/>
      <charset val="238"/>
    </font>
    <font>
      <sz val="8"/>
      <color rgb="FF0000A8"/>
      <name val="Arial CE"/>
      <family val="2"/>
      <charset val="238"/>
    </font>
    <font>
      <sz val="8"/>
      <color rgb="FFFFFFFF"/>
      <name val="Arial CE"/>
      <family val="2"/>
      <charset val="238"/>
    </font>
    <font>
      <sz val="8"/>
      <color rgb="FF3366FF"/>
      <name val="Arial CE"/>
      <family val="2"/>
      <charset val="238"/>
    </font>
    <font>
      <b/>
      <sz val="14"/>
      <name val="Arial CE"/>
      <family val="2"/>
      <charset val="238"/>
    </font>
    <font>
      <b/>
      <sz val="10"/>
      <name val="Arial CE"/>
      <family val="2"/>
      <charset val="238"/>
    </font>
    <font>
      <b/>
      <sz val="10"/>
      <color rgb="FF969696"/>
      <name val="Arial CE"/>
      <family val="2"/>
      <charset val="238"/>
    </font>
    <font>
      <sz val="12"/>
      <color rgb="FF969696"/>
      <name val="Arial CE"/>
      <family val="2"/>
      <charset val="238"/>
    </font>
    <font>
      <sz val="8"/>
      <color rgb="FF969696"/>
      <name val="Arial CE"/>
      <family val="2"/>
      <charset val="238"/>
    </font>
    <font>
      <sz val="9"/>
      <name val="Arial CE"/>
      <family val="2"/>
      <charset val="238"/>
    </font>
    <font>
      <sz val="9"/>
      <color rgb="FF969696"/>
      <name val="Arial CE"/>
      <family val="2"/>
      <charset val="238"/>
    </font>
    <font>
      <b/>
      <sz val="12"/>
      <color rgb="FF960000"/>
      <name val="Arial CE"/>
      <family val="2"/>
      <charset val="238"/>
    </font>
    <font>
      <sz val="12"/>
      <name val="Arial CE"/>
      <family val="2"/>
      <charset val="238"/>
    </font>
    <font>
      <sz val="18"/>
      <color theme="10"/>
      <name val="Wingdings 2"/>
      <family val="1"/>
      <charset val="2"/>
    </font>
    <font>
      <b/>
      <sz val="11"/>
      <color rgb="FF003366"/>
      <name val="Arial CE"/>
      <family val="2"/>
      <charset val="238"/>
    </font>
    <font>
      <sz val="11"/>
      <color rgb="FF003366"/>
      <name val="Arial CE"/>
      <family val="2"/>
      <charset val="238"/>
    </font>
    <font>
      <sz val="11"/>
      <color rgb="FF969696"/>
      <name val="Arial CE"/>
      <family val="2"/>
      <charset val="238"/>
    </font>
    <font>
      <sz val="10"/>
      <color rgb="FF3366FF"/>
      <name val="Arial CE"/>
      <family val="2"/>
      <charset val="238"/>
    </font>
    <font>
      <b/>
      <sz val="12"/>
      <color rgb="FF800000"/>
      <name val="Arial CE"/>
      <family val="2"/>
      <charset val="238"/>
    </font>
    <font>
      <sz val="8"/>
      <color rgb="FF960000"/>
      <name val="Arial CE"/>
      <family val="2"/>
      <charset val="238"/>
    </font>
    <font>
      <b/>
      <sz val="8"/>
      <name val="Arial CE"/>
      <family val="2"/>
      <charset val="238"/>
    </font>
    <font>
      <sz val="7"/>
      <color rgb="FF979797"/>
      <name val="Arial CE"/>
      <family val="2"/>
      <charset val="238"/>
    </font>
    <font>
      <i/>
      <u/>
      <sz val="7"/>
      <color rgb="FF979797"/>
      <name val="Calibri"/>
      <family val="2"/>
      <charset val="238"/>
      <scheme val="minor"/>
    </font>
    <font>
      <sz val="7"/>
      <color rgb="FF969696"/>
      <name val="Arial CE"/>
      <family val="2"/>
      <charset val="238"/>
    </font>
    <font>
      <i/>
      <sz val="7"/>
      <color rgb="FF969696"/>
      <name val="Arial CE"/>
      <family val="2"/>
      <charset val="238"/>
    </font>
    <font>
      <i/>
      <sz val="9"/>
      <color rgb="FF0000FF"/>
      <name val="Arial CE"/>
      <family val="2"/>
      <charset val="238"/>
    </font>
    <font>
      <i/>
      <sz val="8"/>
      <color rgb="FF0000FF"/>
      <name val="Arial CE"/>
      <family val="2"/>
      <charset val="238"/>
    </font>
    <font>
      <sz val="8"/>
      <name val="Trebuchet MS"/>
      <family val="2"/>
      <charset val="238"/>
    </font>
    <font>
      <b/>
      <sz val="16"/>
      <name val="Trebuchet MS"/>
      <family val="2"/>
      <charset val="238"/>
    </font>
    <font>
      <b/>
      <sz val="11"/>
      <name val="Trebuchet MS"/>
      <family val="2"/>
      <charset val="238"/>
    </font>
    <font>
      <sz val="8"/>
      <name val="Arial CE"/>
      <family val="2"/>
      <charset val="238"/>
    </font>
    <font>
      <sz val="9"/>
      <name val="Trebuchet MS"/>
      <family val="2"/>
      <charset val="238"/>
    </font>
    <font>
      <sz val="10"/>
      <name val="Trebuchet MS"/>
      <family val="2"/>
      <charset val="238"/>
    </font>
    <font>
      <sz val="11"/>
      <name val="Trebuchet MS"/>
      <family val="2"/>
      <charset val="238"/>
    </font>
    <font>
      <b/>
      <sz val="9"/>
      <name val="Trebuchet MS"/>
      <family val="2"/>
      <charset val="238"/>
    </font>
    <font>
      <u/>
      <sz val="11"/>
      <color theme="10"/>
      <name val="Calibri"/>
      <family val="2"/>
      <charset val="238"/>
      <scheme val="minor"/>
    </font>
    <font>
      <i/>
      <sz val="8"/>
      <name val="Arial CE"/>
      <family val="2"/>
      <charset val="238"/>
    </font>
    <font>
      <sz val="10"/>
      <name val="Arial CE"/>
      <family val="2"/>
      <charset val="238"/>
    </font>
    <font>
      <sz val="14"/>
      <color rgb="FFFF0000"/>
      <name val="Arial CE"/>
      <family val="2"/>
    </font>
    <font>
      <sz val="8"/>
      <color rgb="FFFF0000"/>
      <name val="Arial CE"/>
      <family val="2"/>
    </font>
    <font>
      <b/>
      <sz val="10"/>
      <color rgb="FF000000"/>
      <name val="Calibri"/>
      <family val="2"/>
      <charset val="238"/>
    </font>
    <font>
      <sz val="10"/>
      <color rgb="FF000000"/>
      <name val="Calibri"/>
      <family val="2"/>
      <charset val="238"/>
    </font>
    <font>
      <u/>
      <sz val="10"/>
      <color rgb="FF000000"/>
      <name val="Calibri"/>
      <family val="2"/>
      <charset val="238"/>
    </font>
    <font>
      <sz val="12"/>
      <name val="Arial CE"/>
      <family val="2"/>
    </font>
    <font>
      <sz val="12"/>
      <name val="Calibri"/>
      <family val="2"/>
      <charset val="238"/>
    </font>
    <font>
      <sz val="12"/>
      <color rgb="FF000000"/>
      <name val="Calibri"/>
      <family val="2"/>
      <charset val="238"/>
    </font>
    <font>
      <sz val="11"/>
      <name val="Arial"/>
      <family val="2"/>
      <charset val="238"/>
    </font>
    <font>
      <sz val="10"/>
      <name val="Arial CE"/>
      <family val="2"/>
      <charset val="238"/>
    </font>
    <font>
      <sz val="10"/>
      <name val="Arial"/>
      <family val="2"/>
      <charset val="238"/>
    </font>
    <font>
      <sz val="11"/>
      <color indexed="8"/>
      <name val="Calibri"/>
      <family val="2"/>
      <charset val="238"/>
    </font>
    <font>
      <sz val="10"/>
      <name val="Rotis Light"/>
      <charset val="238"/>
    </font>
    <font>
      <sz val="10"/>
      <name val="Arial"/>
      <family val="2"/>
    </font>
    <font>
      <sz val="10"/>
      <name val="RotisSemiSansEE-Light"/>
      <charset val="238"/>
    </font>
    <font>
      <sz val="8"/>
      <name val="Arial"/>
      <family val="2"/>
      <charset val="238"/>
    </font>
    <font>
      <sz val="11"/>
      <color theme="1"/>
      <name val="Calibri"/>
      <family val="2"/>
      <scheme val="minor"/>
    </font>
    <font>
      <sz val="11"/>
      <color theme="0"/>
      <name val="Calibri"/>
      <family val="2"/>
      <scheme val="minor"/>
    </font>
    <font>
      <b/>
      <sz val="11"/>
      <color theme="1"/>
      <name val="Calibri"/>
      <family val="2"/>
      <scheme val="minor"/>
    </font>
    <font>
      <sz val="10"/>
      <color rgb="FF000000"/>
      <name val="Arial CE1"/>
      <charset val="238"/>
    </font>
    <font>
      <u/>
      <sz val="11"/>
      <color theme="10"/>
      <name val="Calibri"/>
      <family val="2"/>
      <charset val="238"/>
    </font>
    <font>
      <sz val="11"/>
      <color rgb="FF9C0006"/>
      <name val="Calibri"/>
      <family val="2"/>
      <scheme val="minor"/>
    </font>
    <font>
      <b/>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8"/>
      <color theme="3"/>
      <name val="Cambria"/>
      <family val="2"/>
      <scheme val="major"/>
    </font>
    <font>
      <sz val="11"/>
      <color rgb="FF9C6500"/>
      <name val="Calibri"/>
      <family val="2"/>
      <scheme val="minor"/>
    </font>
    <font>
      <sz val="11"/>
      <color rgb="FFFA7D00"/>
      <name val="Calibri"/>
      <family val="2"/>
      <scheme val="minor"/>
    </font>
    <font>
      <sz val="11"/>
      <color rgb="FF006100"/>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b/>
      <sz val="11"/>
      <color rgb="FF3F3F3F"/>
      <name val="Calibri"/>
      <family val="2"/>
      <scheme val="minor"/>
    </font>
    <font>
      <i/>
      <sz val="11"/>
      <color rgb="FF7F7F7F"/>
      <name val="Calibri"/>
      <family val="2"/>
      <scheme val="minor"/>
    </font>
  </fonts>
  <fills count="38">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s>
  <borders count="50">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rgb="FF969696"/>
      </left>
      <right style="hair">
        <color rgb="FF969696"/>
      </right>
      <top style="hair">
        <color indexed="64"/>
      </top>
      <bottom style="hair">
        <color rgb="FF969696"/>
      </bottom>
      <diagonal/>
    </border>
    <border>
      <left style="hair">
        <color indexed="64"/>
      </left>
      <right style="hair">
        <color indexed="64"/>
      </right>
      <top style="hair">
        <color indexed="64"/>
      </top>
      <bottom/>
      <diagonal/>
    </border>
    <border>
      <left style="hair">
        <color rgb="FF969696"/>
      </left>
      <right style="hair">
        <color rgb="FF969696"/>
      </right>
      <top/>
      <bottom style="hair">
        <color rgb="FF969696"/>
      </bottom>
      <diagonal/>
    </border>
    <border>
      <left style="hair">
        <color indexed="64"/>
      </left>
      <right/>
      <top/>
      <bottom/>
      <diagonal/>
    </border>
    <border>
      <left/>
      <right style="hair">
        <color indexed="64"/>
      </right>
      <top/>
      <bottom/>
      <diagonal/>
    </border>
    <border>
      <left/>
      <right style="thin">
        <color indexed="64"/>
      </right>
      <top style="hair">
        <color rgb="FF969696"/>
      </top>
      <bottom style="hair">
        <color rgb="FF969696"/>
      </bottom>
      <diagonal/>
    </border>
    <border>
      <left style="hair">
        <color indexed="64"/>
      </left>
      <right style="thin">
        <color indexed="64"/>
      </right>
      <top style="hair">
        <color indexed="64"/>
      </top>
      <bottom style="hair">
        <color indexed="64"/>
      </bottom>
      <diagonal/>
    </border>
    <border>
      <left style="hair">
        <color rgb="FF969696"/>
      </left>
      <right style="thin">
        <color indexed="64"/>
      </right>
      <top style="hair">
        <color rgb="FF969696"/>
      </top>
      <bottom style="hair">
        <color rgb="FF969696"/>
      </bottom>
      <diagonal/>
    </border>
  </borders>
  <cellStyleXfs count="82">
    <xf numFmtId="0" fontId="0" fillId="0" borderId="0"/>
    <xf numFmtId="0" fontId="46" fillId="0" borderId="0" applyNumberFormat="0" applyFill="0" applyBorder="0" applyAlignment="0" applyProtection="0"/>
    <xf numFmtId="0" fontId="58" fillId="0" borderId="1"/>
    <xf numFmtId="0" fontId="65" fillId="13" borderId="1" applyNumberFormat="0" applyBorder="0" applyAlignment="0" applyProtection="0"/>
    <xf numFmtId="0" fontId="65" fillId="17" borderId="1" applyNumberFormat="0" applyBorder="0" applyAlignment="0" applyProtection="0"/>
    <xf numFmtId="0" fontId="65" fillId="21" borderId="1" applyNumberFormat="0" applyBorder="0" applyAlignment="0" applyProtection="0"/>
    <xf numFmtId="0" fontId="65" fillId="25" borderId="1" applyNumberFormat="0" applyBorder="0" applyAlignment="0" applyProtection="0"/>
    <xf numFmtId="0" fontId="65" fillId="29" borderId="1" applyNumberFormat="0" applyBorder="0" applyAlignment="0" applyProtection="0"/>
    <xf numFmtId="0" fontId="65" fillId="33" borderId="1" applyNumberFormat="0" applyBorder="0" applyAlignment="0" applyProtection="0"/>
    <xf numFmtId="0" fontId="65" fillId="14" borderId="1" applyNumberFormat="0" applyBorder="0" applyAlignment="0" applyProtection="0"/>
    <xf numFmtId="0" fontId="65" fillId="18" borderId="1" applyNumberFormat="0" applyBorder="0" applyAlignment="0" applyProtection="0"/>
    <xf numFmtId="0" fontId="65" fillId="22" borderId="1" applyNumberFormat="0" applyBorder="0" applyAlignment="0" applyProtection="0"/>
    <xf numFmtId="0" fontId="65" fillId="26" borderId="1" applyNumberFormat="0" applyBorder="0" applyAlignment="0" applyProtection="0"/>
    <xf numFmtId="0" fontId="65" fillId="30" borderId="1" applyNumberFormat="0" applyBorder="0" applyAlignment="0" applyProtection="0"/>
    <xf numFmtId="0" fontId="65" fillId="34" borderId="1" applyNumberFormat="0" applyBorder="0" applyAlignment="0" applyProtection="0"/>
    <xf numFmtId="0" fontId="66" fillId="15" borderId="1" applyNumberFormat="0" applyBorder="0" applyAlignment="0" applyProtection="0"/>
    <xf numFmtId="0" fontId="66" fillId="19" borderId="1" applyNumberFormat="0" applyBorder="0" applyAlignment="0" applyProtection="0"/>
    <xf numFmtId="0" fontId="66" fillId="23" borderId="1" applyNumberFormat="0" applyBorder="0" applyAlignment="0" applyProtection="0"/>
    <xf numFmtId="0" fontId="66" fillId="27" borderId="1" applyNumberFormat="0" applyBorder="0" applyAlignment="0" applyProtection="0"/>
    <xf numFmtId="0" fontId="66" fillId="31" borderId="1" applyNumberFormat="0" applyBorder="0" applyAlignment="0" applyProtection="0"/>
    <xf numFmtId="0" fontId="66" fillId="35" borderId="1" applyNumberFormat="0" applyBorder="0" applyAlignment="0" applyProtection="0"/>
    <xf numFmtId="0" fontId="67" fillId="0" borderId="40" applyNumberFormat="0" applyFill="0" applyAlignment="0" applyProtection="0"/>
    <xf numFmtId="164" fontId="60" fillId="0" borderId="1" applyFont="0" applyFill="0" applyBorder="0" applyAlignment="0" applyProtection="0"/>
    <xf numFmtId="164" fontId="60" fillId="0" borderId="1" applyFont="0" applyFill="0" applyBorder="0" applyAlignment="0" applyProtection="0"/>
    <xf numFmtId="171" fontId="61" fillId="0" borderId="1" applyFont="0" applyFill="0" applyBorder="0" applyAlignment="0" applyProtection="0"/>
    <xf numFmtId="172" fontId="61" fillId="0" borderId="1" applyFont="0" applyFill="0" applyBorder="0" applyAlignment="0" applyProtection="0"/>
    <xf numFmtId="170" fontId="62" fillId="0" borderId="1" applyFont="0" applyFill="0" applyBorder="0" applyAlignment="0" applyProtection="0"/>
    <xf numFmtId="170" fontId="59" fillId="0" borderId="1" applyFont="0" applyFill="0" applyBorder="0" applyAlignment="0" applyProtection="0"/>
    <xf numFmtId="175" fontId="68" fillId="0" borderId="1" applyBorder="0" applyProtection="0"/>
    <xf numFmtId="0" fontId="69" fillId="0" borderId="1" applyNumberFormat="0" applyFill="0" applyBorder="0" applyAlignment="0" applyProtection="0">
      <alignment vertical="top"/>
      <protection locked="0"/>
    </xf>
    <xf numFmtId="0" fontId="70" fillId="6" borderId="1" applyNumberFormat="0" applyBorder="0" applyAlignment="0" applyProtection="0"/>
    <xf numFmtId="0" fontId="71" fillId="10" borderId="38" applyNumberFormat="0" applyAlignment="0" applyProtection="0"/>
    <xf numFmtId="0" fontId="72" fillId="0" borderId="32" applyNumberFormat="0" applyFill="0" applyAlignment="0" applyProtection="0"/>
    <xf numFmtId="0" fontId="73" fillId="0" borderId="33" applyNumberFormat="0" applyFill="0" applyAlignment="0" applyProtection="0"/>
    <xf numFmtId="0" fontId="74" fillId="0" borderId="34" applyNumberFormat="0" applyFill="0" applyAlignment="0" applyProtection="0"/>
    <xf numFmtId="0" fontId="74" fillId="0" borderId="1" applyNumberFormat="0" applyFill="0" applyBorder="0" applyAlignment="0" applyProtection="0"/>
    <xf numFmtId="0" fontId="75" fillId="0" borderId="1" applyNumberFormat="0" applyFill="0" applyBorder="0" applyAlignment="0" applyProtection="0"/>
    <xf numFmtId="0" fontId="76" fillId="7" borderId="1" applyNumberFormat="0" applyBorder="0" applyAlignment="0" applyProtection="0"/>
    <xf numFmtId="0" fontId="65" fillId="0" borderId="1"/>
    <xf numFmtId="0" fontId="62" fillId="0" borderId="1"/>
    <xf numFmtId="0" fontId="63" fillId="0" borderId="1"/>
    <xf numFmtId="0" fontId="65" fillId="0" borderId="1"/>
    <xf numFmtId="0" fontId="1" fillId="0" borderId="1"/>
    <xf numFmtId="0" fontId="1" fillId="0" borderId="1"/>
    <xf numFmtId="0" fontId="1" fillId="0" borderId="1"/>
    <xf numFmtId="0" fontId="1" fillId="0" borderId="1"/>
    <xf numFmtId="0" fontId="1" fillId="0" borderId="1"/>
    <xf numFmtId="0" fontId="58" fillId="0" borderId="1"/>
    <xf numFmtId="0" fontId="63" fillId="0" borderId="1"/>
    <xf numFmtId="0" fontId="63" fillId="0" borderId="1"/>
    <xf numFmtId="0" fontId="48" fillId="0" borderId="1"/>
    <xf numFmtId="0" fontId="59" fillId="0" borderId="1"/>
    <xf numFmtId="0" fontId="59" fillId="0" borderId="1"/>
    <xf numFmtId="0" fontId="1" fillId="0" borderId="1"/>
    <xf numFmtId="0" fontId="63" fillId="0" borderId="1"/>
    <xf numFmtId="0" fontId="59" fillId="0" borderId="1"/>
    <xf numFmtId="0" fontId="63" fillId="0" borderId="1"/>
    <xf numFmtId="0" fontId="63" fillId="0" borderId="1"/>
    <xf numFmtId="0" fontId="63" fillId="0" borderId="1"/>
    <xf numFmtId="0" fontId="63" fillId="0" borderId="1"/>
    <xf numFmtId="0" fontId="63" fillId="0" borderId="1"/>
    <xf numFmtId="0" fontId="63" fillId="0" borderId="1"/>
    <xf numFmtId="0" fontId="65" fillId="11" borderId="39" applyNumberFormat="0" applyFont="0" applyAlignment="0" applyProtection="0"/>
    <xf numFmtId="9" fontId="63" fillId="0" borderId="1" applyFont="0" applyFill="0" applyBorder="0" applyAlignment="0" applyProtection="0"/>
    <xf numFmtId="0" fontId="77" fillId="0" borderId="37" applyNumberFormat="0" applyFill="0" applyAlignment="0" applyProtection="0"/>
    <xf numFmtId="0" fontId="78" fillId="5" borderId="1" applyNumberFormat="0" applyBorder="0" applyAlignment="0" applyProtection="0"/>
    <xf numFmtId="0" fontId="61" fillId="0" borderId="1"/>
    <xf numFmtId="0" fontId="64" fillId="0" borderId="1" applyNumberFormat="0">
      <alignment vertical="top" wrapText="1" shrinkToFit="1"/>
    </xf>
    <xf numFmtId="0" fontId="64" fillId="0" borderId="1" applyNumberFormat="0">
      <alignment vertical="top" wrapText="1" shrinkToFit="1"/>
    </xf>
    <xf numFmtId="0" fontId="79" fillId="0" borderId="1" applyNumberFormat="0" applyFill="0" applyBorder="0" applyAlignment="0" applyProtection="0"/>
    <xf numFmtId="0" fontId="80" fillId="8" borderId="35" applyNumberFormat="0" applyAlignment="0" applyProtection="0"/>
    <xf numFmtId="0" fontId="81" fillId="9" borderId="35" applyNumberFormat="0" applyAlignment="0" applyProtection="0"/>
    <xf numFmtId="0" fontId="82" fillId="9" borderId="36" applyNumberFormat="0" applyAlignment="0" applyProtection="0"/>
    <xf numFmtId="0" fontId="83" fillId="0" borderId="1" applyNumberFormat="0" applyFill="0" applyBorder="0" applyAlignment="0" applyProtection="0"/>
    <xf numFmtId="173" fontId="61" fillId="0" borderId="1" applyFont="0" applyFill="0" applyBorder="0" applyAlignment="0" applyProtection="0"/>
    <xf numFmtId="174" fontId="61" fillId="0" borderId="1" applyFont="0" applyFill="0" applyBorder="0" applyAlignment="0" applyProtection="0"/>
    <xf numFmtId="0" fontId="66" fillId="12" borderId="1" applyNumberFormat="0" applyBorder="0" applyAlignment="0" applyProtection="0"/>
    <xf numFmtId="0" fontId="66" fillId="16" borderId="1" applyNumberFormat="0" applyBorder="0" applyAlignment="0" applyProtection="0"/>
    <xf numFmtId="0" fontId="66" fillId="20" borderId="1" applyNumberFormat="0" applyBorder="0" applyAlignment="0" applyProtection="0"/>
    <xf numFmtId="0" fontId="66" fillId="24" borderId="1" applyNumberFormat="0" applyBorder="0" applyAlignment="0" applyProtection="0"/>
    <xf numFmtId="0" fontId="66" fillId="28" borderId="1" applyNumberFormat="0" applyBorder="0" applyAlignment="0" applyProtection="0"/>
    <xf numFmtId="0" fontId="66" fillId="32" borderId="1" applyNumberFormat="0" applyBorder="0" applyAlignment="0" applyProtection="0"/>
  </cellStyleXfs>
  <cellXfs count="388">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4" xfId="0" applyBorder="1"/>
    <xf numFmtId="0" fontId="14" fillId="0" borderId="0" xfId="0" applyFont="1" applyAlignment="1">
      <alignment horizontal="left" vertical="center"/>
    </xf>
    <xf numFmtId="0" fontId="0" fillId="0" borderId="4"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12" xfId="0" applyBorder="1" applyAlignment="1">
      <alignment vertical="center"/>
    </xf>
    <xf numFmtId="0" fontId="5" fillId="0" borderId="4" xfId="0" applyFont="1" applyBorder="1" applyAlignment="1">
      <alignment vertical="center"/>
    </xf>
    <xf numFmtId="4" fontId="18" fillId="0" borderId="15" xfId="0" applyNumberFormat="1" applyFont="1" applyBorder="1" applyAlignment="1">
      <alignment vertical="center"/>
    </xf>
    <xf numFmtId="4" fontId="18" fillId="0" borderId="0" xfId="0" applyNumberFormat="1" applyFont="1" applyAlignment="1">
      <alignment vertical="center"/>
    </xf>
    <xf numFmtId="167" fontId="18" fillId="0" borderId="0" xfId="0" applyNumberFormat="1" applyFont="1" applyAlignment="1">
      <alignment vertical="center"/>
    </xf>
    <xf numFmtId="4" fontId="18" fillId="0" borderId="16" xfId="0" applyNumberFormat="1" applyFont="1" applyBorder="1" applyAlignment="1">
      <alignment vertical="center"/>
    </xf>
    <xf numFmtId="0" fontId="5" fillId="0" borderId="0" xfId="0" applyFont="1" applyAlignment="1">
      <alignment horizontal="left" vertical="center"/>
    </xf>
    <xf numFmtId="0" fontId="23" fillId="0" borderId="0" xfId="0" applyFont="1" applyAlignment="1">
      <alignment horizontal="left" vertical="center"/>
    </xf>
    <xf numFmtId="0" fontId="6" fillId="0" borderId="4" xfId="0" applyFont="1" applyBorder="1" applyAlignment="1">
      <alignment vertical="center"/>
    </xf>
    <xf numFmtId="4" fontId="27" fillId="0" borderId="15" xfId="0" applyNumberFormat="1" applyFont="1" applyBorder="1" applyAlignment="1">
      <alignment vertical="center"/>
    </xf>
    <xf numFmtId="4" fontId="27" fillId="0" borderId="0" xfId="0" applyNumberFormat="1" applyFont="1" applyAlignment="1">
      <alignment vertical="center"/>
    </xf>
    <xf numFmtId="167" fontId="27" fillId="0" borderId="0" xfId="0" applyNumberFormat="1" applyFont="1" applyAlignment="1">
      <alignment vertical="center"/>
    </xf>
    <xf numFmtId="4" fontId="27" fillId="0" borderId="16" xfId="0" applyNumberFormat="1" applyFont="1" applyBorder="1" applyAlignment="1">
      <alignment vertical="center"/>
    </xf>
    <xf numFmtId="0" fontId="6" fillId="0" borderId="0" xfId="0" applyFont="1" applyAlignment="1">
      <alignment horizontal="left"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7" fontId="27" fillId="0" borderId="21" xfId="0" applyNumberFormat="1" applyFont="1" applyBorder="1" applyAlignment="1">
      <alignment vertical="center"/>
    </xf>
    <xf numFmtId="4" fontId="27" fillId="0" borderId="22" xfId="0" applyNumberFormat="1" applyFont="1" applyBorder="1" applyAlignment="1">
      <alignment vertical="center"/>
    </xf>
    <xf numFmtId="0" fontId="28" fillId="0" borderId="0" xfId="0" applyFont="1" applyAlignment="1">
      <alignment horizontal="left" vertical="center"/>
    </xf>
    <xf numFmtId="0" fontId="0" fillId="0" borderId="4" xfId="0" applyBorder="1" applyAlignment="1">
      <alignment vertical="center" wrapText="1"/>
    </xf>
    <xf numFmtId="0" fontId="7" fillId="0" borderId="4" xfId="0" applyFont="1" applyBorder="1" applyAlignment="1">
      <alignment vertical="center"/>
    </xf>
    <xf numFmtId="0" fontId="8" fillId="0" borderId="4" xfId="0" applyFont="1" applyBorder="1" applyAlignment="1">
      <alignment vertical="center"/>
    </xf>
    <xf numFmtId="0" fontId="0" fillId="0" borderId="4" xfId="0" applyBorder="1" applyAlignment="1">
      <alignment horizontal="center" vertical="center" wrapText="1"/>
    </xf>
    <xf numFmtId="167" fontId="30" fillId="0" borderId="13" xfId="0" applyNumberFormat="1" applyFont="1" applyBorder="1"/>
    <xf numFmtId="167" fontId="30" fillId="0" borderId="14" xfId="0" applyNumberFormat="1" applyFont="1" applyBorder="1"/>
    <xf numFmtId="4" fontId="31" fillId="0" borderId="0" xfId="0" applyNumberFormat="1" applyFont="1" applyAlignment="1">
      <alignment vertical="center"/>
    </xf>
    <xf numFmtId="0" fontId="9" fillId="0" borderId="4" xfId="0" applyFont="1" applyBorder="1"/>
    <xf numFmtId="0" fontId="9" fillId="0" borderId="0" xfId="0" applyFont="1" applyAlignment="1">
      <alignment horizontal="left"/>
    </xf>
    <xf numFmtId="0" fontId="9" fillId="0" borderId="15" xfId="0" applyFont="1" applyBorder="1"/>
    <xf numFmtId="167" fontId="9" fillId="0" borderId="0" xfId="0" applyNumberFormat="1" applyFont="1"/>
    <xf numFmtId="167" fontId="9" fillId="0" borderId="16"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21" fillId="0" borderId="15" xfId="0" applyFont="1" applyBorder="1" applyAlignment="1">
      <alignment horizontal="left" vertical="center"/>
    </xf>
    <xf numFmtId="0" fontId="21" fillId="0" borderId="0" xfId="0" applyFont="1" applyAlignment="1">
      <alignment horizontal="center" vertical="center"/>
    </xf>
    <xf numFmtId="167" fontId="21" fillId="0" borderId="0" xfId="0" applyNumberFormat="1" applyFont="1" applyAlignment="1">
      <alignment vertical="center"/>
    </xf>
    <xf numFmtId="167" fontId="21" fillId="0" borderId="16" xfId="0" applyNumberFormat="1" applyFont="1" applyBorder="1" applyAlignment="1">
      <alignment vertical="center"/>
    </xf>
    <xf numFmtId="0" fontId="20" fillId="0" borderId="0" xfId="0" applyFont="1" applyAlignment="1">
      <alignment horizontal="left" vertical="center"/>
    </xf>
    <xf numFmtId="4" fontId="0" fillId="0" borderId="0" xfId="0" applyNumberFormat="1" applyAlignment="1">
      <alignment vertical="center"/>
    </xf>
    <xf numFmtId="0" fontId="0" fillId="0" borderId="15" xfId="0"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15" xfId="0" applyFont="1" applyBorder="1" applyAlignment="1">
      <alignment vertical="center"/>
    </xf>
    <xf numFmtId="0" fontId="11"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7" fillId="0" borderId="4" xfId="0" applyFont="1" applyBorder="1" applyAlignment="1">
      <alignment vertical="center"/>
    </xf>
    <xf numFmtId="0" fontId="36" fillId="0" borderId="15" xfId="0" applyFont="1" applyBorder="1" applyAlignment="1">
      <alignment horizontal="left" vertical="center"/>
    </xf>
    <xf numFmtId="0" fontId="36" fillId="0" borderId="0" xfId="0" applyFont="1" applyAlignment="1">
      <alignment horizontal="center"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167" fontId="21" fillId="0" borderId="21" xfId="0" applyNumberFormat="1" applyFont="1" applyBorder="1" applyAlignment="1">
      <alignment vertical="center"/>
    </xf>
    <xf numFmtId="167" fontId="21" fillId="0" borderId="22" xfId="0" applyNumberFormat="1"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15" xfId="0" applyFont="1" applyBorder="1" applyAlignment="1">
      <alignment vertical="center"/>
    </xf>
    <xf numFmtId="0" fontId="12" fillId="0" borderId="16" xfId="0" applyFont="1" applyBorder="1" applyAlignment="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xf numFmtId="0" fontId="49" fillId="0" borderId="1" xfId="0" applyFont="1" applyBorder="1"/>
    <xf numFmtId="0" fontId="50" fillId="0" borderId="1" xfId="0" applyFont="1" applyBorder="1"/>
    <xf numFmtId="0" fontId="0" fillId="0" borderId="1" xfId="0" applyBorder="1"/>
    <xf numFmtId="0" fontId="51" fillId="0" borderId="1" xfId="0" applyFont="1" applyBorder="1"/>
    <xf numFmtId="0" fontId="52" fillId="0" borderId="1" xfId="0" applyFont="1" applyBorder="1"/>
    <xf numFmtId="15" fontId="52" fillId="0" borderId="1" xfId="0" applyNumberFormat="1" applyFont="1" applyBorder="1"/>
    <xf numFmtId="0" fontId="54" fillId="0" borderId="1" xfId="0" applyFont="1" applyBorder="1"/>
    <xf numFmtId="0" fontId="55" fillId="0" borderId="1" xfId="0" applyFont="1" applyBorder="1"/>
    <xf numFmtId="0" fontId="56" fillId="0" borderId="1" xfId="0" applyFont="1" applyBorder="1"/>
    <xf numFmtId="0" fontId="0" fillId="0" borderId="2" xfId="0" applyBorder="1"/>
    <xf numFmtId="0" fontId="0" fillId="0" borderId="3" xfId="0" applyBorder="1"/>
    <xf numFmtId="0" fontId="15"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xf>
    <xf numFmtId="0" fontId="0" fillId="0" borderId="5" xfId="0" applyBorder="1"/>
    <xf numFmtId="0" fontId="16" fillId="0" borderId="6" xfId="0" applyFont="1" applyBorder="1" applyAlignment="1">
      <alignment horizontal="left" vertical="center"/>
    </xf>
    <xf numFmtId="0" fontId="0" fillId="0" borderId="6" xfId="0" applyBorder="1" applyAlignment="1">
      <alignment vertical="center"/>
    </xf>
    <xf numFmtId="0" fontId="0" fillId="3" borderId="0" xfId="0" applyFill="1" applyAlignment="1">
      <alignment vertical="center"/>
    </xf>
    <xf numFmtId="0" fontId="5" fillId="3" borderId="7" xfId="0" applyFont="1" applyFill="1" applyBorder="1" applyAlignment="1">
      <alignment horizontal="left" vertical="center"/>
    </xf>
    <xf numFmtId="0" fontId="0" fillId="3" borderId="8" xfId="0" applyFill="1" applyBorder="1" applyAlignment="1">
      <alignment vertical="center"/>
    </xf>
    <xf numFmtId="0" fontId="5"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0" xfId="0" applyFont="1" applyAlignment="1">
      <alignment horizontal="left" vertical="center"/>
    </xf>
    <xf numFmtId="0" fontId="16" fillId="0" borderId="0" xfId="0" applyFont="1" applyAlignment="1">
      <alignment vertical="center"/>
    </xf>
    <xf numFmtId="0" fontId="0" fillId="4" borderId="8" xfId="0" applyFill="1" applyBorder="1" applyAlignment="1">
      <alignment vertical="center"/>
    </xf>
    <xf numFmtId="0" fontId="20" fillId="4" borderId="9"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5" fillId="0" borderId="0" xfId="0" applyFont="1" applyAlignment="1">
      <alignment horizontal="center" vertical="center"/>
    </xf>
    <xf numFmtId="0" fontId="24" fillId="0" borderId="0" xfId="1" applyFont="1" applyAlignment="1" applyProtection="1">
      <alignment horizontal="center" vertical="center"/>
    </xf>
    <xf numFmtId="0" fontId="25" fillId="0" borderId="0" xfId="0" applyFont="1" applyAlignment="1">
      <alignment vertical="center"/>
    </xf>
    <xf numFmtId="0" fontId="26" fillId="0" borderId="0" xfId="0" applyFont="1" applyAlignment="1">
      <alignment vertical="center"/>
    </xf>
    <xf numFmtId="0" fontId="4" fillId="0" borderId="0" xfId="0" applyFont="1" applyAlignment="1">
      <alignment horizontal="center" vertical="center"/>
    </xf>
    <xf numFmtId="166" fontId="3" fillId="0" borderId="0" xfId="0" applyNumberFormat="1" applyFont="1" applyAlignment="1">
      <alignment horizontal="left" vertical="center"/>
    </xf>
    <xf numFmtId="0" fontId="16" fillId="0" borderId="0" xfId="0" applyFont="1" applyAlignment="1">
      <alignment horizontal="left" vertical="center"/>
    </xf>
    <xf numFmtId="4" fontId="22" fillId="0" borderId="0" xfId="0" applyNumberFormat="1" applyFont="1" applyAlignment="1">
      <alignment vertical="center"/>
    </xf>
    <xf numFmtId="0" fontId="2" fillId="0" borderId="0" xfId="0" applyFont="1" applyAlignment="1">
      <alignment horizontal="right" vertical="center"/>
    </xf>
    <xf numFmtId="0" fontId="19" fillId="0" borderId="0" xfId="0" applyFont="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horizontal="right" vertical="center"/>
    </xf>
    <xf numFmtId="0" fontId="0" fillId="4" borderId="0" xfId="0" applyFill="1" applyAlignment="1">
      <alignment vertical="center"/>
    </xf>
    <xf numFmtId="0" fontId="5" fillId="4" borderId="7" xfId="0" applyFont="1" applyFill="1" applyBorder="1" applyAlignment="1">
      <alignment horizontal="lef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ill="1" applyBorder="1" applyAlignment="1">
      <alignment vertical="center"/>
    </xf>
    <xf numFmtId="0" fontId="3" fillId="0" borderId="0" xfId="0" applyFont="1" applyAlignment="1">
      <alignment horizontal="left" vertical="center" wrapText="1"/>
    </xf>
    <xf numFmtId="0" fontId="20" fillId="4" borderId="0" xfId="0" applyFont="1" applyFill="1" applyAlignment="1">
      <alignment horizontal="left" vertical="center"/>
    </xf>
    <xf numFmtId="0" fontId="20" fillId="4" borderId="0" xfId="0" applyFont="1" applyFill="1" applyAlignment="1">
      <alignment horizontal="right" vertical="center"/>
    </xf>
    <xf numFmtId="0" fontId="29" fillId="0" borderId="0" xfId="0" applyFont="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8" fillId="0" borderId="21" xfId="0" applyFont="1" applyBorder="1" applyAlignment="1">
      <alignment horizontal="left" vertical="center"/>
    </xf>
    <xf numFmtId="0" fontId="8" fillId="0" borderId="21" xfId="0" applyFont="1" applyBorder="1" applyAlignment="1">
      <alignment vertical="center"/>
    </xf>
    <xf numFmtId="4" fontId="8" fillId="0" borderId="21" xfId="0" applyNumberFormat="1" applyFont="1" applyBorder="1" applyAlignment="1">
      <alignment vertical="center"/>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4" fontId="22" fillId="0" borderId="0" xfId="0" applyNumberFormat="1" applyFont="1"/>
    <xf numFmtId="0" fontId="7" fillId="0" borderId="0" xfId="0" applyFont="1" applyAlignment="1">
      <alignment horizontal="left"/>
    </xf>
    <xf numFmtId="4" fontId="7" fillId="0" borderId="0" xfId="0" applyNumberFormat="1" applyFont="1"/>
    <xf numFmtId="0" fontId="8" fillId="0" borderId="0" xfId="0" applyFont="1" applyAlignment="1">
      <alignment horizontal="left"/>
    </xf>
    <xf numFmtId="4" fontId="8" fillId="0" borderId="0" xfId="0" applyNumberFormat="1" applyFont="1"/>
    <xf numFmtId="0" fontId="20" fillId="0" borderId="23" xfId="0" applyFont="1" applyBorder="1" applyAlignment="1">
      <alignment horizontal="center" vertical="center"/>
    </xf>
    <xf numFmtId="49" fontId="20" fillId="0" borderId="23" xfId="0" applyNumberFormat="1" applyFont="1" applyBorder="1" applyAlignment="1">
      <alignment horizontal="left" vertical="center" wrapText="1"/>
    </xf>
    <xf numFmtId="0" fontId="20" fillId="0" borderId="23" xfId="0" applyFont="1" applyBorder="1" applyAlignment="1">
      <alignment horizontal="left" vertical="center" wrapText="1"/>
    </xf>
    <xf numFmtId="0" fontId="20" fillId="0" borderId="23" xfId="0" applyFont="1" applyBorder="1" applyAlignment="1">
      <alignment horizontal="center" vertical="center" wrapText="1"/>
    </xf>
    <xf numFmtId="168" fontId="20" fillId="0" borderId="23" xfId="0" applyNumberFormat="1" applyFont="1" applyBorder="1" applyAlignment="1">
      <alignment vertical="center"/>
    </xf>
    <xf numFmtId="4" fontId="20" fillId="0" borderId="23" xfId="0" applyNumberFormat="1" applyFont="1" applyBorder="1" applyAlignment="1">
      <alignment vertical="center"/>
    </xf>
    <xf numFmtId="0" fontId="32" fillId="0" borderId="0" xfId="0" applyFont="1" applyAlignment="1">
      <alignment horizontal="left" vertical="center"/>
    </xf>
    <xf numFmtId="0" fontId="33" fillId="0" borderId="0" xfId="1" applyFont="1" applyAlignment="1" applyProtection="1">
      <alignment vertical="center" wrapText="1"/>
    </xf>
    <xf numFmtId="0" fontId="34" fillId="0" borderId="0" xfId="0" applyFont="1" applyAlignment="1">
      <alignment horizontal="left" vertical="center"/>
    </xf>
    <xf numFmtId="0" fontId="10" fillId="0" borderId="0" xfId="0" applyFont="1" applyAlignment="1">
      <alignment horizontal="left" vertical="center" wrapText="1"/>
    </xf>
    <xf numFmtId="168" fontId="10" fillId="0" borderId="0" xfId="0" applyNumberFormat="1" applyFont="1" applyAlignment="1">
      <alignment vertical="center"/>
    </xf>
    <xf numFmtId="0" fontId="35" fillId="0" borderId="0" xfId="0" applyFont="1" applyAlignment="1">
      <alignment vertical="center" wrapText="1"/>
    </xf>
    <xf numFmtId="0" fontId="11" fillId="0" borderId="0" xfId="0" applyFont="1" applyAlignment="1">
      <alignment horizontal="left" vertical="center" wrapText="1"/>
    </xf>
    <xf numFmtId="168" fontId="11" fillId="0" borderId="0" xfId="0" applyNumberFormat="1" applyFont="1" applyAlignment="1">
      <alignment vertical="center"/>
    </xf>
    <xf numFmtId="0" fontId="36" fillId="0" borderId="23" xfId="0" applyFont="1" applyBorder="1" applyAlignment="1">
      <alignment horizontal="center" vertical="center"/>
    </xf>
    <xf numFmtId="49" fontId="36" fillId="0" borderId="23" xfId="0" applyNumberFormat="1" applyFont="1" applyBorder="1" applyAlignment="1">
      <alignment horizontal="left"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168" fontId="36" fillId="0" borderId="23" xfId="0" applyNumberFormat="1" applyFont="1" applyBorder="1" applyAlignment="1">
      <alignment vertical="center"/>
    </xf>
    <xf numFmtId="4" fontId="36" fillId="0" borderId="23" xfId="0" applyNumberFormat="1" applyFont="1" applyBorder="1" applyAlignment="1">
      <alignment vertical="center"/>
    </xf>
    <xf numFmtId="0" fontId="12" fillId="0" borderId="0" xfId="0" applyFont="1" applyAlignment="1">
      <alignment horizontal="left" vertical="center" wrapText="1"/>
    </xf>
    <xf numFmtId="168" fontId="12" fillId="0" borderId="0" xfId="0" applyNumberFormat="1" applyFont="1" applyAlignment="1">
      <alignment vertical="center"/>
    </xf>
    <xf numFmtId="0" fontId="57" fillId="0" borderId="0" xfId="0" applyFont="1"/>
    <xf numFmtId="0" fontId="0" fillId="0" borderId="1" xfId="0" applyBorder="1" applyAlignment="1">
      <alignment vertical="center"/>
    </xf>
    <xf numFmtId="0" fontId="7" fillId="0" borderId="1" xfId="0" applyFont="1" applyBorder="1" applyAlignment="1">
      <alignment vertical="center"/>
    </xf>
    <xf numFmtId="0" fontId="8" fillId="0" borderId="1" xfId="0" applyFont="1" applyBorder="1" applyAlignment="1">
      <alignment vertical="center"/>
    </xf>
    <xf numFmtId="0" fontId="0" fillId="0" borderId="1" xfId="0" applyBorder="1" applyAlignment="1">
      <alignment horizontal="center" vertical="center" wrapText="1"/>
    </xf>
    <xf numFmtId="0" fontId="9" fillId="0" borderId="1" xfId="0" applyFont="1" applyBorder="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5" fillId="0" borderId="1" xfId="0" applyFont="1" applyBorder="1" applyAlignment="1">
      <alignment horizontal="left" vertical="center"/>
    </xf>
    <xf numFmtId="0" fontId="0" fillId="0" borderId="28" xfId="0"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166"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20" fillId="4" borderId="1" xfId="0" applyFont="1" applyFill="1" applyBorder="1" applyAlignment="1">
      <alignment horizontal="left" vertical="center"/>
    </xf>
    <xf numFmtId="0" fontId="0" fillId="4" borderId="1" xfId="0" applyFill="1" applyBorder="1" applyAlignment="1">
      <alignment vertical="center"/>
    </xf>
    <xf numFmtId="0" fontId="20" fillId="4" borderId="1" xfId="0" applyFont="1" applyFill="1" applyBorder="1" applyAlignment="1">
      <alignment horizontal="right" vertical="center"/>
    </xf>
    <xf numFmtId="0" fontId="0" fillId="4" borderId="28" xfId="0" applyFill="1" applyBorder="1" applyAlignment="1">
      <alignment vertical="center"/>
    </xf>
    <xf numFmtId="0" fontId="29" fillId="0" borderId="1" xfId="0" applyFont="1" applyBorder="1" applyAlignment="1">
      <alignment horizontal="left" vertical="center"/>
    </xf>
    <xf numFmtId="4" fontId="22" fillId="0" borderId="1" xfId="0" applyNumberFormat="1"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45" xfId="0" applyBorder="1"/>
    <xf numFmtId="0" fontId="0" fillId="0" borderId="46" xfId="0" applyBorder="1"/>
    <xf numFmtId="0" fontId="0" fillId="0" borderId="27" xfId="0" applyBorder="1" applyAlignment="1">
      <alignment horizontal="center" vertical="center" wrapText="1"/>
    </xf>
    <xf numFmtId="0" fontId="20" fillId="4" borderId="47" xfId="0" applyFont="1" applyFill="1" applyBorder="1" applyAlignment="1">
      <alignment horizontal="center" vertical="center" wrapText="1"/>
    </xf>
    <xf numFmtId="0" fontId="22" fillId="0" borderId="1" xfId="0" applyFont="1" applyBorder="1" applyAlignment="1">
      <alignment horizontal="left" vertical="center"/>
    </xf>
    <xf numFmtId="4" fontId="22" fillId="0" borderId="1" xfId="0" applyNumberFormat="1" applyFont="1" applyBorder="1"/>
    <xf numFmtId="0" fontId="9" fillId="0" borderId="27" xfId="0" applyFont="1" applyBorder="1"/>
    <xf numFmtId="0" fontId="9" fillId="0" borderId="1" xfId="0" applyFont="1" applyBorder="1" applyAlignment="1">
      <alignment horizontal="left"/>
    </xf>
    <xf numFmtId="0" fontId="7" fillId="0" borderId="1" xfId="0" applyFont="1" applyBorder="1" applyAlignment="1">
      <alignment horizontal="left"/>
    </xf>
    <xf numFmtId="4" fontId="7" fillId="0" borderId="1" xfId="0" applyNumberFormat="1" applyFont="1" applyBorder="1"/>
    <xf numFmtId="0" fontId="9" fillId="0" borderId="28" xfId="0" applyFont="1" applyBorder="1"/>
    <xf numFmtId="0" fontId="8" fillId="0" borderId="1" xfId="0" applyFont="1" applyBorder="1" applyAlignment="1">
      <alignment horizontal="left"/>
    </xf>
    <xf numFmtId="4" fontId="8" fillId="0" borderId="1" xfId="0" applyNumberFormat="1" applyFont="1" applyBorder="1"/>
    <xf numFmtId="0" fontId="20" fillId="0" borderId="41" xfId="0" applyFont="1" applyBorder="1" applyAlignment="1">
      <alignment horizontal="center" vertical="center"/>
    </xf>
    <xf numFmtId="49" fontId="20" fillId="0" borderId="41" xfId="0" applyNumberFormat="1" applyFont="1" applyBorder="1" applyAlignment="1">
      <alignment horizontal="left" vertical="center" wrapText="1"/>
    </xf>
    <xf numFmtId="4" fontId="20" fillId="0" borderId="41" xfId="0" applyNumberFormat="1" applyFont="1" applyBorder="1" applyAlignment="1">
      <alignment vertical="center"/>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0" fillId="0" borderId="42" xfId="0" applyFont="1" applyBorder="1" applyAlignment="1">
      <alignment horizontal="left" vertical="center" wrapText="1"/>
    </xf>
    <xf numFmtId="0" fontId="20" fillId="0" borderId="42" xfId="0" applyFont="1" applyBorder="1" applyAlignment="1">
      <alignment horizontal="center" vertical="center" wrapText="1"/>
    </xf>
    <xf numFmtId="168" fontId="20" fillId="0" borderId="44" xfId="0" applyNumberFormat="1" applyFont="1" applyBorder="1" applyAlignment="1">
      <alignment vertical="center"/>
    </xf>
    <xf numFmtId="4" fontId="20" fillId="0" borderId="44" xfId="0" applyNumberFormat="1" applyFont="1" applyBorder="1" applyAlignment="1">
      <alignment vertical="center"/>
    </xf>
    <xf numFmtId="49" fontId="20" fillId="0" borderId="23" xfId="0" applyNumberFormat="1" applyFont="1" applyBorder="1" applyAlignment="1">
      <alignment horizontal="center" vertical="center"/>
    </xf>
    <xf numFmtId="49" fontId="36" fillId="0" borderId="23" xfId="0" applyNumberFormat="1" applyFont="1" applyBorder="1" applyAlignment="1">
      <alignment horizontal="center" vertical="center"/>
    </xf>
    <xf numFmtId="0" fontId="20" fillId="0" borderId="41" xfId="0" applyFont="1" applyBorder="1"/>
    <xf numFmtId="0" fontId="20" fillId="0" borderId="41" xfId="47" applyFont="1" applyBorder="1" applyAlignment="1">
      <alignment wrapText="1"/>
    </xf>
    <xf numFmtId="0" fontId="0" fillId="37" borderId="0" xfId="0" applyFill="1" applyProtection="1">
      <protection locked="0"/>
    </xf>
    <xf numFmtId="0" fontId="3" fillId="37" borderId="0" xfId="0" applyFont="1" applyFill="1" applyAlignment="1" applyProtection="1">
      <alignment horizontal="left" vertical="center"/>
      <protection locked="0"/>
    </xf>
    <xf numFmtId="4" fontId="20" fillId="37" borderId="23" xfId="0" applyNumberFormat="1" applyFont="1" applyFill="1" applyBorder="1" applyAlignment="1" applyProtection="1">
      <alignment vertical="center"/>
      <protection locked="0"/>
    </xf>
    <xf numFmtId="0" fontId="20" fillId="0" borderId="41" xfId="0" applyFont="1" applyBorder="1" applyAlignment="1">
      <alignment wrapText="1"/>
    </xf>
    <xf numFmtId="0" fontId="14" fillId="2" borderId="0" xfId="0" applyFont="1" applyFill="1" applyAlignment="1">
      <alignment horizontal="center" vertical="center"/>
    </xf>
    <xf numFmtId="165" fontId="2" fillId="0" borderId="0" xfId="0" applyNumberFormat="1" applyFont="1" applyAlignment="1">
      <alignment horizontal="left" vertical="center"/>
    </xf>
    <xf numFmtId="0" fontId="2" fillId="0" borderId="0" xfId="0" applyFont="1" applyAlignment="1">
      <alignment vertical="center"/>
    </xf>
    <xf numFmtId="4" fontId="17" fillId="0" borderId="0" xfId="0" applyNumberFormat="1" applyFont="1" applyAlignment="1">
      <alignment vertical="center"/>
    </xf>
    <xf numFmtId="4" fontId="5"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5" fillId="3" borderId="8" xfId="0" applyFont="1" applyFill="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3" fillId="0" borderId="0" xfId="0" applyFont="1" applyAlignment="1">
      <alignment horizontal="center" vertical="center" wrapText="1"/>
    </xf>
    <xf numFmtId="4" fontId="16" fillId="0" borderId="6" xfId="0" applyNumberFormat="1" applyFont="1" applyBorder="1" applyAlignment="1">
      <alignment vertical="center"/>
    </xf>
    <xf numFmtId="0" fontId="0" fillId="0" borderId="6" xfId="0" applyBorder="1" applyAlignment="1">
      <alignment vertical="center"/>
    </xf>
    <xf numFmtId="0" fontId="2" fillId="0" borderId="0" xfId="0" applyFont="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xf>
    <xf numFmtId="0" fontId="20" fillId="4" borderId="8" xfId="0" applyFont="1" applyFill="1" applyBorder="1" applyAlignment="1">
      <alignment horizontal="center" vertical="center"/>
    </xf>
    <xf numFmtId="0" fontId="20" fillId="4" borderId="8" xfId="0" applyFont="1" applyFill="1" applyBorder="1" applyAlignment="1">
      <alignment horizontal="right" vertical="center"/>
    </xf>
    <xf numFmtId="4" fontId="22" fillId="0" borderId="0" xfId="0" applyNumberFormat="1" applyFont="1" applyAlignment="1">
      <alignment horizontal="right" vertical="center"/>
    </xf>
    <xf numFmtId="4" fontId="22" fillId="0" borderId="0" xfId="0" applyNumberFormat="1" applyFont="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166"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41" fillId="0" borderId="1" xfId="0" applyFont="1" applyBorder="1" applyAlignment="1">
      <alignment horizontal="left" vertical="top"/>
    </xf>
    <xf numFmtId="0" fontId="41" fillId="0" borderId="1" xfId="0" applyFont="1" applyBorder="1" applyAlignment="1">
      <alignment horizontal="left" vertical="center"/>
    </xf>
    <xf numFmtId="0" fontId="39" fillId="0" borderId="1" xfId="0" applyFont="1" applyBorder="1" applyAlignment="1">
      <alignment horizontal="center" vertical="center" wrapText="1"/>
    </xf>
    <xf numFmtId="0" fontId="40" fillId="0" borderId="29" xfId="0" applyFont="1" applyBorder="1" applyAlignment="1">
      <alignment horizontal="left"/>
    </xf>
    <xf numFmtId="0" fontId="39" fillId="0" borderId="1" xfId="0" applyFont="1" applyBorder="1" applyAlignment="1">
      <alignment horizontal="center" vertical="center"/>
    </xf>
    <xf numFmtId="49" fontId="41" fillId="0" borderId="1" xfId="0" applyNumberFormat="1" applyFont="1" applyBorder="1" applyAlignment="1">
      <alignment horizontal="left" vertical="center" wrapText="1"/>
    </xf>
    <xf numFmtId="0" fontId="41" fillId="0" borderId="1" xfId="0" applyFont="1" applyBorder="1" applyAlignment="1">
      <alignment horizontal="left" vertical="center" wrapText="1"/>
    </xf>
    <xf numFmtId="0" fontId="40" fillId="0" borderId="29" xfId="0" applyFont="1" applyBorder="1" applyAlignment="1">
      <alignment horizontal="left" wrapText="1"/>
    </xf>
    <xf numFmtId="0" fontId="0" fillId="0" borderId="0" xfId="0" applyAlignment="1"/>
    <xf numFmtId="49" fontId="20" fillId="0" borderId="41" xfId="47" applyNumberFormat="1" applyFont="1" applyBorder="1" applyAlignment="1">
      <alignment horizontal="center"/>
    </xf>
    <xf numFmtId="169" fontId="20" fillId="36" borderId="41" xfId="47" applyNumberFormat="1" applyFont="1" applyFill="1" applyBorder="1"/>
    <xf numFmtId="169" fontId="20" fillId="37" borderId="41" xfId="47" applyNumberFormat="1" applyFont="1" applyFill="1" applyBorder="1" applyProtection="1">
      <protection locked="0"/>
    </xf>
    <xf numFmtId="169" fontId="20" fillId="0" borderId="41" xfId="47" applyNumberFormat="1" applyFont="1" applyBorder="1"/>
    <xf numFmtId="0" fontId="20" fillId="36" borderId="41" xfId="47" applyFont="1" applyFill="1" applyBorder="1" applyAlignment="1">
      <alignment wrapText="1"/>
    </xf>
    <xf numFmtId="0" fontId="20" fillId="36" borderId="41" xfId="0" applyFont="1" applyFill="1" applyBorder="1" applyAlignment="1">
      <alignment horizontal="left" wrapText="1"/>
    </xf>
    <xf numFmtId="49" fontId="20" fillId="0" borderId="41" xfId="0" applyNumberFormat="1" applyFont="1" applyBorder="1" applyAlignment="1">
      <alignment horizontal="center"/>
    </xf>
    <xf numFmtId="169" fontId="20" fillId="36" borderId="41" xfId="0" applyNumberFormat="1" applyFont="1" applyFill="1" applyBorder="1"/>
    <xf numFmtId="0" fontId="20" fillId="36" borderId="41" xfId="0" applyFont="1" applyFill="1" applyBorder="1" applyAlignment="1">
      <alignment wrapText="1"/>
    </xf>
    <xf numFmtId="0" fontId="20" fillId="36" borderId="41" xfId="0" applyFont="1" applyFill="1" applyBorder="1"/>
    <xf numFmtId="169" fontId="20" fillId="0" borderId="41" xfId="0" applyNumberFormat="1" applyFont="1" applyBorder="1"/>
    <xf numFmtId="4" fontId="20" fillId="0" borderId="41" xfId="0" applyNumberFormat="1" applyFont="1" applyBorder="1"/>
    <xf numFmtId="169" fontId="20" fillId="0" borderId="41" xfId="0" applyNumberFormat="1" applyFont="1" applyBorder="1" applyAlignment="1">
      <alignment horizontal="right"/>
    </xf>
    <xf numFmtId="0" fontId="20" fillId="0" borderId="43" xfId="0" applyFont="1" applyBorder="1" applyAlignment="1">
      <alignment wrapText="1"/>
    </xf>
    <xf numFmtId="49" fontId="20" fillId="0" borderId="43" xfId="0" applyNumberFormat="1" applyFont="1" applyBorder="1" applyAlignment="1">
      <alignment horizontal="center"/>
    </xf>
    <xf numFmtId="0" fontId="31" fillId="0" borderId="1" xfId="0" applyFont="1" applyBorder="1" applyAlignment="1">
      <alignment horizontal="left" vertical="center"/>
    </xf>
  </cellXfs>
  <cellStyles count="82">
    <cellStyle name="20 % – Zvýraznění1 2" xfId="3" xr:uid="{00000000-0005-0000-0000-000000000000}"/>
    <cellStyle name="20 % – Zvýraznění2 2" xfId="4" xr:uid="{00000000-0005-0000-0000-000001000000}"/>
    <cellStyle name="20 % – Zvýraznění3 2" xfId="5" xr:uid="{00000000-0005-0000-0000-000002000000}"/>
    <cellStyle name="20 % – Zvýraznění4 2" xfId="6" xr:uid="{00000000-0005-0000-0000-000003000000}"/>
    <cellStyle name="20 % – Zvýraznění5 2" xfId="7" xr:uid="{00000000-0005-0000-0000-000004000000}"/>
    <cellStyle name="20 % – Zvýraznění6 2" xfId="8" xr:uid="{00000000-0005-0000-0000-000005000000}"/>
    <cellStyle name="40 % – Zvýraznění1 2" xfId="9" xr:uid="{00000000-0005-0000-0000-000006000000}"/>
    <cellStyle name="40 % – Zvýraznění2 2" xfId="10" xr:uid="{00000000-0005-0000-0000-000007000000}"/>
    <cellStyle name="40 % – Zvýraznění3 2" xfId="11" xr:uid="{00000000-0005-0000-0000-000008000000}"/>
    <cellStyle name="40 % – Zvýraznění4 2" xfId="12" xr:uid="{00000000-0005-0000-0000-000009000000}"/>
    <cellStyle name="40 % – Zvýraznění5 2" xfId="13" xr:uid="{00000000-0005-0000-0000-00000A000000}"/>
    <cellStyle name="40 % – Zvýraznění6 2" xfId="14" xr:uid="{00000000-0005-0000-0000-00000B000000}"/>
    <cellStyle name="60 % – Zvýraznění1 2" xfId="15" xr:uid="{00000000-0005-0000-0000-00000C000000}"/>
    <cellStyle name="60 % – Zvýraznění2 2" xfId="16" xr:uid="{00000000-0005-0000-0000-00000D000000}"/>
    <cellStyle name="60 % – Zvýraznění3 2" xfId="17" xr:uid="{00000000-0005-0000-0000-00000E000000}"/>
    <cellStyle name="60 % – Zvýraznění4 2" xfId="18" xr:uid="{00000000-0005-0000-0000-00000F000000}"/>
    <cellStyle name="60 % – Zvýraznění5 2" xfId="19" xr:uid="{00000000-0005-0000-0000-000010000000}"/>
    <cellStyle name="60 % – Zvýraznění6 2" xfId="20" xr:uid="{00000000-0005-0000-0000-000011000000}"/>
    <cellStyle name="Celkem 2" xfId="21" xr:uid="{00000000-0005-0000-0000-000012000000}"/>
    <cellStyle name="Čárka 2" xfId="22" xr:uid="{00000000-0005-0000-0000-000013000000}"/>
    <cellStyle name="čárky 2" xfId="23" xr:uid="{00000000-0005-0000-0000-000014000000}"/>
    <cellStyle name="Dezimal [0]_Angebot1" xfId="24" xr:uid="{00000000-0005-0000-0000-000015000000}"/>
    <cellStyle name="Dezimal_Angebot1" xfId="25" xr:uid="{00000000-0005-0000-0000-000016000000}"/>
    <cellStyle name="Euro" xfId="26" xr:uid="{00000000-0005-0000-0000-000017000000}"/>
    <cellStyle name="Euro 2" xfId="27" xr:uid="{00000000-0005-0000-0000-000018000000}"/>
    <cellStyle name="Excel Built-in Normal" xfId="28" xr:uid="{00000000-0005-0000-0000-000019000000}"/>
    <cellStyle name="Hypertextový odkaz" xfId="1" builtinId="8"/>
    <cellStyle name="Hypertextový odkaz 2" xfId="29" xr:uid="{00000000-0005-0000-0000-00001B000000}"/>
    <cellStyle name="Chybně 2" xfId="30" xr:uid="{00000000-0005-0000-0000-00001C000000}"/>
    <cellStyle name="Kontrolní buňka 2" xfId="31" xr:uid="{00000000-0005-0000-0000-00001D000000}"/>
    <cellStyle name="Nadpis 1 2" xfId="32" xr:uid="{00000000-0005-0000-0000-00001E000000}"/>
    <cellStyle name="Nadpis 2 2" xfId="33" xr:uid="{00000000-0005-0000-0000-00001F000000}"/>
    <cellStyle name="Nadpis 3 2" xfId="34" xr:uid="{00000000-0005-0000-0000-000020000000}"/>
    <cellStyle name="Nadpis 4 2" xfId="35" xr:uid="{00000000-0005-0000-0000-000021000000}"/>
    <cellStyle name="Název 2" xfId="36" xr:uid="{00000000-0005-0000-0000-000022000000}"/>
    <cellStyle name="Neutrální 2" xfId="37" xr:uid="{00000000-0005-0000-0000-000023000000}"/>
    <cellStyle name="Normal 2" xfId="38" xr:uid="{00000000-0005-0000-0000-000024000000}"/>
    <cellStyle name="Normal_intere Kalk  Hi line 2010" xfId="39" xr:uid="{00000000-0005-0000-0000-000025000000}"/>
    <cellStyle name="Normální" xfId="0" builtinId="0" customBuiltin="1"/>
    <cellStyle name="Normální 10" xfId="40" xr:uid="{00000000-0005-0000-0000-000027000000}"/>
    <cellStyle name="Normální 11" xfId="41" xr:uid="{00000000-0005-0000-0000-000028000000}"/>
    <cellStyle name="Normální 12" xfId="42" xr:uid="{00000000-0005-0000-0000-000029000000}"/>
    <cellStyle name="Normální 12 2" xfId="43" xr:uid="{00000000-0005-0000-0000-00002A000000}"/>
    <cellStyle name="Normální 12 2 2" xfId="44" xr:uid="{00000000-0005-0000-0000-00002B000000}"/>
    <cellStyle name="Normální 12 3" xfId="45" xr:uid="{00000000-0005-0000-0000-00002C000000}"/>
    <cellStyle name="Normální 12 4" xfId="46" xr:uid="{00000000-0005-0000-0000-00002D000000}"/>
    <cellStyle name="Normální 13" xfId="47" xr:uid="{00000000-0005-0000-0000-00002E000000}"/>
    <cellStyle name="Normální 14" xfId="2" xr:uid="{00000000-0005-0000-0000-00002F000000}"/>
    <cellStyle name="normální 2" xfId="48" xr:uid="{00000000-0005-0000-0000-000030000000}"/>
    <cellStyle name="normální 2 2" xfId="49" xr:uid="{00000000-0005-0000-0000-000031000000}"/>
    <cellStyle name="Normální 2 2 2 3" xfId="50" xr:uid="{00000000-0005-0000-0000-000032000000}"/>
    <cellStyle name="Normální 2 3" xfId="51" xr:uid="{00000000-0005-0000-0000-000033000000}"/>
    <cellStyle name="Normální 2 4" xfId="52" xr:uid="{00000000-0005-0000-0000-000034000000}"/>
    <cellStyle name="normální 2 5 3 2 3" xfId="53" xr:uid="{00000000-0005-0000-0000-000035000000}"/>
    <cellStyle name="Normální 3" xfId="54" xr:uid="{00000000-0005-0000-0000-000036000000}"/>
    <cellStyle name="normální 3 2" xfId="55" xr:uid="{00000000-0005-0000-0000-000037000000}"/>
    <cellStyle name="Normální 4" xfId="56" xr:uid="{00000000-0005-0000-0000-000038000000}"/>
    <cellStyle name="Normální 5" xfId="57" xr:uid="{00000000-0005-0000-0000-000039000000}"/>
    <cellStyle name="Normální 6" xfId="58" xr:uid="{00000000-0005-0000-0000-00003A000000}"/>
    <cellStyle name="Normální 7" xfId="59" xr:uid="{00000000-0005-0000-0000-00003B000000}"/>
    <cellStyle name="Normální 8" xfId="60" xr:uid="{00000000-0005-0000-0000-00003C000000}"/>
    <cellStyle name="Normální 9" xfId="61" xr:uid="{00000000-0005-0000-0000-00003D000000}"/>
    <cellStyle name="Poznámka 2" xfId="62" xr:uid="{00000000-0005-0000-0000-00003E000000}"/>
    <cellStyle name="Procenta 2" xfId="63" xr:uid="{00000000-0005-0000-0000-00003F000000}"/>
    <cellStyle name="Propojená buňka 2" xfId="64" xr:uid="{00000000-0005-0000-0000-000040000000}"/>
    <cellStyle name="Správně 2" xfId="65" xr:uid="{00000000-0005-0000-0000-000041000000}"/>
    <cellStyle name="Standard_Angebot1" xfId="66" xr:uid="{00000000-0005-0000-0000-000042000000}"/>
    <cellStyle name="Style 124" xfId="67" xr:uid="{00000000-0005-0000-0000-000043000000}"/>
    <cellStyle name="Style 124 2" xfId="68" xr:uid="{00000000-0005-0000-0000-000044000000}"/>
    <cellStyle name="Text upozornění 2" xfId="69" xr:uid="{00000000-0005-0000-0000-000045000000}"/>
    <cellStyle name="Vstup 2" xfId="70" xr:uid="{00000000-0005-0000-0000-000046000000}"/>
    <cellStyle name="Výpočet 2" xfId="71" xr:uid="{00000000-0005-0000-0000-000047000000}"/>
    <cellStyle name="Výstup 2" xfId="72" xr:uid="{00000000-0005-0000-0000-000048000000}"/>
    <cellStyle name="Vysvětlující text 2" xfId="73" xr:uid="{00000000-0005-0000-0000-000049000000}"/>
    <cellStyle name="Währung [0]_Angebot1" xfId="74" xr:uid="{00000000-0005-0000-0000-00004A000000}"/>
    <cellStyle name="Währung_Angebot1" xfId="75" xr:uid="{00000000-0005-0000-0000-00004B000000}"/>
    <cellStyle name="Zvýraznění 1 2" xfId="76" xr:uid="{00000000-0005-0000-0000-00004C000000}"/>
    <cellStyle name="Zvýraznění 2 2" xfId="77" xr:uid="{00000000-0005-0000-0000-00004D000000}"/>
    <cellStyle name="Zvýraznění 3 2" xfId="78" xr:uid="{00000000-0005-0000-0000-00004E000000}"/>
    <cellStyle name="Zvýraznění 4 2" xfId="79" xr:uid="{00000000-0005-0000-0000-00004F000000}"/>
    <cellStyle name="Zvýraznění 5 2" xfId="80" xr:uid="{00000000-0005-0000-0000-000050000000}"/>
    <cellStyle name="Zvýraznění 6 2" xfId="81" xr:uid="{00000000-0005-0000-0000-00005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6_01/997013501" TargetMode="External"/><Relationship Id="rId13" Type="http://schemas.openxmlformats.org/officeDocument/2006/relationships/hyperlink" Target="https://podminky.urs.cz/item/CS_URS_2026_01/711141821" TargetMode="External"/><Relationship Id="rId18" Type="http://schemas.openxmlformats.org/officeDocument/2006/relationships/hyperlink" Target="https://podminky.urs.cz/item/CS_URS_2026_01/766691915" TargetMode="External"/><Relationship Id="rId3" Type="http://schemas.openxmlformats.org/officeDocument/2006/relationships/hyperlink" Target="https://podminky.urs.cz/item/CS_URS_2026_01/965045113" TargetMode="External"/><Relationship Id="rId21" Type="http://schemas.openxmlformats.org/officeDocument/2006/relationships/hyperlink" Target="https://podminky.urs.cz/item/CS_URS_2026_01/776410811" TargetMode="External"/><Relationship Id="rId7" Type="http://schemas.openxmlformats.org/officeDocument/2006/relationships/hyperlink" Target="https://podminky.urs.cz/item/CS_URS_2026_01/997013212" TargetMode="External"/><Relationship Id="rId12" Type="http://schemas.openxmlformats.org/officeDocument/2006/relationships/hyperlink" Target="https://podminky.urs.cz/item/CS_URS_2026_01/997013645" TargetMode="External"/><Relationship Id="rId17" Type="http://schemas.openxmlformats.org/officeDocument/2006/relationships/hyperlink" Target="https://podminky.urs.cz/item/CS_URS_2026_01/766691914" TargetMode="External"/><Relationship Id="rId2" Type="http://schemas.openxmlformats.org/officeDocument/2006/relationships/hyperlink" Target="https://podminky.urs.cz/item/CS_URS_2026_01/965042141" TargetMode="External"/><Relationship Id="rId16" Type="http://schemas.openxmlformats.org/officeDocument/2006/relationships/hyperlink" Target="https://podminky.urs.cz/item/CS_URS_2026_01/751311814" TargetMode="External"/><Relationship Id="rId20" Type="http://schemas.openxmlformats.org/officeDocument/2006/relationships/hyperlink" Target="https://podminky.urs.cz/item/CS_URS_2026_01/776301812" TargetMode="External"/><Relationship Id="rId1" Type="http://schemas.openxmlformats.org/officeDocument/2006/relationships/hyperlink" Target="https://podminky.urs.cz/item/CS_URS_2026_01/961055111" TargetMode="External"/><Relationship Id="rId6" Type="http://schemas.openxmlformats.org/officeDocument/2006/relationships/hyperlink" Target="https://podminky.urs.cz/item/CS_URS_2026_01/968062456" TargetMode="External"/><Relationship Id="rId11" Type="http://schemas.openxmlformats.org/officeDocument/2006/relationships/hyperlink" Target="https://podminky.urs.cz/item/CS_URS_2026_01/997013871" TargetMode="External"/><Relationship Id="rId5" Type="http://schemas.openxmlformats.org/officeDocument/2006/relationships/hyperlink" Target="https://podminky.urs.cz/item/CS_URS_2026_01/968062455" TargetMode="External"/><Relationship Id="rId15" Type="http://schemas.openxmlformats.org/officeDocument/2006/relationships/hyperlink" Target="https://podminky.urs.cz/item/CS_URS_2026_01/714120811" TargetMode="External"/><Relationship Id="rId10" Type="http://schemas.openxmlformats.org/officeDocument/2006/relationships/hyperlink" Target="https://podminky.urs.cz/item/CS_URS_2026_01/997013813" TargetMode="External"/><Relationship Id="rId19" Type="http://schemas.openxmlformats.org/officeDocument/2006/relationships/hyperlink" Target="https://podminky.urs.cz/item/CS_URS_2026_01/776201812" TargetMode="External"/><Relationship Id="rId4" Type="http://schemas.openxmlformats.org/officeDocument/2006/relationships/hyperlink" Target="https://podminky.urs.cz/item/CS_URS_2026_01/965081213" TargetMode="External"/><Relationship Id="rId9" Type="http://schemas.openxmlformats.org/officeDocument/2006/relationships/hyperlink" Target="https://podminky.urs.cz/item/CS_URS_2026_01/997013509" TargetMode="External"/><Relationship Id="rId14" Type="http://schemas.openxmlformats.org/officeDocument/2006/relationships/hyperlink" Target="https://podminky.urs.cz/item/CS_URS_2026_01/714110802"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6_01/736130112" TargetMode="External"/><Relationship Id="rId18" Type="http://schemas.openxmlformats.org/officeDocument/2006/relationships/hyperlink" Target="https://podminky.urs.cz/item/CS_URS_2026_01/713121111" TargetMode="External"/><Relationship Id="rId26" Type="http://schemas.openxmlformats.org/officeDocument/2006/relationships/hyperlink" Target="https://podminky.urs.cz/item/CS_URS_2026_01/741372101" TargetMode="External"/><Relationship Id="rId39" Type="http://schemas.openxmlformats.org/officeDocument/2006/relationships/hyperlink" Target="https://podminky.urs.cz/item/CS_URS_2026_01/771574420" TargetMode="External"/><Relationship Id="rId21" Type="http://schemas.openxmlformats.org/officeDocument/2006/relationships/hyperlink" Target="https://podminky.urs.cz/item/CS_URS_2026_01/725820802" TargetMode="External"/><Relationship Id="rId34" Type="http://schemas.openxmlformats.org/officeDocument/2006/relationships/hyperlink" Target="https://podminky.urs.cz/item/CS_URS_2026_01/763181311" TargetMode="External"/><Relationship Id="rId42" Type="http://schemas.openxmlformats.org/officeDocument/2006/relationships/hyperlink" Target="https://podminky.urs.cz/item/CS_URS_2026_01/776111116" TargetMode="External"/><Relationship Id="rId47" Type="http://schemas.openxmlformats.org/officeDocument/2006/relationships/hyperlink" Target="https://podminky.urs.cz/item/CS_URS_2026_01/776421212" TargetMode="External"/><Relationship Id="rId50" Type="http://schemas.openxmlformats.org/officeDocument/2006/relationships/hyperlink" Target="https://podminky.urs.cz/item/CS_URS_2026_01/783301401" TargetMode="External"/><Relationship Id="rId7" Type="http://schemas.openxmlformats.org/officeDocument/2006/relationships/hyperlink" Target="https://podminky.urs.cz/item/CS_URS_2026_01/943211111" TargetMode="External"/><Relationship Id="rId2" Type="http://schemas.openxmlformats.org/officeDocument/2006/relationships/hyperlink" Target="https://podminky.urs.cz/item/CS_URS_2026_01/273325912" TargetMode="External"/><Relationship Id="rId16" Type="http://schemas.openxmlformats.org/officeDocument/2006/relationships/hyperlink" Target="https://podminky.urs.cz/item/CS_URS_2026_01/711141559" TargetMode="External"/><Relationship Id="rId29" Type="http://schemas.openxmlformats.org/officeDocument/2006/relationships/hyperlink" Target="https://podminky.urs.cz/item/CS_URS_2026_01/763111361" TargetMode="External"/><Relationship Id="rId11" Type="http://schemas.openxmlformats.org/officeDocument/2006/relationships/hyperlink" Target="https://podminky.urs.cz/item/CS_URS_2026_01/957311415" TargetMode="External"/><Relationship Id="rId24" Type="http://schemas.openxmlformats.org/officeDocument/2006/relationships/hyperlink" Target="https://podminky.urs.cz/item/CS_URS_2026_01/741372073" TargetMode="External"/><Relationship Id="rId32" Type="http://schemas.openxmlformats.org/officeDocument/2006/relationships/hyperlink" Target="https://podminky.urs.cz/item/CS_URS_2026_01/763121451" TargetMode="External"/><Relationship Id="rId37" Type="http://schemas.openxmlformats.org/officeDocument/2006/relationships/hyperlink" Target="https://podminky.urs.cz/item/CS_URS_2026_01/771121011" TargetMode="External"/><Relationship Id="rId40" Type="http://schemas.openxmlformats.org/officeDocument/2006/relationships/hyperlink" Target="https://podminky.urs.cz/item/CS_URS_2026_01/771592011" TargetMode="External"/><Relationship Id="rId45" Type="http://schemas.openxmlformats.org/officeDocument/2006/relationships/hyperlink" Target="https://podminky.urs.cz/item/CS_URS_2026_01/776141121" TargetMode="External"/><Relationship Id="rId53" Type="http://schemas.openxmlformats.org/officeDocument/2006/relationships/printerSettings" Target="../printerSettings/printerSettings2.bin"/><Relationship Id="rId5" Type="http://schemas.openxmlformats.org/officeDocument/2006/relationships/hyperlink" Target="https://podminky.urs.cz/item/CS_URS_2026_01/631319173" TargetMode="External"/><Relationship Id="rId10" Type="http://schemas.openxmlformats.org/officeDocument/2006/relationships/hyperlink" Target="https://podminky.urs.cz/item/CS_URS_2026_01/952901114" TargetMode="External"/><Relationship Id="rId19" Type="http://schemas.openxmlformats.org/officeDocument/2006/relationships/hyperlink" Target="https://podminky.urs.cz/item/CS_URS_2026_01/998713122" TargetMode="External"/><Relationship Id="rId31" Type="http://schemas.openxmlformats.org/officeDocument/2006/relationships/hyperlink" Target="https://podminky.urs.cz/item/CS_URS_2026_01/763111772" TargetMode="External"/><Relationship Id="rId44" Type="http://schemas.openxmlformats.org/officeDocument/2006/relationships/hyperlink" Target="https://podminky.urs.cz/item/CS_URS_2026_01/776121112" TargetMode="External"/><Relationship Id="rId52" Type="http://schemas.openxmlformats.org/officeDocument/2006/relationships/hyperlink" Target="https://podminky.urs.cz/item/CS_URS_2026_01/784211103" TargetMode="External"/><Relationship Id="rId4" Type="http://schemas.openxmlformats.org/officeDocument/2006/relationships/hyperlink" Target="https://podminky.urs.cz/item/CS_URS_2026_01/631311125" TargetMode="External"/><Relationship Id="rId9" Type="http://schemas.openxmlformats.org/officeDocument/2006/relationships/hyperlink" Target="https://podminky.urs.cz/item/CS_URS_2026_01/943211811" TargetMode="External"/><Relationship Id="rId14" Type="http://schemas.openxmlformats.org/officeDocument/2006/relationships/hyperlink" Target="https://podminky.urs.cz/item/CS_URS_2026_01/998736122" TargetMode="External"/><Relationship Id="rId22" Type="http://schemas.openxmlformats.org/officeDocument/2006/relationships/hyperlink" Target="https://podminky.urs.cz/item/CS_URS_2026_01/725860811" TargetMode="External"/><Relationship Id="rId27" Type="http://schemas.openxmlformats.org/officeDocument/2006/relationships/hyperlink" Target="https://podminky.urs.cz/item/CS_URS_2026_01/998741122" TargetMode="External"/><Relationship Id="rId30" Type="http://schemas.openxmlformats.org/officeDocument/2006/relationships/hyperlink" Target="https://podminky.urs.cz/item/CS_URS_2026_01/763111751" TargetMode="External"/><Relationship Id="rId35" Type="http://schemas.openxmlformats.org/officeDocument/2006/relationships/hyperlink" Target="https://podminky.urs.cz/item/CS_URS_2026_01/998763332" TargetMode="External"/><Relationship Id="rId43" Type="http://schemas.openxmlformats.org/officeDocument/2006/relationships/hyperlink" Target="https://podminky.urs.cz/item/CS_URS_2026_01/776111311" TargetMode="External"/><Relationship Id="rId48" Type="http://schemas.openxmlformats.org/officeDocument/2006/relationships/hyperlink" Target="https://podminky.urs.cz/item/CS_URS_2026_01/998776122" TargetMode="External"/><Relationship Id="rId8" Type="http://schemas.openxmlformats.org/officeDocument/2006/relationships/hyperlink" Target="https://podminky.urs.cz/item/CS_URS_2026_01/943211211" TargetMode="External"/><Relationship Id="rId51" Type="http://schemas.openxmlformats.org/officeDocument/2006/relationships/hyperlink" Target="https://podminky.urs.cz/item/CS_URS_2026_01/784181103" TargetMode="External"/><Relationship Id="rId3" Type="http://schemas.openxmlformats.org/officeDocument/2006/relationships/hyperlink" Target="https://podminky.urs.cz/item/CS_URS_2026_01/273362021" TargetMode="External"/><Relationship Id="rId12" Type="http://schemas.openxmlformats.org/officeDocument/2006/relationships/hyperlink" Target="https://podminky.urs.cz/item/CS_URS_2026_01/998012109" TargetMode="External"/><Relationship Id="rId17" Type="http://schemas.openxmlformats.org/officeDocument/2006/relationships/hyperlink" Target="https://podminky.urs.cz/item/CS_URS_2026_01/998711121" TargetMode="External"/><Relationship Id="rId25" Type="http://schemas.openxmlformats.org/officeDocument/2006/relationships/hyperlink" Target="https://podminky.urs.cz/item/CS_URS_2026_01/741372078" TargetMode="External"/><Relationship Id="rId33" Type="http://schemas.openxmlformats.org/officeDocument/2006/relationships/hyperlink" Target="https://podminky.urs.cz/item/CS_URS_2026_01/763131531" TargetMode="External"/><Relationship Id="rId38" Type="http://schemas.openxmlformats.org/officeDocument/2006/relationships/hyperlink" Target="https://podminky.urs.cz/item/CS_URS_2026_01/771151012" TargetMode="External"/><Relationship Id="rId46" Type="http://schemas.openxmlformats.org/officeDocument/2006/relationships/hyperlink" Target="https://podminky.urs.cz/item/CS_URS_2026_01/776211111" TargetMode="External"/><Relationship Id="rId20" Type="http://schemas.openxmlformats.org/officeDocument/2006/relationships/hyperlink" Target="https://podminky.urs.cz/item/CS_URS_2026_01/725210821" TargetMode="External"/><Relationship Id="rId41" Type="http://schemas.openxmlformats.org/officeDocument/2006/relationships/hyperlink" Target="https://podminky.urs.cz/item/CS_URS_2026_01/998771122" TargetMode="External"/><Relationship Id="rId54" Type="http://schemas.openxmlformats.org/officeDocument/2006/relationships/drawing" Target="../drawings/drawing3.xml"/><Relationship Id="rId1" Type="http://schemas.openxmlformats.org/officeDocument/2006/relationships/hyperlink" Target="https://podminky.urs.cz/item/CS_URS_2026_01/273321511" TargetMode="External"/><Relationship Id="rId6" Type="http://schemas.openxmlformats.org/officeDocument/2006/relationships/hyperlink" Target="https://podminky.urs.cz/item/CS_URS_2026_01/631362021" TargetMode="External"/><Relationship Id="rId15" Type="http://schemas.openxmlformats.org/officeDocument/2006/relationships/hyperlink" Target="https://podminky.urs.cz/item/CS_URS_2026_01/711111001" TargetMode="External"/><Relationship Id="rId23" Type="http://schemas.openxmlformats.org/officeDocument/2006/relationships/hyperlink" Target="https://podminky.urs.cz/item/CS_URS_2026_01/741372041" TargetMode="External"/><Relationship Id="rId28" Type="http://schemas.openxmlformats.org/officeDocument/2006/relationships/hyperlink" Target="https://podminky.urs.cz/item/CS_URS_2026_01/7513R_20" TargetMode="External"/><Relationship Id="rId36" Type="http://schemas.openxmlformats.org/officeDocument/2006/relationships/hyperlink" Target="https://podminky.urs.cz/item/CS_URS_2026_01/771111011" TargetMode="External"/><Relationship Id="rId49" Type="http://schemas.openxmlformats.org/officeDocument/2006/relationships/hyperlink" Target="https://podminky.urs.cz/item/CS_URS_2026_01/783301313"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6" Type="http://schemas.openxmlformats.org/officeDocument/2006/relationships/hyperlink" Target="https://podminky.urs.cz/item/CS_URS_2026_01/971033531" TargetMode="External"/><Relationship Id="rId21" Type="http://schemas.openxmlformats.org/officeDocument/2006/relationships/hyperlink" Target="https://podminky.urs.cz/item/CS_URS_2026_01/952901111" TargetMode="External"/><Relationship Id="rId42" Type="http://schemas.openxmlformats.org/officeDocument/2006/relationships/hyperlink" Target="https://podminky.urs.cz/item/CS_URS_2026_01/998741319" TargetMode="External"/><Relationship Id="rId47" Type="http://schemas.openxmlformats.org/officeDocument/2006/relationships/hyperlink" Target="https://podminky.urs.cz/item/CS_URS_2026_01/751791153" TargetMode="External"/><Relationship Id="rId63" Type="http://schemas.openxmlformats.org/officeDocument/2006/relationships/hyperlink" Target="https://podminky.urs.cz/item/CS_URS_2026_01/777121125" TargetMode="External"/><Relationship Id="rId68" Type="http://schemas.openxmlformats.org/officeDocument/2006/relationships/hyperlink" Target="https://podminky.urs.cz/item/CS_URS_2026_01/777612105" TargetMode="External"/><Relationship Id="rId16" Type="http://schemas.openxmlformats.org/officeDocument/2006/relationships/hyperlink" Target="https://podminky.urs.cz/item/CS_URS_2026_01/949121111" TargetMode="External"/><Relationship Id="rId11" Type="http://schemas.openxmlformats.org/officeDocument/2006/relationships/hyperlink" Target="https://podminky.urs.cz/item/CS_URS_2026_01/612321131" TargetMode="External"/><Relationship Id="rId32" Type="http://schemas.openxmlformats.org/officeDocument/2006/relationships/hyperlink" Target="https://podminky.urs.cz/item/CS_URS_2026_01/965046119" TargetMode="External"/><Relationship Id="rId37" Type="http://schemas.openxmlformats.org/officeDocument/2006/relationships/hyperlink" Target="https://podminky.urs.cz/item/CS_URS_2026_01/997013814" TargetMode="External"/><Relationship Id="rId53" Type="http://schemas.openxmlformats.org/officeDocument/2006/relationships/hyperlink" Target="https://podminky.urs.cz/item/CS_URS_2026_01/998751319" TargetMode="External"/><Relationship Id="rId58" Type="http://schemas.openxmlformats.org/officeDocument/2006/relationships/hyperlink" Target="https://podminky.urs.cz/item/CS_URS_2026_01/998766319" TargetMode="External"/><Relationship Id="rId74" Type="http://schemas.openxmlformats.org/officeDocument/2006/relationships/hyperlink" Target="https://podminky.urs.cz/item/CS_URS_2026_01/783314101" TargetMode="External"/><Relationship Id="rId79" Type="http://schemas.openxmlformats.org/officeDocument/2006/relationships/hyperlink" Target="https://podminky.urs.cz/item/CS_URS_2026_01/784171101" TargetMode="External"/><Relationship Id="rId5" Type="http://schemas.openxmlformats.org/officeDocument/2006/relationships/hyperlink" Target="https://podminky.urs.cz/item/CS_URS_2026_01/612325452" TargetMode="External"/><Relationship Id="rId61" Type="http://schemas.openxmlformats.org/officeDocument/2006/relationships/hyperlink" Target="https://podminky.urs.cz/item/CS_URS_2026_01/777111121" TargetMode="External"/><Relationship Id="rId19" Type="http://schemas.openxmlformats.org/officeDocument/2006/relationships/hyperlink" Target="https://podminky.urs.cz/item/CS_URS_2026_01/619996145" TargetMode="External"/><Relationship Id="rId14" Type="http://schemas.openxmlformats.org/officeDocument/2006/relationships/hyperlink" Target="https://podminky.urs.cz/item/CS_URS_2026_01/317234410" TargetMode="External"/><Relationship Id="rId22" Type="http://schemas.openxmlformats.org/officeDocument/2006/relationships/hyperlink" Target="https://podminky.urs.cz/item/CS_URS_2026_01/968072455" TargetMode="External"/><Relationship Id="rId27" Type="http://schemas.openxmlformats.org/officeDocument/2006/relationships/hyperlink" Target="https://podminky.urs.cz/item/CS_URS_2026_01/971033451" TargetMode="External"/><Relationship Id="rId30" Type="http://schemas.openxmlformats.org/officeDocument/2006/relationships/hyperlink" Target="https://podminky.urs.cz/item/CS_URS_2026_01/784121001" TargetMode="External"/><Relationship Id="rId35" Type="http://schemas.openxmlformats.org/officeDocument/2006/relationships/hyperlink" Target="https://podminky.urs.cz/item/CS_URS_2026_01/997013501" TargetMode="External"/><Relationship Id="rId43" Type="http://schemas.openxmlformats.org/officeDocument/2006/relationships/hyperlink" Target="https://podminky.urs.cz/item/CS_URS_2026_01/751711111" TargetMode="External"/><Relationship Id="rId48" Type="http://schemas.openxmlformats.org/officeDocument/2006/relationships/hyperlink" Target="https://podminky.urs.cz/item/CS_URS_2026_01/751791163" TargetMode="External"/><Relationship Id="rId56" Type="http://schemas.openxmlformats.org/officeDocument/2006/relationships/hyperlink" Target="https://podminky.urs.cz/item/CS_URS_2026_01/766660733" TargetMode="External"/><Relationship Id="rId64" Type="http://schemas.openxmlformats.org/officeDocument/2006/relationships/hyperlink" Target="https://podminky.urs.cz/item/CS_URS_2026_01/777131101" TargetMode="External"/><Relationship Id="rId69" Type="http://schemas.openxmlformats.org/officeDocument/2006/relationships/hyperlink" Target="https://podminky.urs.cz/item/CS_URS_2026_01/777612151" TargetMode="External"/><Relationship Id="rId77" Type="http://schemas.openxmlformats.org/officeDocument/2006/relationships/hyperlink" Target="https://podminky.urs.cz/item/CS_URS_2026_01/784181121" TargetMode="External"/><Relationship Id="rId8" Type="http://schemas.openxmlformats.org/officeDocument/2006/relationships/hyperlink" Target="https://podminky.urs.cz/item/CS_URS_2026_01/612135095" TargetMode="External"/><Relationship Id="rId51" Type="http://schemas.openxmlformats.org/officeDocument/2006/relationships/hyperlink" Target="https://podminky.urs.cz/item/CS_URS_2026_01/751791301" TargetMode="External"/><Relationship Id="rId72" Type="http://schemas.openxmlformats.org/officeDocument/2006/relationships/hyperlink" Target="https://podminky.urs.cz/item/CS_URS_2026_01/998777319" TargetMode="External"/><Relationship Id="rId80" Type="http://schemas.openxmlformats.org/officeDocument/2006/relationships/printerSettings" Target="../printerSettings/printerSettings4.bin"/><Relationship Id="rId3" Type="http://schemas.openxmlformats.org/officeDocument/2006/relationships/hyperlink" Target="https://podminky.urs.cz/item/CS_URS_2026_01/612325223" TargetMode="External"/><Relationship Id="rId12" Type="http://schemas.openxmlformats.org/officeDocument/2006/relationships/hyperlink" Target="https://podminky.urs.cz/item/CS_URS_2026_01/612325222" TargetMode="External"/><Relationship Id="rId17" Type="http://schemas.openxmlformats.org/officeDocument/2006/relationships/hyperlink" Target="https://podminky.urs.cz/item/CS_URS_2026_01/949121211" TargetMode="External"/><Relationship Id="rId25" Type="http://schemas.openxmlformats.org/officeDocument/2006/relationships/hyperlink" Target="https://podminky.urs.cz/item/CS_URS_2026_01/971033641" TargetMode="External"/><Relationship Id="rId33" Type="http://schemas.openxmlformats.org/officeDocument/2006/relationships/hyperlink" Target="https://podminky.urs.cz/item/CS_URS_2026_01/997013214" TargetMode="External"/><Relationship Id="rId38" Type="http://schemas.openxmlformats.org/officeDocument/2006/relationships/hyperlink" Target="https://podminky.urs.cz/item/CS_URS_2026_01/998018003" TargetMode="External"/><Relationship Id="rId46" Type="http://schemas.openxmlformats.org/officeDocument/2006/relationships/hyperlink" Target="https://podminky.urs.cz/item/CS_URS_2026_01/751791141" TargetMode="External"/><Relationship Id="rId59" Type="http://schemas.openxmlformats.org/officeDocument/2006/relationships/hyperlink" Target="https://podminky.urs.cz/item/CS_URS_2026_01/777111151" TargetMode="External"/><Relationship Id="rId67" Type="http://schemas.openxmlformats.org/officeDocument/2006/relationships/hyperlink" Target="https://podminky.urs.cz/item/CS_URS_2026_01/777612107" TargetMode="External"/><Relationship Id="rId20" Type="http://schemas.openxmlformats.org/officeDocument/2006/relationships/hyperlink" Target="https://podminky.urs.cz/item/CS_URS_2026_01/619991001" TargetMode="External"/><Relationship Id="rId41" Type="http://schemas.openxmlformats.org/officeDocument/2006/relationships/hyperlink" Target="https://podminky.urs.cz/item/CS_URS_2026_01/998741313" TargetMode="External"/><Relationship Id="rId54" Type="http://schemas.openxmlformats.org/officeDocument/2006/relationships/hyperlink" Target="https://podminky.urs.cz/item/CS_URS_2026_01/766660011" TargetMode="External"/><Relationship Id="rId62" Type="http://schemas.openxmlformats.org/officeDocument/2006/relationships/hyperlink" Target="https://podminky.urs.cz/item/CS_URS_2026_01/777121115" TargetMode="External"/><Relationship Id="rId70" Type="http://schemas.openxmlformats.org/officeDocument/2006/relationships/hyperlink" Target="https://podminky.urs.cz/item/CS_URS_2026_01/777911113" TargetMode="External"/><Relationship Id="rId75" Type="http://schemas.openxmlformats.org/officeDocument/2006/relationships/hyperlink" Target="https://podminky.urs.cz/item/CS_URS_2026_01/783315101" TargetMode="External"/><Relationship Id="rId1" Type="http://schemas.openxmlformats.org/officeDocument/2006/relationships/hyperlink" Target="https://podminky.urs.cz/item/CS_URS_2026_01/619995001" TargetMode="External"/><Relationship Id="rId6" Type="http://schemas.openxmlformats.org/officeDocument/2006/relationships/hyperlink" Target="https://podminky.urs.cz/item/CS_URS_2026_01/612131121" TargetMode="External"/><Relationship Id="rId15" Type="http://schemas.openxmlformats.org/officeDocument/2006/relationships/hyperlink" Target="https://podminky.urs.cz/item/CS_URS_2026_01/642944121" TargetMode="External"/><Relationship Id="rId23" Type="http://schemas.openxmlformats.org/officeDocument/2006/relationships/hyperlink" Target="https://podminky.urs.cz/item/CS_URS_2026_01/968072456" TargetMode="External"/><Relationship Id="rId28" Type="http://schemas.openxmlformats.org/officeDocument/2006/relationships/hyperlink" Target="https://podminky.urs.cz/item/CS_URS_2026_01/967031132" TargetMode="External"/><Relationship Id="rId36" Type="http://schemas.openxmlformats.org/officeDocument/2006/relationships/hyperlink" Target="https://podminky.urs.cz/item/CS_URS_2026_01/997013509" TargetMode="External"/><Relationship Id="rId49" Type="http://schemas.openxmlformats.org/officeDocument/2006/relationships/hyperlink" Target="https://podminky.urs.cz/item/CS_URS_2026_01/751791173" TargetMode="External"/><Relationship Id="rId57" Type="http://schemas.openxmlformats.org/officeDocument/2006/relationships/hyperlink" Target="https://podminky.urs.cz/item/CS_URS_2026_01/998766313" TargetMode="External"/><Relationship Id="rId10" Type="http://schemas.openxmlformats.org/officeDocument/2006/relationships/hyperlink" Target="https://podminky.urs.cz/item/CS_URS_2026_01/612131121" TargetMode="External"/><Relationship Id="rId31" Type="http://schemas.openxmlformats.org/officeDocument/2006/relationships/hyperlink" Target="https://podminky.urs.cz/item/CS_URS_2026_01/965046111" TargetMode="External"/><Relationship Id="rId44" Type="http://schemas.openxmlformats.org/officeDocument/2006/relationships/hyperlink" Target="https://podminky.urs.cz/item/CS_URS_2026_01/751721111" TargetMode="External"/><Relationship Id="rId52" Type="http://schemas.openxmlformats.org/officeDocument/2006/relationships/hyperlink" Target="https://podminky.urs.cz/item/CS_URS_2026_01/998751312" TargetMode="External"/><Relationship Id="rId60" Type="http://schemas.openxmlformats.org/officeDocument/2006/relationships/hyperlink" Target="https://podminky.urs.cz/item/CS_URS_2026_01/777111111" TargetMode="External"/><Relationship Id="rId65" Type="http://schemas.openxmlformats.org/officeDocument/2006/relationships/hyperlink" Target="https://podminky.urs.cz/item/CS_URS_2026_01/777511105" TargetMode="External"/><Relationship Id="rId73" Type="http://schemas.openxmlformats.org/officeDocument/2006/relationships/hyperlink" Target="https://podminky.urs.cz/item/CS_URS_2026_01/783301311" TargetMode="External"/><Relationship Id="rId78" Type="http://schemas.openxmlformats.org/officeDocument/2006/relationships/hyperlink" Target="https://podminky.urs.cz/item/CS_URS_2026_01/784211101" TargetMode="External"/><Relationship Id="rId81" Type="http://schemas.openxmlformats.org/officeDocument/2006/relationships/drawing" Target="../drawings/drawing7.xml"/><Relationship Id="rId4" Type="http://schemas.openxmlformats.org/officeDocument/2006/relationships/hyperlink" Target="https://podminky.urs.cz/item/CS_URS_2026_01/612325412" TargetMode="External"/><Relationship Id="rId9" Type="http://schemas.openxmlformats.org/officeDocument/2006/relationships/hyperlink" Target="https://podminky.urs.cz/item/CS_URS_2026_01/612142001" TargetMode="External"/><Relationship Id="rId13" Type="http://schemas.openxmlformats.org/officeDocument/2006/relationships/hyperlink" Target="https://podminky.urs.cz/item/CS_URS_2026_01/317944323" TargetMode="External"/><Relationship Id="rId18" Type="http://schemas.openxmlformats.org/officeDocument/2006/relationships/hyperlink" Target="https://podminky.urs.cz/item/CS_URS_2026_01/949121811" TargetMode="External"/><Relationship Id="rId39" Type="http://schemas.openxmlformats.org/officeDocument/2006/relationships/hyperlink" Target="https://podminky.urs.cz/item/CS_URS_2026_01/998018011" TargetMode="External"/><Relationship Id="rId34" Type="http://schemas.openxmlformats.org/officeDocument/2006/relationships/hyperlink" Target="https://podminky.urs.cz/item/CS_URS_2026_01/997013219" TargetMode="External"/><Relationship Id="rId50" Type="http://schemas.openxmlformats.org/officeDocument/2006/relationships/hyperlink" Target="https://podminky.urs.cz/item/CS_URS_2026_01/751792009" TargetMode="External"/><Relationship Id="rId55" Type="http://schemas.openxmlformats.org/officeDocument/2006/relationships/hyperlink" Target="https://podminky.urs.cz/item/CS_URS_2026_01/766660731" TargetMode="External"/><Relationship Id="rId76" Type="http://schemas.openxmlformats.org/officeDocument/2006/relationships/hyperlink" Target="https://podminky.urs.cz/item/CS_URS_2026_01/783317101" TargetMode="External"/><Relationship Id="rId7" Type="http://schemas.openxmlformats.org/officeDocument/2006/relationships/hyperlink" Target="https://podminky.urs.cz/item/CS_URS_2026_01/612135011" TargetMode="External"/><Relationship Id="rId71" Type="http://schemas.openxmlformats.org/officeDocument/2006/relationships/hyperlink" Target="https://podminky.urs.cz/item/CS_URS_2026_01/998777312" TargetMode="External"/><Relationship Id="rId2" Type="http://schemas.openxmlformats.org/officeDocument/2006/relationships/hyperlink" Target="https://podminky.urs.cz/item/CS_URS_2026_01/612315301" TargetMode="External"/><Relationship Id="rId29" Type="http://schemas.openxmlformats.org/officeDocument/2006/relationships/hyperlink" Target="https://podminky.urs.cz/item/CS_URS_2026_01/978013141" TargetMode="External"/><Relationship Id="rId24" Type="http://schemas.openxmlformats.org/officeDocument/2006/relationships/hyperlink" Target="https://podminky.urs.cz/item/CS_URS_2026_01/974031664" TargetMode="External"/><Relationship Id="rId40" Type="http://schemas.openxmlformats.org/officeDocument/2006/relationships/hyperlink" Target="https://podminky.urs.cz/item/CS_URS_2026_01/741810002" TargetMode="External"/><Relationship Id="rId45" Type="http://schemas.openxmlformats.org/officeDocument/2006/relationships/hyperlink" Target="https://podminky.urs.cz/item/CS_URS_2026_01/751792004" TargetMode="External"/><Relationship Id="rId66" Type="http://schemas.openxmlformats.org/officeDocument/2006/relationships/hyperlink" Target="https://podminky.urs.cz/item/CS_URS_2026_01/77751118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podminky.urs.cz/item/CS_URS_2026_01/090001000" TargetMode="External"/><Relationship Id="rId2" Type="http://schemas.openxmlformats.org/officeDocument/2006/relationships/hyperlink" Target="https://podminky.urs.cz/item/CS_URS_2026_01/070001000" TargetMode="External"/><Relationship Id="rId1" Type="http://schemas.openxmlformats.org/officeDocument/2006/relationships/hyperlink" Target="https://podminky.urs.cz/item/CS_URS_2026_01/030001000"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3"/>
  <sheetViews>
    <sheetView showGridLines="0" tabSelected="1" topLeftCell="A27" workbookViewId="0">
      <selection activeCell="J58" sqref="J58:AF58"/>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323" t="s">
        <v>6</v>
      </c>
      <c r="AS2" s="371"/>
      <c r="AT2" s="371"/>
      <c r="AU2" s="371"/>
      <c r="AV2" s="371"/>
      <c r="AW2" s="371"/>
      <c r="AX2" s="371"/>
      <c r="AY2" s="371"/>
      <c r="AZ2" s="371"/>
      <c r="BA2" s="371"/>
      <c r="BB2" s="371"/>
      <c r="BC2" s="371"/>
      <c r="BD2" s="371"/>
      <c r="BE2" s="371"/>
      <c r="BS2" s="17" t="s">
        <v>7</v>
      </c>
      <c r="BT2" s="17" t="s">
        <v>8</v>
      </c>
    </row>
    <row r="3" spans="1:74" ht="6.95" customHeight="1">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
      <c r="BS3" s="17" t="s">
        <v>7</v>
      </c>
      <c r="BT3" s="17" t="s">
        <v>9</v>
      </c>
    </row>
    <row r="4" spans="1:74" ht="24.95" customHeight="1">
      <c r="B4" s="18"/>
      <c r="D4" s="184" t="s">
        <v>10</v>
      </c>
      <c r="AR4" s="18"/>
      <c r="AS4" s="19" t="s">
        <v>11</v>
      </c>
      <c r="BS4" s="17" t="s">
        <v>12</v>
      </c>
    </row>
    <row r="5" spans="1:74" ht="12" customHeight="1">
      <c r="B5" s="18"/>
      <c r="D5" s="185" t="s">
        <v>13</v>
      </c>
      <c r="K5" s="331" t="s">
        <v>14</v>
      </c>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R5" s="18"/>
      <c r="BS5" s="17" t="s">
        <v>7</v>
      </c>
    </row>
    <row r="6" spans="1:74" ht="36.950000000000003" customHeight="1">
      <c r="B6" s="18"/>
      <c r="D6" s="186" t="s">
        <v>15</v>
      </c>
      <c r="K6" s="332" t="s">
        <v>16</v>
      </c>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R6" s="18"/>
      <c r="BS6" s="17" t="s">
        <v>7</v>
      </c>
    </row>
    <row r="7" spans="1:74" ht="12" customHeight="1">
      <c r="B7" s="18"/>
      <c r="D7" s="187" t="s">
        <v>17</v>
      </c>
      <c r="K7" s="188" t="s">
        <v>3</v>
      </c>
      <c r="AK7" s="187" t="s">
        <v>18</v>
      </c>
      <c r="AN7" s="188" t="s">
        <v>3</v>
      </c>
      <c r="AR7" s="18"/>
      <c r="BS7" s="17" t="s">
        <v>7</v>
      </c>
    </row>
    <row r="8" spans="1:74" ht="12" customHeight="1">
      <c r="B8" s="18"/>
      <c r="D8" s="187" t="s">
        <v>19</v>
      </c>
      <c r="K8" s="188" t="s">
        <v>20</v>
      </c>
      <c r="AK8" s="187" t="s">
        <v>21</v>
      </c>
      <c r="AN8" s="188" t="s">
        <v>22</v>
      </c>
      <c r="AR8" s="18"/>
      <c r="BS8" s="17" t="s">
        <v>7</v>
      </c>
    </row>
    <row r="9" spans="1:74" ht="14.45" customHeight="1">
      <c r="B9" s="18"/>
      <c r="AR9" s="18"/>
      <c r="BS9" s="17" t="s">
        <v>7</v>
      </c>
    </row>
    <row r="10" spans="1:74" ht="12" customHeight="1">
      <c r="B10" s="18"/>
      <c r="D10" s="187" t="s">
        <v>23</v>
      </c>
      <c r="AK10" s="187" t="s">
        <v>24</v>
      </c>
      <c r="AN10" s="188" t="s">
        <v>3</v>
      </c>
      <c r="AR10" s="18"/>
      <c r="BS10" s="17" t="s">
        <v>7</v>
      </c>
    </row>
    <row r="11" spans="1:74" ht="18.399999999999999" customHeight="1">
      <c r="B11" s="18"/>
      <c r="E11" s="188" t="s">
        <v>25</v>
      </c>
      <c r="AK11" s="187" t="s">
        <v>26</v>
      </c>
      <c r="AN11" s="188" t="s">
        <v>3</v>
      </c>
      <c r="AR11" s="18"/>
      <c r="BS11" s="17" t="s">
        <v>7</v>
      </c>
    </row>
    <row r="12" spans="1:74" ht="6.95" customHeight="1">
      <c r="B12" s="18"/>
      <c r="AR12" s="18"/>
      <c r="BS12" s="17" t="s">
        <v>7</v>
      </c>
    </row>
    <row r="13" spans="1:74" ht="20.100000000000001" customHeight="1">
      <c r="B13" s="18"/>
      <c r="D13" s="187" t="s">
        <v>27</v>
      </c>
      <c r="AK13" s="187" t="s">
        <v>24</v>
      </c>
      <c r="AN13" s="320"/>
      <c r="AO13" s="319"/>
      <c r="AR13" s="18"/>
      <c r="BS13" s="17" t="s">
        <v>7</v>
      </c>
    </row>
    <row r="14" spans="1:74" ht="18" customHeight="1">
      <c r="B14" s="18"/>
      <c r="E14" s="320"/>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K14" s="187" t="s">
        <v>26</v>
      </c>
      <c r="AN14" s="320"/>
      <c r="AO14" s="319"/>
      <c r="AR14" s="18"/>
      <c r="BS14" s="17" t="s">
        <v>7</v>
      </c>
    </row>
    <row r="15" spans="1:74" ht="6.95" customHeight="1">
      <c r="B15" s="18"/>
      <c r="AR15" s="18"/>
      <c r="BS15" s="17" t="s">
        <v>4</v>
      </c>
    </row>
    <row r="16" spans="1:74" ht="12" customHeight="1">
      <c r="B16" s="18"/>
      <c r="D16" s="187" t="s">
        <v>28</v>
      </c>
      <c r="AK16" s="187" t="s">
        <v>24</v>
      </c>
      <c r="AN16" s="188" t="s">
        <v>3</v>
      </c>
      <c r="AR16" s="18"/>
      <c r="BS16" s="17" t="s">
        <v>4</v>
      </c>
    </row>
    <row r="17" spans="2:71" ht="18.399999999999999" customHeight="1">
      <c r="B17" s="18"/>
      <c r="E17" s="188" t="s">
        <v>29</v>
      </c>
      <c r="AK17" s="187" t="s">
        <v>26</v>
      </c>
      <c r="AN17" s="188" t="s">
        <v>3</v>
      </c>
      <c r="AR17" s="18"/>
      <c r="BS17" s="17" t="s">
        <v>30</v>
      </c>
    </row>
    <row r="18" spans="2:71" ht="6.95" customHeight="1">
      <c r="B18" s="18"/>
      <c r="AR18" s="18"/>
      <c r="BS18" s="17" t="s">
        <v>7</v>
      </c>
    </row>
    <row r="19" spans="2:71" ht="12" customHeight="1">
      <c r="B19" s="18"/>
      <c r="D19" s="187" t="s">
        <v>31</v>
      </c>
      <c r="AK19" s="187" t="s">
        <v>24</v>
      </c>
      <c r="AN19" s="188" t="s">
        <v>3</v>
      </c>
      <c r="AR19" s="18"/>
      <c r="BS19" s="17" t="s">
        <v>7</v>
      </c>
    </row>
    <row r="20" spans="2:71" ht="18.399999999999999" customHeight="1">
      <c r="B20" s="18"/>
      <c r="E20" s="188" t="s">
        <v>32</v>
      </c>
      <c r="AK20" s="187" t="s">
        <v>26</v>
      </c>
      <c r="AN20" s="188" t="s">
        <v>3</v>
      </c>
      <c r="AR20" s="18"/>
      <c r="BS20" s="17" t="s">
        <v>4</v>
      </c>
    </row>
    <row r="21" spans="2:71" ht="6.95" customHeight="1">
      <c r="B21" s="18"/>
      <c r="AR21" s="18"/>
    </row>
    <row r="22" spans="2:71" ht="20.100000000000001" customHeight="1">
      <c r="B22" s="18"/>
      <c r="D22" s="187" t="s">
        <v>33</v>
      </c>
      <c r="AR22" s="18"/>
    </row>
    <row r="23" spans="2:71" ht="249.95" customHeight="1">
      <c r="B23" s="18"/>
      <c r="E23" s="333" t="s">
        <v>34</v>
      </c>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R23" s="18"/>
    </row>
    <row r="24" spans="2:71" ht="2.1" customHeight="1">
      <c r="B24" s="18"/>
      <c r="E24" s="264" t="s">
        <v>35</v>
      </c>
      <c r="AR24" s="18"/>
    </row>
    <row r="25" spans="2:71" ht="6.95" customHeight="1">
      <c r="B25" s="18"/>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R25" s="18"/>
    </row>
    <row r="26" spans="2:71" s="1" customFormat="1" ht="25.9" customHeight="1">
      <c r="B26" s="20"/>
      <c r="D26" s="190" t="s">
        <v>36</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334">
        <f>ROUND(AG54,2)</f>
        <v>0</v>
      </c>
      <c r="AL26" s="335"/>
      <c r="AM26" s="335"/>
      <c r="AN26" s="335"/>
      <c r="AO26" s="335"/>
      <c r="AR26" s="20"/>
    </row>
    <row r="27" spans="2:71" s="1" customFormat="1" ht="6.95" customHeight="1">
      <c r="B27" s="20"/>
      <c r="AR27" s="20"/>
    </row>
    <row r="28" spans="2:71" s="1" customFormat="1" ht="12.75">
      <c r="B28" s="20"/>
      <c r="L28" s="336" t="s">
        <v>37</v>
      </c>
      <c r="M28" s="336"/>
      <c r="N28" s="336"/>
      <c r="O28" s="336"/>
      <c r="P28" s="336"/>
      <c r="W28" s="336" t="s">
        <v>38</v>
      </c>
      <c r="X28" s="336"/>
      <c r="Y28" s="336"/>
      <c r="Z28" s="336"/>
      <c r="AA28" s="336"/>
      <c r="AB28" s="336"/>
      <c r="AC28" s="336"/>
      <c r="AD28" s="336"/>
      <c r="AE28" s="336"/>
      <c r="AK28" s="336" t="s">
        <v>39</v>
      </c>
      <c r="AL28" s="336"/>
      <c r="AM28" s="336"/>
      <c r="AN28" s="336"/>
      <c r="AO28" s="336"/>
      <c r="AR28" s="20"/>
    </row>
    <row r="29" spans="2:71" s="2" customFormat="1" ht="14.45" customHeight="1">
      <c r="B29" s="21"/>
      <c r="D29" s="187" t="s">
        <v>40</v>
      </c>
      <c r="F29" s="187" t="s">
        <v>41</v>
      </c>
      <c r="L29" s="324">
        <v>0.21</v>
      </c>
      <c r="M29" s="325"/>
      <c r="N29" s="325"/>
      <c r="O29" s="325"/>
      <c r="P29" s="325"/>
      <c r="W29" s="326">
        <f>ROUND(AZ54, 2)</f>
        <v>0</v>
      </c>
      <c r="X29" s="325"/>
      <c r="Y29" s="325"/>
      <c r="Z29" s="325"/>
      <c r="AA29" s="325"/>
      <c r="AB29" s="325"/>
      <c r="AC29" s="325"/>
      <c r="AD29" s="325"/>
      <c r="AE29" s="325"/>
      <c r="AK29" s="326">
        <f>ROUND(AV54, 2)</f>
        <v>0</v>
      </c>
      <c r="AL29" s="325"/>
      <c r="AM29" s="325"/>
      <c r="AN29" s="325"/>
      <c r="AO29" s="325"/>
      <c r="AR29" s="21"/>
    </row>
    <row r="30" spans="2:71" s="2" customFormat="1" ht="14.45" customHeight="1">
      <c r="B30" s="21"/>
      <c r="F30" s="187" t="s">
        <v>42</v>
      </c>
      <c r="L30" s="324">
        <v>0.12</v>
      </c>
      <c r="M30" s="325"/>
      <c r="N30" s="325"/>
      <c r="O30" s="325"/>
      <c r="P30" s="325"/>
      <c r="W30" s="326">
        <f>ROUND(BA54, 2)</f>
        <v>0</v>
      </c>
      <c r="X30" s="325"/>
      <c r="Y30" s="325"/>
      <c r="Z30" s="325"/>
      <c r="AA30" s="325"/>
      <c r="AB30" s="325"/>
      <c r="AC30" s="325"/>
      <c r="AD30" s="325"/>
      <c r="AE30" s="325"/>
      <c r="AK30" s="326">
        <f>ROUND(AW54, 2)</f>
        <v>0</v>
      </c>
      <c r="AL30" s="325"/>
      <c r="AM30" s="325"/>
      <c r="AN30" s="325"/>
      <c r="AO30" s="325"/>
      <c r="AR30" s="21"/>
    </row>
    <row r="31" spans="2:71" s="2" customFormat="1" ht="14.45" hidden="1" customHeight="1">
      <c r="B31" s="21"/>
      <c r="F31" s="187" t="s">
        <v>43</v>
      </c>
      <c r="L31" s="324">
        <v>0.21</v>
      </c>
      <c r="M31" s="325"/>
      <c r="N31" s="325"/>
      <c r="O31" s="325"/>
      <c r="P31" s="325"/>
      <c r="W31" s="326">
        <f>ROUND(BB54, 2)</f>
        <v>0</v>
      </c>
      <c r="X31" s="325"/>
      <c r="Y31" s="325"/>
      <c r="Z31" s="325"/>
      <c r="AA31" s="325"/>
      <c r="AB31" s="325"/>
      <c r="AC31" s="325"/>
      <c r="AD31" s="325"/>
      <c r="AE31" s="325"/>
      <c r="AK31" s="326">
        <v>0</v>
      </c>
      <c r="AL31" s="325"/>
      <c r="AM31" s="325"/>
      <c r="AN31" s="325"/>
      <c r="AO31" s="325"/>
      <c r="AR31" s="21"/>
    </row>
    <row r="32" spans="2:71" s="2" customFormat="1" ht="14.45" hidden="1" customHeight="1">
      <c r="B32" s="21"/>
      <c r="F32" s="187" t="s">
        <v>44</v>
      </c>
      <c r="L32" s="324">
        <v>0.12</v>
      </c>
      <c r="M32" s="325"/>
      <c r="N32" s="325"/>
      <c r="O32" s="325"/>
      <c r="P32" s="325"/>
      <c r="W32" s="326">
        <f>ROUND(BC54, 2)</f>
        <v>0</v>
      </c>
      <c r="X32" s="325"/>
      <c r="Y32" s="325"/>
      <c r="Z32" s="325"/>
      <c r="AA32" s="325"/>
      <c r="AB32" s="325"/>
      <c r="AC32" s="325"/>
      <c r="AD32" s="325"/>
      <c r="AE32" s="325"/>
      <c r="AK32" s="326">
        <v>0</v>
      </c>
      <c r="AL32" s="325"/>
      <c r="AM32" s="325"/>
      <c r="AN32" s="325"/>
      <c r="AO32" s="325"/>
      <c r="AR32" s="21"/>
    </row>
    <row r="33" spans="2:44" s="2" customFormat="1" ht="14.45" hidden="1" customHeight="1">
      <c r="B33" s="21"/>
      <c r="F33" s="187" t="s">
        <v>45</v>
      </c>
      <c r="L33" s="324">
        <v>0</v>
      </c>
      <c r="M33" s="325"/>
      <c r="N33" s="325"/>
      <c r="O33" s="325"/>
      <c r="P33" s="325"/>
      <c r="W33" s="326">
        <f>ROUND(BD54, 2)</f>
        <v>0</v>
      </c>
      <c r="X33" s="325"/>
      <c r="Y33" s="325"/>
      <c r="Z33" s="325"/>
      <c r="AA33" s="325"/>
      <c r="AB33" s="325"/>
      <c r="AC33" s="325"/>
      <c r="AD33" s="325"/>
      <c r="AE33" s="325"/>
      <c r="AK33" s="326">
        <v>0</v>
      </c>
      <c r="AL33" s="325"/>
      <c r="AM33" s="325"/>
      <c r="AN33" s="325"/>
      <c r="AO33" s="325"/>
      <c r="AR33" s="21"/>
    </row>
    <row r="34" spans="2:44" s="1" customFormat="1" ht="6.95" customHeight="1">
      <c r="B34" s="20"/>
      <c r="AR34" s="20"/>
    </row>
    <row r="35" spans="2:44" s="1" customFormat="1" ht="25.9" customHeight="1">
      <c r="B35" s="20"/>
      <c r="C35" s="192"/>
      <c r="D35" s="193" t="s">
        <v>46</v>
      </c>
      <c r="E35" s="194"/>
      <c r="F35" s="194"/>
      <c r="G35" s="194"/>
      <c r="H35" s="194"/>
      <c r="I35" s="194"/>
      <c r="J35" s="194"/>
      <c r="K35" s="194"/>
      <c r="L35" s="194"/>
      <c r="M35" s="194"/>
      <c r="N35" s="194"/>
      <c r="O35" s="194"/>
      <c r="P35" s="194"/>
      <c r="Q35" s="194"/>
      <c r="R35" s="194"/>
      <c r="S35" s="194"/>
      <c r="T35" s="195" t="s">
        <v>47</v>
      </c>
      <c r="U35" s="194"/>
      <c r="V35" s="194"/>
      <c r="W35" s="194"/>
      <c r="X35" s="330" t="s">
        <v>48</v>
      </c>
      <c r="Y35" s="328"/>
      <c r="Z35" s="328"/>
      <c r="AA35" s="328"/>
      <c r="AB35" s="328"/>
      <c r="AC35" s="194"/>
      <c r="AD35" s="194"/>
      <c r="AE35" s="194"/>
      <c r="AF35" s="194"/>
      <c r="AG35" s="194"/>
      <c r="AH35" s="194"/>
      <c r="AI35" s="194"/>
      <c r="AJ35" s="194"/>
      <c r="AK35" s="327">
        <f>SUM(AK26:AK33)</f>
        <v>0</v>
      </c>
      <c r="AL35" s="328"/>
      <c r="AM35" s="328"/>
      <c r="AN35" s="328"/>
      <c r="AO35" s="329"/>
      <c r="AP35" s="192"/>
      <c r="AQ35" s="192"/>
      <c r="AR35" s="20"/>
    </row>
    <row r="36" spans="2:44" s="1" customFormat="1" ht="6.95" customHeight="1">
      <c r="B36" s="20"/>
      <c r="AR36" s="20"/>
    </row>
    <row r="37" spans="2:44" s="1" customFormat="1" ht="6.95" customHeight="1">
      <c r="B37" s="19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20"/>
    </row>
    <row r="41" spans="2:44" s="1" customFormat="1" ht="6.95" customHeight="1">
      <c r="B41" s="198"/>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20"/>
    </row>
    <row r="42" spans="2:44" s="1" customFormat="1" ht="24.95" customHeight="1">
      <c r="B42" s="20"/>
      <c r="C42" s="184" t="s">
        <v>49</v>
      </c>
      <c r="AR42" s="20"/>
    </row>
    <row r="43" spans="2:44" s="1" customFormat="1" ht="6.95" customHeight="1">
      <c r="B43" s="20"/>
      <c r="AR43" s="20"/>
    </row>
    <row r="44" spans="2:44" s="3" customFormat="1" ht="12" customHeight="1">
      <c r="B44" s="22"/>
      <c r="C44" s="187" t="s">
        <v>13</v>
      </c>
      <c r="L44" s="3" t="str">
        <f>K5</f>
        <v>02012026</v>
      </c>
      <c r="AR44" s="22"/>
    </row>
    <row r="45" spans="2:44" s="4" customFormat="1" ht="36.950000000000003" customHeight="1">
      <c r="B45" s="23"/>
      <c r="C45" s="200" t="s">
        <v>15</v>
      </c>
      <c r="L45" s="346" t="str">
        <f>K6</f>
        <v>S6a-Vencovského aula</v>
      </c>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R45" s="23"/>
    </row>
    <row r="46" spans="2:44" s="1" customFormat="1" ht="6.95" customHeight="1">
      <c r="B46" s="20"/>
      <c r="AR46" s="20"/>
    </row>
    <row r="47" spans="2:44" s="1" customFormat="1" ht="12" customHeight="1">
      <c r="B47" s="20"/>
      <c r="C47" s="187" t="s">
        <v>19</v>
      </c>
      <c r="L47" s="201" t="str">
        <f>IF(K8="","",K8)</f>
        <v>nám.W.Churchilla 4,</v>
      </c>
      <c r="AI47" s="187" t="s">
        <v>21</v>
      </c>
      <c r="AM47" s="348" t="str">
        <f>IF(AN8= "","",AN8)</f>
        <v>2. 2. 2026</v>
      </c>
      <c r="AN47" s="348"/>
      <c r="AR47" s="20"/>
    </row>
    <row r="48" spans="2:44" s="1" customFormat="1" ht="6.95" customHeight="1">
      <c r="B48" s="20"/>
      <c r="AR48" s="20"/>
    </row>
    <row r="49" spans="1:91" s="1" customFormat="1" ht="15.2" customHeight="1">
      <c r="B49" s="20"/>
      <c r="C49" s="187" t="s">
        <v>23</v>
      </c>
      <c r="L49" s="3" t="str">
        <f>IF(E11= "","",E11)</f>
        <v>VŠE,nám. W.Churchilla 4, Praha 3,130 67</v>
      </c>
      <c r="AI49" s="187" t="s">
        <v>28</v>
      </c>
      <c r="AM49" s="349" t="str">
        <f>IF(E17="","",E17)</f>
        <v>Ing. Jaroslav Borovička</v>
      </c>
      <c r="AN49" s="350"/>
      <c r="AO49" s="350"/>
      <c r="AP49" s="350"/>
      <c r="AR49" s="20"/>
      <c r="AS49" s="351" t="s">
        <v>50</v>
      </c>
      <c r="AT49" s="352"/>
      <c r="AU49" s="24"/>
      <c r="AV49" s="24"/>
      <c r="AW49" s="24"/>
      <c r="AX49" s="24"/>
      <c r="AY49" s="24"/>
      <c r="AZ49" s="24"/>
      <c r="BA49" s="24"/>
      <c r="BB49" s="24"/>
      <c r="BC49" s="24"/>
      <c r="BD49" s="25"/>
    </row>
    <row r="50" spans="1:91" s="1" customFormat="1" ht="15.2" customHeight="1">
      <c r="B50" s="20"/>
      <c r="C50" s="187" t="s">
        <v>27</v>
      </c>
      <c r="L50" s="3" t="str">
        <f>IF(E14="","",E14)</f>
        <v/>
      </c>
      <c r="AI50" s="187" t="s">
        <v>31</v>
      </c>
      <c r="AM50" s="349" t="str">
        <f>IF(E20="","",E20)</f>
        <v>Ing. Milan Dušek</v>
      </c>
      <c r="AN50" s="350"/>
      <c r="AO50" s="350"/>
      <c r="AP50" s="350"/>
      <c r="AR50" s="20"/>
      <c r="AS50" s="353"/>
      <c r="AT50" s="354"/>
      <c r="BD50" s="26"/>
    </row>
    <row r="51" spans="1:91" s="1" customFormat="1" ht="10.9" customHeight="1">
      <c r="B51" s="20"/>
      <c r="AR51" s="20"/>
      <c r="AS51" s="353"/>
      <c r="AT51" s="354"/>
      <c r="BD51" s="26"/>
    </row>
    <row r="52" spans="1:91" s="1" customFormat="1" ht="29.25" customHeight="1">
      <c r="B52" s="20"/>
      <c r="C52" s="340" t="s">
        <v>51</v>
      </c>
      <c r="D52" s="341"/>
      <c r="E52" s="341"/>
      <c r="F52" s="341"/>
      <c r="G52" s="341"/>
      <c r="H52" s="202"/>
      <c r="I52" s="342" t="s">
        <v>52</v>
      </c>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3" t="s">
        <v>53</v>
      </c>
      <c r="AH52" s="341"/>
      <c r="AI52" s="341"/>
      <c r="AJ52" s="341"/>
      <c r="AK52" s="341"/>
      <c r="AL52" s="341"/>
      <c r="AM52" s="341"/>
      <c r="AN52" s="342" t="s">
        <v>54</v>
      </c>
      <c r="AO52" s="341"/>
      <c r="AP52" s="341"/>
      <c r="AQ52" s="203" t="s">
        <v>55</v>
      </c>
      <c r="AR52" s="20"/>
      <c r="AS52" s="27" t="s">
        <v>56</v>
      </c>
      <c r="AT52" s="28" t="s">
        <v>57</v>
      </c>
      <c r="AU52" s="28" t="s">
        <v>58</v>
      </c>
      <c r="AV52" s="28" t="s">
        <v>59</v>
      </c>
      <c r="AW52" s="28" t="s">
        <v>60</v>
      </c>
      <c r="AX52" s="28" t="s">
        <v>61</v>
      </c>
      <c r="AY52" s="28" t="s">
        <v>62</v>
      </c>
      <c r="AZ52" s="28" t="s">
        <v>63</v>
      </c>
      <c r="BA52" s="28" t="s">
        <v>64</v>
      </c>
      <c r="BB52" s="28" t="s">
        <v>65</v>
      </c>
      <c r="BC52" s="28" t="s">
        <v>66</v>
      </c>
      <c r="BD52" s="29" t="s">
        <v>67</v>
      </c>
    </row>
    <row r="53" spans="1:91" s="1" customFormat="1" ht="10.9" customHeight="1">
      <c r="B53" s="20"/>
      <c r="AR53" s="20"/>
      <c r="AS53" s="30"/>
      <c r="AT53" s="24"/>
      <c r="AU53" s="24"/>
      <c r="AV53" s="24"/>
      <c r="AW53" s="24"/>
      <c r="AX53" s="24"/>
      <c r="AY53" s="24"/>
      <c r="AZ53" s="24"/>
      <c r="BA53" s="24"/>
      <c r="BB53" s="24"/>
      <c r="BC53" s="24"/>
      <c r="BD53" s="25"/>
    </row>
    <row r="54" spans="1:91" s="5" customFormat="1" ht="32.450000000000003" customHeight="1">
      <c r="B54" s="31"/>
      <c r="C54" s="204" t="s">
        <v>68</v>
      </c>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344">
        <f>ROUND(SUM(AG55:AG61),2)</f>
        <v>0</v>
      </c>
      <c r="AH54" s="344"/>
      <c r="AI54" s="344"/>
      <c r="AJ54" s="344"/>
      <c r="AK54" s="344"/>
      <c r="AL54" s="344"/>
      <c r="AM54" s="344"/>
      <c r="AN54" s="345">
        <f t="shared" ref="AN54:AN61" si="0">SUM(AG54,AT54)</f>
        <v>0</v>
      </c>
      <c r="AO54" s="345"/>
      <c r="AP54" s="345"/>
      <c r="AQ54" s="206" t="s">
        <v>3</v>
      </c>
      <c r="AR54" s="31"/>
      <c r="AS54" s="32">
        <f>ROUND(SUM(AS55:AS61),2)</f>
        <v>0</v>
      </c>
      <c r="AT54" s="33">
        <f t="shared" ref="AT54:AT61" si="1">ROUND(SUM(AV54:AW54),2)</f>
        <v>0</v>
      </c>
      <c r="AU54" s="34">
        <f>ROUND(SUM(AU55:AU61),5)</f>
        <v>4467.9367199999997</v>
      </c>
      <c r="AV54" s="33">
        <f>ROUND(AZ54*L29,2)</f>
        <v>0</v>
      </c>
      <c r="AW54" s="33">
        <f>ROUND(BA54*L30,2)</f>
        <v>0</v>
      </c>
      <c r="AX54" s="33">
        <f>ROUND(BB54*L29,2)</f>
        <v>0</v>
      </c>
      <c r="AY54" s="33">
        <f>ROUND(BC54*L30,2)</f>
        <v>0</v>
      </c>
      <c r="AZ54" s="33">
        <f>ROUND(SUM(AZ55:AZ61),2)</f>
        <v>0</v>
      </c>
      <c r="BA54" s="33">
        <f>ROUND(SUM(BA55:BA61),2)</f>
        <v>0</v>
      </c>
      <c r="BB54" s="33">
        <f>ROUND(SUM(BB55:BB61),2)</f>
        <v>0</v>
      </c>
      <c r="BC54" s="33">
        <f>ROUND(SUM(BC55:BC61),2)</f>
        <v>0</v>
      </c>
      <c r="BD54" s="35">
        <f>ROUND(SUM(BD55:BD61),2)</f>
        <v>0</v>
      </c>
      <c r="BS54" s="36" t="s">
        <v>69</v>
      </c>
      <c r="BT54" s="36" t="s">
        <v>70</v>
      </c>
      <c r="BU54" s="37" t="s">
        <v>71</v>
      </c>
      <c r="BV54" s="36" t="s">
        <v>72</v>
      </c>
      <c r="BW54" s="36" t="s">
        <v>5</v>
      </c>
      <c r="BX54" s="36" t="s">
        <v>73</v>
      </c>
      <c r="CL54" s="36" t="s">
        <v>3</v>
      </c>
    </row>
    <row r="55" spans="1:91" s="6" customFormat="1" ht="16.5" customHeight="1">
      <c r="A55" s="207" t="s">
        <v>74</v>
      </c>
      <c r="B55" s="38"/>
      <c r="C55" s="208"/>
      <c r="D55" s="339" t="s">
        <v>75</v>
      </c>
      <c r="E55" s="339"/>
      <c r="F55" s="339"/>
      <c r="G55" s="339"/>
      <c r="H55" s="339"/>
      <c r="I55" s="209"/>
      <c r="J55" s="339" t="s">
        <v>76</v>
      </c>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7">
        <f>'01 - Bourací práce'!J30</f>
        <v>0</v>
      </c>
      <c r="AH55" s="338"/>
      <c r="AI55" s="338"/>
      <c r="AJ55" s="338"/>
      <c r="AK55" s="338"/>
      <c r="AL55" s="338"/>
      <c r="AM55" s="338"/>
      <c r="AN55" s="337">
        <f t="shared" si="0"/>
        <v>0</v>
      </c>
      <c r="AO55" s="338"/>
      <c r="AP55" s="338"/>
      <c r="AQ55" s="210" t="s">
        <v>77</v>
      </c>
      <c r="AR55" s="38"/>
      <c r="AS55" s="39">
        <v>0</v>
      </c>
      <c r="AT55" s="40">
        <f t="shared" si="1"/>
        <v>0</v>
      </c>
      <c r="AU55" s="41">
        <f>'01 - Bourací práce'!P89</f>
        <v>2225.293165</v>
      </c>
      <c r="AV55" s="40">
        <f>'01 - Bourací práce'!J33</f>
        <v>0</v>
      </c>
      <c r="AW55" s="40">
        <f>'01 - Bourací práce'!J34</f>
        <v>0</v>
      </c>
      <c r="AX55" s="40">
        <f>'01 - Bourací práce'!J35</f>
        <v>0</v>
      </c>
      <c r="AY55" s="40">
        <f>'01 - Bourací práce'!J36</f>
        <v>0</v>
      </c>
      <c r="AZ55" s="40">
        <f>'01 - Bourací práce'!F33</f>
        <v>0</v>
      </c>
      <c r="BA55" s="40">
        <f>'01 - Bourací práce'!F34</f>
        <v>0</v>
      </c>
      <c r="BB55" s="40">
        <f>'01 - Bourací práce'!F35</f>
        <v>0</v>
      </c>
      <c r="BC55" s="40">
        <f>'01 - Bourací práce'!F36</f>
        <v>0</v>
      </c>
      <c r="BD55" s="42">
        <f>'01 - Bourací práce'!F37</f>
        <v>0</v>
      </c>
      <c r="BT55" s="43" t="s">
        <v>78</v>
      </c>
      <c r="BV55" s="43" t="s">
        <v>72</v>
      </c>
      <c r="BW55" s="43" t="s">
        <v>79</v>
      </c>
      <c r="BX55" s="43" t="s">
        <v>5</v>
      </c>
      <c r="CL55" s="43" t="s">
        <v>3</v>
      </c>
      <c r="CM55" s="43" t="s">
        <v>80</v>
      </c>
    </row>
    <row r="56" spans="1:91" s="6" customFormat="1" ht="16.5" customHeight="1">
      <c r="A56" s="207" t="s">
        <v>74</v>
      </c>
      <c r="B56" s="38"/>
      <c r="C56" s="208"/>
      <c r="D56" s="339" t="s">
        <v>81</v>
      </c>
      <c r="E56" s="339"/>
      <c r="F56" s="339"/>
      <c r="G56" s="339"/>
      <c r="H56" s="339"/>
      <c r="I56" s="209"/>
      <c r="J56" s="339" t="s">
        <v>82</v>
      </c>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7">
        <f>'02 - Stavební práce'!J30</f>
        <v>0</v>
      </c>
      <c r="AH56" s="338"/>
      <c r="AI56" s="338"/>
      <c r="AJ56" s="338"/>
      <c r="AK56" s="338"/>
      <c r="AL56" s="338"/>
      <c r="AM56" s="338"/>
      <c r="AN56" s="337">
        <f t="shared" si="0"/>
        <v>0</v>
      </c>
      <c r="AO56" s="338"/>
      <c r="AP56" s="338"/>
      <c r="AQ56" s="210" t="s">
        <v>77</v>
      </c>
      <c r="AR56" s="38"/>
      <c r="AS56" s="39">
        <v>0</v>
      </c>
      <c r="AT56" s="40">
        <f t="shared" si="1"/>
        <v>0</v>
      </c>
      <c r="AU56" s="41">
        <f>'02 - Stavební práce'!P100</f>
        <v>2242.6435590000001</v>
      </c>
      <c r="AV56" s="40">
        <f>'02 - Stavební práce'!J33</f>
        <v>0</v>
      </c>
      <c r="AW56" s="40">
        <f>'02 - Stavební práce'!J34</f>
        <v>0</v>
      </c>
      <c r="AX56" s="40">
        <f>'02 - Stavební práce'!J35</f>
        <v>0</v>
      </c>
      <c r="AY56" s="40">
        <f>'02 - Stavební práce'!J36</f>
        <v>0</v>
      </c>
      <c r="AZ56" s="40">
        <f>'02 - Stavební práce'!F33</f>
        <v>0</v>
      </c>
      <c r="BA56" s="40">
        <f>'02 - Stavební práce'!F34</f>
        <v>0</v>
      </c>
      <c r="BB56" s="40">
        <f>'02 - Stavební práce'!F35</f>
        <v>0</v>
      </c>
      <c r="BC56" s="40">
        <f>'02 - Stavební práce'!F36</f>
        <v>0</v>
      </c>
      <c r="BD56" s="42">
        <f>'02 - Stavební práce'!F37</f>
        <v>0</v>
      </c>
      <c r="BT56" s="43" t="s">
        <v>78</v>
      </c>
      <c r="BV56" s="43" t="s">
        <v>72</v>
      </c>
      <c r="BW56" s="43" t="s">
        <v>83</v>
      </c>
      <c r="BX56" s="43" t="s">
        <v>5</v>
      </c>
      <c r="CL56" s="43" t="s">
        <v>3</v>
      </c>
      <c r="CM56" s="43" t="s">
        <v>80</v>
      </c>
    </row>
    <row r="57" spans="1:91" s="6" customFormat="1" ht="16.5" customHeight="1">
      <c r="A57" s="207" t="s">
        <v>74</v>
      </c>
      <c r="B57" s="38"/>
      <c r="C57" s="208"/>
      <c r="D57" s="339" t="s">
        <v>84</v>
      </c>
      <c r="E57" s="339"/>
      <c r="F57" s="339"/>
      <c r="G57" s="339"/>
      <c r="H57" s="339"/>
      <c r="I57" s="209"/>
      <c r="J57" s="339" t="s">
        <v>85</v>
      </c>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7">
        <f>'03 - Slaboproud'!J30</f>
        <v>0</v>
      </c>
      <c r="AH57" s="338"/>
      <c r="AI57" s="338"/>
      <c r="AJ57" s="338"/>
      <c r="AK57" s="338"/>
      <c r="AL57" s="338"/>
      <c r="AM57" s="338"/>
      <c r="AN57" s="337">
        <f t="shared" si="0"/>
        <v>0</v>
      </c>
      <c r="AO57" s="338"/>
      <c r="AP57" s="338"/>
      <c r="AQ57" s="210" t="s">
        <v>77</v>
      </c>
      <c r="AR57" s="38"/>
      <c r="AS57" s="39">
        <v>0</v>
      </c>
      <c r="AT57" s="40">
        <f t="shared" si="1"/>
        <v>0</v>
      </c>
      <c r="AU57" s="41">
        <f>'03 - Slaboproud'!P87</f>
        <v>0</v>
      </c>
      <c r="AV57" s="40">
        <f>'03 - Slaboproud'!J33</f>
        <v>0</v>
      </c>
      <c r="AW57" s="40">
        <f>'03 - Slaboproud'!J34</f>
        <v>0</v>
      </c>
      <c r="AX57" s="40">
        <f>'03 - Slaboproud'!J35</f>
        <v>0</v>
      </c>
      <c r="AY57" s="40">
        <f>'03 - Slaboproud'!J36</f>
        <v>0</v>
      </c>
      <c r="AZ57" s="40">
        <f>'03 - Slaboproud'!F33</f>
        <v>0</v>
      </c>
      <c r="BA57" s="40">
        <f>'03 - Slaboproud'!F34</f>
        <v>0</v>
      </c>
      <c r="BB57" s="40">
        <f>'03 - Slaboproud'!F35</f>
        <v>0</v>
      </c>
      <c r="BC57" s="40">
        <f>'03 - Slaboproud'!F36</f>
        <v>0</v>
      </c>
      <c r="BD57" s="42">
        <f>'03 - Slaboproud'!F37</f>
        <v>0</v>
      </c>
      <c r="BT57" s="43" t="s">
        <v>78</v>
      </c>
      <c r="BV57" s="43" t="s">
        <v>72</v>
      </c>
      <c r="BW57" s="43" t="s">
        <v>86</v>
      </c>
      <c r="BX57" s="43" t="s">
        <v>5</v>
      </c>
      <c r="CL57" s="43" t="s">
        <v>3</v>
      </c>
      <c r="CM57" s="43" t="s">
        <v>80</v>
      </c>
    </row>
    <row r="58" spans="1:91" s="6" customFormat="1" ht="16.5" customHeight="1">
      <c r="A58" s="207" t="s">
        <v>74</v>
      </c>
      <c r="B58" s="38"/>
      <c r="C58" s="208"/>
      <c r="D58" s="339" t="s">
        <v>87</v>
      </c>
      <c r="E58" s="339"/>
      <c r="F58" s="339"/>
      <c r="G58" s="339"/>
      <c r="H58" s="339"/>
      <c r="I58" s="209"/>
      <c r="J58" s="339" t="s">
        <v>88</v>
      </c>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7">
        <f>'04 - Silnoproud'!J30</f>
        <v>0</v>
      </c>
      <c r="AH58" s="338"/>
      <c r="AI58" s="338"/>
      <c r="AJ58" s="338"/>
      <c r="AK58" s="338"/>
      <c r="AL58" s="338"/>
      <c r="AM58" s="338"/>
      <c r="AN58" s="337">
        <f t="shared" si="0"/>
        <v>0</v>
      </c>
      <c r="AO58" s="338"/>
      <c r="AP58" s="338"/>
      <c r="AQ58" s="210" t="s">
        <v>77</v>
      </c>
      <c r="AR58" s="38"/>
      <c r="AS58" s="39">
        <v>0</v>
      </c>
      <c r="AT58" s="40">
        <f t="shared" si="1"/>
        <v>0</v>
      </c>
      <c r="AU58" s="41">
        <f>'04 - Silnoproud'!P85</f>
        <v>0</v>
      </c>
      <c r="AV58" s="40">
        <f>'04 - Silnoproud'!J33</f>
        <v>0</v>
      </c>
      <c r="AW58" s="40">
        <f>'04 - Silnoproud'!J34</f>
        <v>0</v>
      </c>
      <c r="AX58" s="40">
        <f>'04 - Silnoproud'!J35</f>
        <v>0</v>
      </c>
      <c r="AY58" s="40">
        <f>'04 - Silnoproud'!J36</f>
        <v>0</v>
      </c>
      <c r="AZ58" s="40">
        <f>'04 - Silnoproud'!F33</f>
        <v>0</v>
      </c>
      <c r="BA58" s="40">
        <f>'04 - Silnoproud'!F34</f>
        <v>0</v>
      </c>
      <c r="BB58" s="40">
        <f>'04 - Silnoproud'!F35</f>
        <v>0</v>
      </c>
      <c r="BC58" s="40">
        <f>'04 - Silnoproud'!F36</f>
        <v>0</v>
      </c>
      <c r="BD58" s="42">
        <f>'04 - Silnoproud'!F37</f>
        <v>0</v>
      </c>
      <c r="BT58" s="43" t="s">
        <v>78</v>
      </c>
      <c r="BV58" s="43" t="s">
        <v>72</v>
      </c>
      <c r="BW58" s="43" t="s">
        <v>89</v>
      </c>
      <c r="BX58" s="43" t="s">
        <v>5</v>
      </c>
      <c r="CL58" s="43" t="s">
        <v>3</v>
      </c>
      <c r="CM58" s="43" t="s">
        <v>80</v>
      </c>
    </row>
    <row r="59" spans="1:91" s="6" customFormat="1" ht="16.5" customHeight="1">
      <c r="A59" s="207" t="s">
        <v>74</v>
      </c>
      <c r="B59" s="38"/>
      <c r="C59" s="208"/>
      <c r="D59" s="339" t="s">
        <v>90</v>
      </c>
      <c r="E59" s="339"/>
      <c r="F59" s="339"/>
      <c r="G59" s="339"/>
      <c r="H59" s="339"/>
      <c r="I59" s="209"/>
      <c r="J59" s="339" t="s">
        <v>91</v>
      </c>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7">
        <f>'05 - Akustika'!J30</f>
        <v>0</v>
      </c>
      <c r="AH59" s="338"/>
      <c r="AI59" s="338"/>
      <c r="AJ59" s="338"/>
      <c r="AK59" s="338"/>
      <c r="AL59" s="338"/>
      <c r="AM59" s="338"/>
      <c r="AN59" s="337">
        <f t="shared" si="0"/>
        <v>0</v>
      </c>
      <c r="AO59" s="338"/>
      <c r="AP59" s="338"/>
      <c r="AQ59" s="210" t="s">
        <v>77</v>
      </c>
      <c r="AR59" s="38"/>
      <c r="AS59" s="39">
        <v>0</v>
      </c>
      <c r="AT59" s="40">
        <f t="shared" si="1"/>
        <v>0</v>
      </c>
      <c r="AU59" s="41">
        <f>'05 - Akustika'!P82</f>
        <v>0</v>
      </c>
      <c r="AV59" s="40">
        <f>'05 - Akustika'!J33</f>
        <v>0</v>
      </c>
      <c r="AW59" s="40">
        <f>'05 - Akustika'!J34</f>
        <v>0</v>
      </c>
      <c r="AX59" s="40">
        <f>'05 - Akustika'!J35</f>
        <v>0</v>
      </c>
      <c r="AY59" s="40">
        <f>'05 - Akustika'!J36</f>
        <v>0</v>
      </c>
      <c r="AZ59" s="40">
        <f>'05 - Akustika'!F33</f>
        <v>0</v>
      </c>
      <c r="BA59" s="40">
        <f>'05 - Akustika'!F34</f>
        <v>0</v>
      </c>
      <c r="BB59" s="40">
        <f>'05 - Akustika'!F35</f>
        <v>0</v>
      </c>
      <c r="BC59" s="40">
        <f>'05 - Akustika'!F36</f>
        <v>0</v>
      </c>
      <c r="BD59" s="42">
        <f>'05 - Akustika'!F37</f>
        <v>0</v>
      </c>
      <c r="BT59" s="43" t="s">
        <v>78</v>
      </c>
      <c r="BV59" s="43" t="s">
        <v>72</v>
      </c>
      <c r="BW59" s="43" t="s">
        <v>92</v>
      </c>
      <c r="BX59" s="43" t="s">
        <v>5</v>
      </c>
      <c r="CL59" s="43" t="s">
        <v>3</v>
      </c>
      <c r="CM59" s="43" t="s">
        <v>80</v>
      </c>
    </row>
    <row r="60" spans="1:91" s="6" customFormat="1" ht="16.5" customHeight="1">
      <c r="A60" s="207" t="s">
        <v>74</v>
      </c>
      <c r="B60" s="38"/>
      <c r="C60" s="208"/>
      <c r="D60" s="339" t="s">
        <v>93</v>
      </c>
      <c r="E60" s="339"/>
      <c r="F60" s="339"/>
      <c r="G60" s="339"/>
      <c r="H60" s="339"/>
      <c r="I60" s="209"/>
      <c r="J60" s="339" t="s">
        <v>94</v>
      </c>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7">
        <f>'06 - VZT'!J30</f>
        <v>0</v>
      </c>
      <c r="AH60" s="338"/>
      <c r="AI60" s="338"/>
      <c r="AJ60" s="338"/>
      <c r="AK60" s="338"/>
      <c r="AL60" s="338"/>
      <c r="AM60" s="338"/>
      <c r="AN60" s="337">
        <f t="shared" si="0"/>
        <v>0</v>
      </c>
      <c r="AO60" s="338"/>
      <c r="AP60" s="338"/>
      <c r="AQ60" s="210" t="s">
        <v>77</v>
      </c>
      <c r="AR60" s="38"/>
      <c r="AS60" s="39">
        <v>0</v>
      </c>
      <c r="AT60" s="40">
        <f t="shared" si="1"/>
        <v>0</v>
      </c>
      <c r="AU60" s="41">
        <f>'06 - VZT'!P96</f>
        <v>0</v>
      </c>
      <c r="AV60" s="40">
        <f>'06 - VZT'!J33</f>
        <v>0</v>
      </c>
      <c r="AW60" s="40">
        <f>'06 - VZT'!J34</f>
        <v>0</v>
      </c>
      <c r="AX60" s="40">
        <f>'06 - VZT'!J35</f>
        <v>0</v>
      </c>
      <c r="AY60" s="40">
        <f>'06 - VZT'!J36</f>
        <v>0</v>
      </c>
      <c r="AZ60" s="40">
        <f>'06 - VZT'!F33</f>
        <v>0</v>
      </c>
      <c r="BA60" s="40">
        <f>'06 - VZT'!F34</f>
        <v>0</v>
      </c>
      <c r="BB60" s="40">
        <f>'06 - VZT'!F35</f>
        <v>0</v>
      </c>
      <c r="BC60" s="40">
        <f>'06 - VZT'!F36</f>
        <v>0</v>
      </c>
      <c r="BD60" s="42">
        <f>'06 - VZT'!F37</f>
        <v>0</v>
      </c>
      <c r="BT60" s="43" t="s">
        <v>78</v>
      </c>
      <c r="BV60" s="43" t="s">
        <v>72</v>
      </c>
      <c r="BW60" s="43" t="s">
        <v>95</v>
      </c>
      <c r="BX60" s="43" t="s">
        <v>5</v>
      </c>
      <c r="CL60" s="43" t="s">
        <v>3</v>
      </c>
      <c r="CM60" s="43" t="s">
        <v>80</v>
      </c>
    </row>
    <row r="61" spans="1:91" s="6" customFormat="1" ht="16.5" customHeight="1">
      <c r="A61" s="207" t="s">
        <v>74</v>
      </c>
      <c r="B61" s="38"/>
      <c r="C61" s="208"/>
      <c r="D61" s="339" t="s">
        <v>96</v>
      </c>
      <c r="E61" s="339"/>
      <c r="F61" s="339"/>
      <c r="G61" s="339"/>
      <c r="H61" s="339"/>
      <c r="I61" s="209"/>
      <c r="J61" s="339" t="s">
        <v>97</v>
      </c>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7">
        <f>'07 - VRN'!J30</f>
        <v>0</v>
      </c>
      <c r="AH61" s="338"/>
      <c r="AI61" s="338"/>
      <c r="AJ61" s="338"/>
      <c r="AK61" s="338"/>
      <c r="AL61" s="338"/>
      <c r="AM61" s="338"/>
      <c r="AN61" s="337">
        <f t="shared" si="0"/>
        <v>0</v>
      </c>
      <c r="AO61" s="338"/>
      <c r="AP61" s="338"/>
      <c r="AQ61" s="210" t="s">
        <v>98</v>
      </c>
      <c r="AR61" s="38"/>
      <c r="AS61" s="44">
        <v>0</v>
      </c>
      <c r="AT61" s="45">
        <f t="shared" si="1"/>
        <v>0</v>
      </c>
      <c r="AU61" s="46">
        <f>'07 - VRN'!P83</f>
        <v>0</v>
      </c>
      <c r="AV61" s="45">
        <f>'07 - VRN'!J33</f>
        <v>0</v>
      </c>
      <c r="AW61" s="45">
        <f>'07 - VRN'!J34</f>
        <v>0</v>
      </c>
      <c r="AX61" s="45">
        <f>'07 - VRN'!J35</f>
        <v>0</v>
      </c>
      <c r="AY61" s="45">
        <f>'07 - VRN'!J36</f>
        <v>0</v>
      </c>
      <c r="AZ61" s="45">
        <f>'07 - VRN'!F33</f>
        <v>0</v>
      </c>
      <c r="BA61" s="45">
        <f>'07 - VRN'!F34</f>
        <v>0</v>
      </c>
      <c r="BB61" s="45">
        <f>'07 - VRN'!F35</f>
        <v>0</v>
      </c>
      <c r="BC61" s="45">
        <f>'07 - VRN'!F36</f>
        <v>0</v>
      </c>
      <c r="BD61" s="47">
        <f>'07 - VRN'!F37</f>
        <v>0</v>
      </c>
      <c r="BT61" s="43" t="s">
        <v>78</v>
      </c>
      <c r="BV61" s="43" t="s">
        <v>72</v>
      </c>
      <c r="BW61" s="43" t="s">
        <v>99</v>
      </c>
      <c r="BX61" s="43" t="s">
        <v>5</v>
      </c>
      <c r="CL61" s="43" t="s">
        <v>3</v>
      </c>
      <c r="CM61" s="43" t="s">
        <v>80</v>
      </c>
    </row>
    <row r="62" spans="1:91" s="1" customFormat="1" ht="30" customHeight="1">
      <c r="B62" s="20"/>
      <c r="AR62" s="20"/>
    </row>
    <row r="63" spans="1:91" s="1" customFormat="1" ht="6.95" customHeight="1">
      <c r="B63" s="196"/>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20"/>
    </row>
  </sheetData>
  <sheetProtection password="CA50" sheet="1" objects="1" scenarios="1"/>
  <mergeCells count="64">
    <mergeCell ref="L45:AO45"/>
    <mergeCell ref="AM47:AN47"/>
    <mergeCell ref="AM49:AP49"/>
    <mergeCell ref="AS49:AT51"/>
    <mergeCell ref="AM50:AP50"/>
    <mergeCell ref="C52:G52"/>
    <mergeCell ref="AN52:AP52"/>
    <mergeCell ref="AG52:AM52"/>
    <mergeCell ref="I52:AF52"/>
    <mergeCell ref="AN55:AP55"/>
    <mergeCell ref="D55:H55"/>
    <mergeCell ref="AG55:AM55"/>
    <mergeCell ref="J55:AF55"/>
    <mergeCell ref="AG54:AM54"/>
    <mergeCell ref="AN54:AP54"/>
    <mergeCell ref="J56:AF56"/>
    <mergeCell ref="D56:H56"/>
    <mergeCell ref="AN56:AP56"/>
    <mergeCell ref="AG56:AM56"/>
    <mergeCell ref="J57:AF57"/>
    <mergeCell ref="AG57:AM57"/>
    <mergeCell ref="D57:H57"/>
    <mergeCell ref="AN57:AP57"/>
    <mergeCell ref="AN58:AP58"/>
    <mergeCell ref="AG58:AM58"/>
    <mergeCell ref="J58:AF58"/>
    <mergeCell ref="D58:H58"/>
    <mergeCell ref="AN59:AP59"/>
    <mergeCell ref="AG59:AM59"/>
    <mergeCell ref="D59:H59"/>
    <mergeCell ref="J59:AF59"/>
    <mergeCell ref="AN60:AP60"/>
    <mergeCell ref="AG60:AM60"/>
    <mergeCell ref="D60:H60"/>
    <mergeCell ref="J60:AF60"/>
    <mergeCell ref="AN61:AP61"/>
    <mergeCell ref="AG61:AM61"/>
    <mergeCell ref="D61:H61"/>
    <mergeCell ref="J61:AF61"/>
    <mergeCell ref="L30:P30"/>
    <mergeCell ref="W30:AE30"/>
    <mergeCell ref="K5:AO5"/>
    <mergeCell ref="K6:AO6"/>
    <mergeCell ref="E23:AN23"/>
    <mergeCell ref="AK26:AO26"/>
    <mergeCell ref="L28:P28"/>
    <mergeCell ref="W28:AE28"/>
    <mergeCell ref="AK28:AO28"/>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s>
  <hyperlinks>
    <hyperlink ref="A55" location="'01 - Bourací práce'!C2" display="/" xr:uid="{00000000-0004-0000-0000-000000000000}"/>
    <hyperlink ref="A56" location="'02 - Stavební práce'!C2" display="/" xr:uid="{00000000-0004-0000-0000-000001000000}"/>
    <hyperlink ref="A57" location="'03 - Slaboproud'!C2" display="/" xr:uid="{00000000-0004-0000-0000-000002000000}"/>
    <hyperlink ref="A58" location="'04 - Silnoproud'!C2" display="/" xr:uid="{00000000-0004-0000-0000-000003000000}"/>
    <hyperlink ref="A59" location="'05 - Akustika'!C2" display="/" xr:uid="{00000000-0004-0000-0000-000004000000}"/>
    <hyperlink ref="A60" location="'06 - VZT'!C2" display="/" xr:uid="{00000000-0004-0000-0000-000005000000}"/>
    <hyperlink ref="A61" location="'07 - VRN'!C2" display="/" xr:uid="{00000000-0004-0000-0000-000006000000}"/>
  </hyperlinks>
  <pageMargins left="0.39374999999999999" right="0.39374999999999999" top="0.39374999999999999" bottom="0.39374999999999999" header="0" footer="0"/>
  <pageSetup paperSize="9" fitToHeight="100" orientation="landscape"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70"/>
  <sheetViews>
    <sheetView workbookViewId="0">
      <selection activeCell="A22" sqref="A1:CU1048576"/>
    </sheetView>
  </sheetViews>
  <sheetFormatPr defaultRowHeight="11.25"/>
  <sheetData>
    <row r="1" spans="1:22" ht="18">
      <c r="A1" s="173" t="s">
        <v>1562</v>
      </c>
      <c r="B1" s="174"/>
      <c r="C1" s="175"/>
      <c r="D1" s="175"/>
      <c r="E1" s="175"/>
      <c r="F1" s="175"/>
      <c r="G1" s="175"/>
      <c r="H1" s="175"/>
      <c r="I1" s="175"/>
      <c r="J1" s="175"/>
      <c r="K1" s="175"/>
      <c r="L1" s="175"/>
      <c r="M1" s="175"/>
      <c r="N1" s="175"/>
      <c r="O1" s="175"/>
      <c r="P1" s="175"/>
      <c r="Q1" s="175"/>
      <c r="R1" s="175"/>
      <c r="S1" s="175"/>
      <c r="T1" s="175"/>
      <c r="U1" s="175"/>
      <c r="V1" s="175"/>
    </row>
    <row r="2" spans="1:22" ht="12.75">
      <c r="A2" s="176"/>
      <c r="B2" s="175"/>
      <c r="C2" s="175"/>
      <c r="D2" s="175"/>
      <c r="E2" s="175"/>
      <c r="F2" s="175"/>
      <c r="G2" s="175"/>
      <c r="H2" s="175"/>
      <c r="I2" s="175"/>
      <c r="J2" s="175"/>
      <c r="K2" s="175"/>
      <c r="L2" s="175"/>
      <c r="M2" s="175"/>
      <c r="N2" s="175"/>
      <c r="O2" s="175"/>
      <c r="P2" s="175"/>
      <c r="Q2" s="175"/>
      <c r="R2" s="175"/>
      <c r="S2" s="175"/>
      <c r="T2" s="175"/>
      <c r="U2" s="175"/>
      <c r="V2" s="175"/>
    </row>
    <row r="3" spans="1:22" ht="12.75">
      <c r="A3" s="176" t="s">
        <v>1563</v>
      </c>
      <c r="B3" s="175"/>
      <c r="C3" s="175"/>
      <c r="D3" s="175"/>
      <c r="E3" s="175"/>
      <c r="F3" s="175"/>
      <c r="G3" s="175"/>
      <c r="H3" s="175"/>
      <c r="I3" s="175"/>
      <c r="J3" s="175"/>
      <c r="K3" s="175"/>
      <c r="L3" s="175"/>
      <c r="M3" s="175"/>
      <c r="N3" s="175"/>
      <c r="O3" s="175"/>
      <c r="P3" s="175"/>
      <c r="Q3" s="175"/>
      <c r="R3" s="175"/>
      <c r="S3" s="175"/>
      <c r="T3" s="175"/>
      <c r="U3" s="175"/>
      <c r="V3" s="175"/>
    </row>
    <row r="4" spans="1:22" ht="12.75">
      <c r="A4" s="176" t="s">
        <v>1564</v>
      </c>
      <c r="B4" s="175"/>
      <c r="C4" s="175"/>
      <c r="D4" s="175"/>
      <c r="E4" s="175"/>
      <c r="F4" s="175"/>
      <c r="G4" s="175"/>
      <c r="H4" s="175"/>
      <c r="I4" s="175"/>
      <c r="J4" s="175"/>
      <c r="K4" s="175"/>
      <c r="L4" s="175"/>
      <c r="M4" s="175"/>
      <c r="N4" s="175"/>
      <c r="O4" s="175"/>
      <c r="P4" s="175"/>
      <c r="Q4" s="175"/>
      <c r="R4" s="175"/>
      <c r="S4" s="175"/>
      <c r="T4" s="175"/>
      <c r="U4" s="175"/>
      <c r="V4" s="175"/>
    </row>
    <row r="5" spans="1:22" ht="12.75">
      <c r="A5" s="177" t="s">
        <v>1565</v>
      </c>
      <c r="B5" s="175"/>
      <c r="C5" s="175"/>
      <c r="D5" s="175"/>
      <c r="E5" s="175"/>
      <c r="F5" s="175"/>
      <c r="G5" s="175"/>
      <c r="H5" s="175"/>
      <c r="I5" s="175"/>
      <c r="J5" s="175"/>
      <c r="K5" s="175"/>
      <c r="L5" s="175"/>
      <c r="M5" s="175"/>
      <c r="N5" s="175"/>
      <c r="O5" s="175"/>
      <c r="P5" s="175"/>
      <c r="Q5" s="175"/>
      <c r="R5" s="175"/>
      <c r="S5" s="175"/>
      <c r="T5" s="175"/>
      <c r="U5" s="175"/>
      <c r="V5" s="175"/>
    </row>
    <row r="6" spans="1:22" ht="12.75">
      <c r="A6" s="177" t="s">
        <v>1566</v>
      </c>
      <c r="B6" s="175"/>
      <c r="C6" s="175"/>
      <c r="D6" s="175"/>
      <c r="E6" s="175"/>
      <c r="F6" s="175"/>
      <c r="G6" s="175"/>
      <c r="H6" s="175"/>
      <c r="I6" s="175"/>
      <c r="J6" s="175"/>
      <c r="K6" s="175"/>
      <c r="L6" s="175"/>
      <c r="M6" s="175"/>
      <c r="N6" s="175"/>
      <c r="O6" s="175"/>
      <c r="P6" s="175"/>
      <c r="Q6" s="175"/>
      <c r="R6" s="175"/>
      <c r="S6" s="175"/>
      <c r="T6" s="175"/>
      <c r="U6" s="175"/>
      <c r="V6" s="175"/>
    </row>
    <row r="7" spans="1:22" ht="12.75">
      <c r="A7" s="178">
        <v>39660</v>
      </c>
      <c r="B7" s="175"/>
      <c r="C7" s="175"/>
      <c r="D7" s="175"/>
      <c r="E7" s="175"/>
      <c r="F7" s="175"/>
      <c r="G7" s="175"/>
      <c r="H7" s="175"/>
      <c r="I7" s="175"/>
      <c r="J7" s="175"/>
      <c r="K7" s="175"/>
      <c r="L7" s="175"/>
      <c r="M7" s="175"/>
      <c r="N7" s="175"/>
      <c r="O7" s="175"/>
      <c r="P7" s="175"/>
      <c r="Q7" s="175"/>
      <c r="R7" s="175"/>
      <c r="S7" s="175"/>
      <c r="T7" s="175"/>
      <c r="U7" s="175"/>
      <c r="V7" s="175"/>
    </row>
    <row r="8" spans="1:22" ht="12.75">
      <c r="A8" s="177">
        <v>17</v>
      </c>
      <c r="B8" s="177" t="s">
        <v>1567</v>
      </c>
      <c r="C8" s="175"/>
      <c r="D8" s="175"/>
      <c r="E8" s="175"/>
      <c r="F8" s="175"/>
      <c r="G8" s="175"/>
      <c r="H8" s="175"/>
      <c r="I8" s="175"/>
      <c r="J8" s="175"/>
      <c r="K8" s="175"/>
      <c r="L8" s="175"/>
      <c r="M8" s="175"/>
      <c r="N8" s="175"/>
      <c r="O8" s="175"/>
      <c r="P8" s="175"/>
      <c r="Q8" s="175"/>
      <c r="R8" s="175"/>
      <c r="S8" s="175"/>
      <c r="T8" s="175"/>
      <c r="U8" s="175"/>
      <c r="V8" s="175"/>
    </row>
    <row r="9" spans="1:22" ht="12.75">
      <c r="A9" s="177" t="s">
        <v>1568</v>
      </c>
      <c r="B9" s="177" t="s">
        <v>1569</v>
      </c>
      <c r="C9" s="175"/>
      <c r="D9" s="175"/>
      <c r="E9" s="175"/>
      <c r="F9" s="175"/>
      <c r="G9" s="175"/>
      <c r="H9" s="175"/>
      <c r="I9" s="175"/>
      <c r="J9" s="175"/>
      <c r="K9" s="175"/>
      <c r="L9" s="175"/>
      <c r="M9" s="175"/>
      <c r="N9" s="175"/>
      <c r="O9" s="175"/>
      <c r="P9" s="175"/>
      <c r="Q9" s="175"/>
      <c r="R9" s="175"/>
      <c r="S9" s="175"/>
      <c r="T9" s="175"/>
      <c r="U9" s="175"/>
      <c r="V9" s="175"/>
    </row>
    <row r="10" spans="1:22" ht="12.75">
      <c r="A10" s="177" t="s">
        <v>1570</v>
      </c>
      <c r="B10" s="177" t="s">
        <v>1571</v>
      </c>
      <c r="C10" s="175"/>
      <c r="D10" s="175"/>
      <c r="E10" s="175"/>
      <c r="F10" s="175"/>
      <c r="G10" s="175"/>
      <c r="H10" s="175"/>
      <c r="I10" s="175"/>
      <c r="J10" s="175"/>
      <c r="K10" s="175"/>
      <c r="L10" s="175"/>
      <c r="M10" s="175"/>
      <c r="N10" s="175"/>
      <c r="O10" s="175"/>
      <c r="P10" s="175"/>
      <c r="Q10" s="175"/>
      <c r="R10" s="175"/>
      <c r="S10" s="175"/>
      <c r="T10" s="175"/>
      <c r="U10" s="175"/>
      <c r="V10" s="175"/>
    </row>
    <row r="11" spans="1:22" ht="12.75">
      <c r="A11" s="177" t="s">
        <v>1572</v>
      </c>
      <c r="B11" s="177" t="s">
        <v>1573</v>
      </c>
      <c r="C11" s="175"/>
      <c r="D11" s="175"/>
      <c r="E11" s="175"/>
      <c r="F11" s="175"/>
      <c r="G11" s="175"/>
      <c r="H11" s="175"/>
      <c r="I11" s="175"/>
      <c r="J11" s="175"/>
      <c r="K11" s="175"/>
      <c r="L11" s="175"/>
      <c r="M11" s="175"/>
      <c r="N11" s="175"/>
      <c r="O11" s="175"/>
      <c r="P11" s="175"/>
      <c r="Q11" s="175"/>
      <c r="R11" s="175"/>
      <c r="S11" s="175"/>
      <c r="T11" s="175"/>
      <c r="U11" s="175"/>
      <c r="V11" s="175"/>
    </row>
    <row r="12" spans="1:22" ht="12.75">
      <c r="A12" s="177" t="s">
        <v>1574</v>
      </c>
      <c r="B12" s="177" t="s">
        <v>1575</v>
      </c>
      <c r="C12" s="175"/>
      <c r="D12" s="175"/>
      <c r="E12" s="175"/>
      <c r="F12" s="175"/>
      <c r="G12" s="175"/>
      <c r="H12" s="175"/>
      <c r="I12" s="175"/>
      <c r="J12" s="175"/>
      <c r="K12" s="175"/>
      <c r="L12" s="175"/>
      <c r="M12" s="175"/>
      <c r="N12" s="175"/>
      <c r="O12" s="175"/>
      <c r="P12" s="175"/>
      <c r="Q12" s="175"/>
      <c r="R12" s="175"/>
      <c r="S12" s="175"/>
      <c r="T12" s="175"/>
      <c r="U12" s="175"/>
      <c r="V12" s="175"/>
    </row>
    <row r="13" spans="1:22" ht="12.75">
      <c r="A13" s="177" t="s">
        <v>1576</v>
      </c>
      <c r="B13" s="177" t="s">
        <v>1577</v>
      </c>
      <c r="C13" s="175"/>
      <c r="D13" s="175"/>
      <c r="E13" s="175"/>
      <c r="F13" s="175"/>
      <c r="G13" s="175"/>
      <c r="H13" s="175"/>
      <c r="I13" s="175"/>
      <c r="J13" s="175"/>
      <c r="K13" s="175"/>
      <c r="L13" s="175"/>
      <c r="M13" s="175"/>
      <c r="N13" s="175"/>
      <c r="O13" s="175"/>
      <c r="P13" s="175"/>
      <c r="Q13" s="175"/>
      <c r="R13" s="175"/>
      <c r="S13" s="175"/>
      <c r="T13" s="175"/>
      <c r="U13" s="175"/>
      <c r="V13" s="175"/>
    </row>
    <row r="14" spans="1:22" ht="12.75">
      <c r="A14" s="177" t="s">
        <v>1578</v>
      </c>
      <c r="B14" s="177" t="s">
        <v>1579</v>
      </c>
      <c r="C14" s="175"/>
      <c r="D14" s="175"/>
      <c r="E14" s="175"/>
      <c r="F14" s="175"/>
      <c r="G14" s="175"/>
      <c r="H14" s="175"/>
      <c r="I14" s="175"/>
      <c r="J14" s="175"/>
      <c r="K14" s="175"/>
      <c r="L14" s="175"/>
      <c r="M14" s="175"/>
      <c r="N14" s="175"/>
      <c r="O14" s="175"/>
      <c r="P14" s="175"/>
      <c r="Q14" s="175"/>
      <c r="R14" s="175"/>
      <c r="S14" s="175"/>
      <c r="T14" s="175"/>
      <c r="U14" s="175"/>
      <c r="V14" s="175"/>
    </row>
    <row r="15" spans="1:22" ht="12.75">
      <c r="A15" s="177" t="s">
        <v>1580</v>
      </c>
      <c r="B15" s="177" t="s">
        <v>1581</v>
      </c>
      <c r="C15" s="175"/>
      <c r="D15" s="175"/>
      <c r="E15" s="175"/>
      <c r="F15" s="175"/>
      <c r="G15" s="175"/>
      <c r="H15" s="175"/>
      <c r="I15" s="175"/>
      <c r="J15" s="175"/>
      <c r="K15" s="175"/>
      <c r="L15" s="175"/>
      <c r="M15" s="175"/>
      <c r="N15" s="175"/>
      <c r="O15" s="175"/>
      <c r="P15" s="175"/>
      <c r="Q15" s="175"/>
      <c r="R15" s="175"/>
      <c r="S15" s="175"/>
      <c r="T15" s="175"/>
      <c r="U15" s="175"/>
      <c r="V15" s="175"/>
    </row>
    <row r="16" spans="1:22" ht="12.75">
      <c r="A16" s="177" t="s">
        <v>1582</v>
      </c>
      <c r="B16" s="177" t="s">
        <v>1583</v>
      </c>
      <c r="C16" s="175"/>
      <c r="D16" s="175"/>
      <c r="E16" s="175"/>
      <c r="F16" s="175"/>
      <c r="G16" s="175"/>
      <c r="H16" s="175"/>
      <c r="I16" s="175"/>
      <c r="J16" s="175"/>
      <c r="K16" s="175"/>
      <c r="L16" s="175"/>
      <c r="M16" s="175"/>
      <c r="N16" s="175"/>
      <c r="O16" s="175"/>
      <c r="P16" s="175"/>
      <c r="Q16" s="175"/>
      <c r="R16" s="175"/>
      <c r="S16" s="175"/>
      <c r="T16" s="175"/>
      <c r="U16" s="175"/>
      <c r="V16" s="175"/>
    </row>
    <row r="17" spans="1:22" ht="12.75">
      <c r="A17" s="177" t="s">
        <v>1584</v>
      </c>
      <c r="B17" s="177" t="s">
        <v>1585</v>
      </c>
      <c r="C17" s="175"/>
      <c r="D17" s="175"/>
      <c r="E17" s="175"/>
      <c r="F17" s="175"/>
      <c r="G17" s="175"/>
      <c r="H17" s="175"/>
      <c r="I17" s="175"/>
      <c r="J17" s="175"/>
      <c r="K17" s="175"/>
      <c r="L17" s="175"/>
      <c r="M17" s="175"/>
      <c r="N17" s="175"/>
      <c r="O17" s="175"/>
      <c r="P17" s="175"/>
      <c r="Q17" s="175"/>
      <c r="R17" s="175"/>
      <c r="S17" s="175"/>
      <c r="T17" s="175"/>
      <c r="U17" s="175"/>
      <c r="V17" s="175"/>
    </row>
    <row r="18" spans="1:22" ht="12.75">
      <c r="A18" s="177" t="s">
        <v>1586</v>
      </c>
      <c r="B18" s="177" t="s">
        <v>1587</v>
      </c>
      <c r="C18" s="175"/>
      <c r="D18" s="175"/>
      <c r="E18" s="175"/>
      <c r="F18" s="175"/>
      <c r="G18" s="175"/>
      <c r="H18" s="175"/>
      <c r="I18" s="175"/>
      <c r="J18" s="175"/>
      <c r="K18" s="175"/>
      <c r="L18" s="175"/>
      <c r="M18" s="175"/>
      <c r="N18" s="175"/>
      <c r="O18" s="175"/>
      <c r="P18" s="175"/>
      <c r="Q18" s="175"/>
      <c r="R18" s="175"/>
      <c r="S18" s="175"/>
      <c r="T18" s="175"/>
      <c r="U18" s="175"/>
      <c r="V18" s="175"/>
    </row>
    <row r="19" spans="1:22" ht="12.75">
      <c r="A19" s="177" t="s">
        <v>1588</v>
      </c>
      <c r="B19" s="177" t="s">
        <v>1589</v>
      </c>
      <c r="C19" s="175"/>
      <c r="D19" s="175"/>
      <c r="E19" s="175"/>
      <c r="F19" s="175"/>
      <c r="G19" s="175"/>
      <c r="H19" s="175"/>
      <c r="I19" s="175"/>
      <c r="J19" s="175"/>
      <c r="K19" s="175"/>
      <c r="L19" s="175"/>
      <c r="M19" s="175"/>
      <c r="N19" s="175"/>
      <c r="O19" s="175"/>
      <c r="P19" s="175"/>
      <c r="Q19" s="175"/>
      <c r="R19" s="175"/>
      <c r="S19" s="175"/>
      <c r="T19" s="175"/>
      <c r="U19" s="175"/>
      <c r="V19" s="175"/>
    </row>
    <row r="20" spans="1:22" ht="12.75">
      <c r="A20" s="177" t="s">
        <v>1590</v>
      </c>
      <c r="B20" s="177" t="s">
        <v>1591</v>
      </c>
      <c r="C20" s="175"/>
      <c r="D20" s="175"/>
      <c r="E20" s="175"/>
      <c r="F20" s="175"/>
      <c r="G20" s="175"/>
      <c r="H20" s="175"/>
      <c r="I20" s="175"/>
      <c r="J20" s="175"/>
      <c r="K20" s="175"/>
      <c r="L20" s="175"/>
      <c r="M20" s="175"/>
      <c r="N20" s="175"/>
      <c r="O20" s="175"/>
      <c r="P20" s="175"/>
      <c r="Q20" s="175"/>
      <c r="R20" s="175"/>
      <c r="S20" s="175"/>
      <c r="T20" s="175"/>
      <c r="U20" s="175"/>
      <c r="V20" s="175"/>
    </row>
    <row r="21" spans="1:22" ht="12.75">
      <c r="A21" s="177" t="s">
        <v>1592</v>
      </c>
      <c r="B21" s="177" t="s">
        <v>1593</v>
      </c>
      <c r="C21" s="175"/>
      <c r="D21" s="175"/>
      <c r="E21" s="175"/>
      <c r="F21" s="175"/>
      <c r="G21" s="175"/>
      <c r="H21" s="175"/>
      <c r="I21" s="175"/>
      <c r="J21" s="175"/>
      <c r="K21" s="175"/>
      <c r="L21" s="175"/>
      <c r="M21" s="175"/>
      <c r="N21" s="175"/>
      <c r="O21" s="175"/>
      <c r="P21" s="175"/>
      <c r="Q21" s="175"/>
      <c r="R21" s="175"/>
      <c r="S21" s="175"/>
      <c r="T21" s="175"/>
      <c r="U21" s="175"/>
      <c r="V21" s="175"/>
    </row>
    <row r="22" spans="1:22" ht="12.75">
      <c r="A22" s="177" t="s">
        <v>1594</v>
      </c>
      <c r="B22" s="177" t="s">
        <v>1595</v>
      </c>
      <c r="C22" s="175"/>
      <c r="D22" s="175"/>
      <c r="E22" s="175"/>
      <c r="F22" s="175"/>
      <c r="G22" s="175"/>
      <c r="H22" s="175"/>
      <c r="I22" s="175"/>
      <c r="J22" s="175"/>
      <c r="K22" s="175"/>
      <c r="L22" s="175"/>
      <c r="M22" s="175"/>
      <c r="N22" s="175"/>
      <c r="O22" s="175"/>
      <c r="P22" s="175"/>
      <c r="Q22" s="175"/>
      <c r="R22" s="175"/>
      <c r="S22" s="175"/>
      <c r="T22" s="175"/>
      <c r="U22" s="175"/>
      <c r="V22" s="175"/>
    </row>
    <row r="23" spans="1:22" ht="12.75">
      <c r="A23" s="177" t="s">
        <v>1596</v>
      </c>
      <c r="B23" s="177" t="s">
        <v>1597</v>
      </c>
      <c r="C23" s="175"/>
      <c r="D23" s="175"/>
      <c r="E23" s="175"/>
      <c r="F23" s="175"/>
      <c r="G23" s="175"/>
      <c r="H23" s="175"/>
      <c r="I23" s="175"/>
      <c r="J23" s="175"/>
      <c r="K23" s="175"/>
      <c r="L23" s="175"/>
      <c r="M23" s="175"/>
      <c r="N23" s="175"/>
      <c r="O23" s="175"/>
      <c r="P23" s="175"/>
      <c r="Q23" s="175"/>
      <c r="R23" s="175"/>
      <c r="S23" s="175"/>
      <c r="T23" s="175"/>
      <c r="U23" s="175"/>
      <c r="V23" s="175"/>
    </row>
    <row r="24" spans="1:22" ht="12.75">
      <c r="A24" s="177" t="s">
        <v>1598</v>
      </c>
      <c r="B24" s="177" t="s">
        <v>1599</v>
      </c>
      <c r="C24" s="175"/>
      <c r="D24" s="175"/>
      <c r="E24" s="175"/>
      <c r="F24" s="175"/>
      <c r="G24" s="175"/>
      <c r="H24" s="175"/>
      <c r="I24" s="175"/>
      <c r="J24" s="175"/>
      <c r="K24" s="175"/>
      <c r="L24" s="175"/>
      <c r="M24" s="175"/>
      <c r="N24" s="175"/>
      <c r="O24" s="175"/>
      <c r="P24" s="175"/>
      <c r="Q24" s="175"/>
      <c r="R24" s="175"/>
      <c r="S24" s="175"/>
      <c r="T24" s="175"/>
      <c r="U24" s="175"/>
      <c r="V24" s="175"/>
    </row>
    <row r="25" spans="1:22" ht="12.75">
      <c r="A25" s="177" t="s">
        <v>1600</v>
      </c>
      <c r="B25" s="177" t="s">
        <v>1601</v>
      </c>
      <c r="C25" s="175"/>
      <c r="D25" s="175"/>
      <c r="E25" s="175"/>
      <c r="F25" s="175"/>
      <c r="G25" s="175"/>
      <c r="H25" s="175"/>
      <c r="I25" s="175"/>
      <c r="J25" s="175"/>
      <c r="K25" s="175"/>
      <c r="L25" s="175"/>
      <c r="M25" s="175"/>
      <c r="N25" s="175"/>
      <c r="O25" s="175"/>
      <c r="P25" s="175"/>
      <c r="Q25" s="175"/>
      <c r="R25" s="175"/>
      <c r="S25" s="175"/>
      <c r="T25" s="175"/>
      <c r="U25" s="175"/>
      <c r="V25" s="175"/>
    </row>
    <row r="26" spans="1:22" ht="12.75">
      <c r="A26" s="177" t="s">
        <v>1602</v>
      </c>
      <c r="B26" s="177" t="s">
        <v>1603</v>
      </c>
      <c r="C26" s="175"/>
      <c r="D26" s="175"/>
      <c r="E26" s="175"/>
      <c r="F26" s="175"/>
      <c r="G26" s="175"/>
      <c r="H26" s="175"/>
      <c r="I26" s="175"/>
      <c r="J26" s="175"/>
      <c r="K26" s="175"/>
      <c r="L26" s="175"/>
      <c r="M26" s="175"/>
      <c r="N26" s="175"/>
      <c r="O26" s="175"/>
      <c r="P26" s="175"/>
      <c r="Q26" s="175"/>
      <c r="R26" s="175"/>
      <c r="S26" s="175"/>
      <c r="T26" s="175"/>
      <c r="U26" s="175"/>
      <c r="V26" s="175"/>
    </row>
    <row r="27" spans="1:22" ht="12.75">
      <c r="A27" s="177" t="s">
        <v>1604</v>
      </c>
      <c r="B27" s="177" t="s">
        <v>1605</v>
      </c>
      <c r="C27" s="175"/>
      <c r="D27" s="175"/>
      <c r="E27" s="175"/>
      <c r="F27" s="175"/>
      <c r="G27" s="175"/>
      <c r="H27" s="175"/>
      <c r="I27" s="175"/>
      <c r="J27" s="175"/>
      <c r="K27" s="175"/>
      <c r="L27" s="175"/>
      <c r="M27" s="175"/>
      <c r="N27" s="175"/>
      <c r="O27" s="175"/>
      <c r="P27" s="175"/>
      <c r="Q27" s="175"/>
      <c r="R27" s="175"/>
      <c r="S27" s="175"/>
      <c r="T27" s="175"/>
      <c r="U27" s="175"/>
      <c r="V27" s="175"/>
    </row>
    <row r="28" spans="1:22" ht="12.75">
      <c r="A28" s="177" t="s">
        <v>1606</v>
      </c>
      <c r="B28" s="177" t="s">
        <v>1607</v>
      </c>
      <c r="C28" s="175"/>
      <c r="D28" s="175"/>
      <c r="E28" s="175"/>
      <c r="F28" s="175"/>
      <c r="G28" s="175"/>
      <c r="H28" s="175"/>
      <c r="I28" s="175"/>
      <c r="J28" s="175"/>
      <c r="K28" s="175"/>
      <c r="L28" s="175"/>
      <c r="M28" s="175"/>
      <c r="N28" s="175"/>
      <c r="O28" s="175"/>
      <c r="P28" s="175"/>
      <c r="Q28" s="175"/>
      <c r="R28" s="175"/>
      <c r="S28" s="175"/>
      <c r="T28" s="175"/>
      <c r="U28" s="175"/>
      <c r="V28" s="175"/>
    </row>
    <row r="29" spans="1:22" ht="12.75">
      <c r="A29" s="177" t="s">
        <v>1608</v>
      </c>
      <c r="B29" s="177" t="s">
        <v>1609</v>
      </c>
      <c r="C29" s="175"/>
      <c r="D29" s="175"/>
      <c r="E29" s="175"/>
      <c r="F29" s="175"/>
      <c r="G29" s="175"/>
      <c r="H29" s="175"/>
      <c r="I29" s="175"/>
      <c r="J29" s="175"/>
      <c r="K29" s="175"/>
      <c r="L29" s="175"/>
      <c r="M29" s="175"/>
      <c r="N29" s="175"/>
      <c r="O29" s="175"/>
      <c r="P29" s="175"/>
      <c r="Q29" s="175"/>
      <c r="R29" s="175"/>
      <c r="S29" s="175"/>
      <c r="T29" s="175"/>
      <c r="U29" s="175"/>
      <c r="V29" s="175"/>
    </row>
    <row r="30" spans="1:22" ht="12.75">
      <c r="A30" s="177" t="s">
        <v>1610</v>
      </c>
      <c r="B30" s="177" t="s">
        <v>1611</v>
      </c>
      <c r="C30" s="175"/>
      <c r="D30" s="175"/>
      <c r="E30" s="175"/>
      <c r="F30" s="175"/>
      <c r="G30" s="175"/>
      <c r="H30" s="175"/>
      <c r="I30" s="175"/>
      <c r="J30" s="175"/>
      <c r="K30" s="175"/>
      <c r="L30" s="175"/>
      <c r="M30" s="175"/>
      <c r="N30" s="175"/>
      <c r="O30" s="175"/>
      <c r="P30" s="175"/>
      <c r="Q30" s="175"/>
      <c r="R30" s="175"/>
      <c r="S30" s="175"/>
      <c r="T30" s="175"/>
      <c r="U30" s="175"/>
      <c r="V30" s="175"/>
    </row>
    <row r="31" spans="1:22" ht="12.75">
      <c r="A31" s="177" t="s">
        <v>1612</v>
      </c>
      <c r="B31" s="177" t="s">
        <v>1613</v>
      </c>
      <c r="C31" s="175"/>
      <c r="D31" s="175"/>
      <c r="E31" s="175"/>
      <c r="F31" s="175"/>
      <c r="G31" s="175"/>
      <c r="H31" s="175"/>
      <c r="I31" s="175"/>
      <c r="J31" s="175"/>
      <c r="K31" s="175"/>
      <c r="L31" s="175"/>
      <c r="M31" s="175"/>
      <c r="N31" s="175"/>
      <c r="O31" s="175"/>
      <c r="P31" s="175"/>
      <c r="Q31" s="175"/>
      <c r="R31" s="175"/>
      <c r="S31" s="175"/>
      <c r="T31" s="175"/>
      <c r="U31" s="175"/>
      <c r="V31" s="175"/>
    </row>
    <row r="32" spans="1:22" ht="12.75">
      <c r="A32" s="177" t="s">
        <v>1614</v>
      </c>
      <c r="B32" s="177" t="s">
        <v>1615</v>
      </c>
      <c r="C32" s="175"/>
      <c r="D32" s="175"/>
      <c r="E32" s="175"/>
      <c r="F32" s="175"/>
      <c r="G32" s="175"/>
      <c r="H32" s="175"/>
      <c r="I32" s="175"/>
      <c r="J32" s="175"/>
      <c r="K32" s="175"/>
      <c r="L32" s="175"/>
      <c r="M32" s="175"/>
      <c r="N32" s="175"/>
      <c r="O32" s="175"/>
      <c r="P32" s="175"/>
      <c r="Q32" s="175"/>
      <c r="R32" s="175"/>
      <c r="S32" s="175"/>
      <c r="T32" s="175"/>
      <c r="U32" s="175"/>
      <c r="V32" s="175"/>
    </row>
    <row r="33" spans="1:22" ht="12.75">
      <c r="A33" s="177" t="s">
        <v>1616</v>
      </c>
      <c r="B33" s="177" t="s">
        <v>1617</v>
      </c>
      <c r="C33" s="175"/>
      <c r="D33" s="175"/>
      <c r="E33" s="175"/>
      <c r="F33" s="175"/>
      <c r="G33" s="175"/>
      <c r="H33" s="175"/>
      <c r="I33" s="175"/>
      <c r="J33" s="175"/>
      <c r="K33" s="175"/>
      <c r="L33" s="175"/>
      <c r="M33" s="175"/>
      <c r="N33" s="175"/>
      <c r="O33" s="175"/>
      <c r="P33" s="175"/>
      <c r="Q33" s="175"/>
      <c r="R33" s="175"/>
      <c r="S33" s="175"/>
      <c r="T33" s="175"/>
      <c r="U33" s="175"/>
      <c r="V33" s="175"/>
    </row>
    <row r="34" spans="1:22" ht="12.75">
      <c r="A34" s="177" t="s">
        <v>1618</v>
      </c>
      <c r="B34" s="177" t="s">
        <v>1619</v>
      </c>
      <c r="C34" s="175"/>
      <c r="D34" s="175"/>
      <c r="E34" s="175"/>
      <c r="F34" s="175"/>
      <c r="G34" s="175"/>
      <c r="H34" s="175"/>
      <c r="I34" s="175"/>
      <c r="J34" s="175"/>
      <c r="K34" s="175"/>
      <c r="L34" s="175"/>
      <c r="M34" s="175"/>
      <c r="N34" s="175"/>
      <c r="O34" s="175"/>
      <c r="P34" s="175"/>
      <c r="Q34" s="175"/>
      <c r="R34" s="175"/>
      <c r="S34" s="175"/>
      <c r="T34" s="175"/>
      <c r="U34" s="175"/>
      <c r="V34" s="175"/>
    </row>
    <row r="35" spans="1:22" ht="12.75">
      <c r="A35" s="177" t="s">
        <v>1620</v>
      </c>
      <c r="B35" s="177" t="s">
        <v>1621</v>
      </c>
      <c r="C35" s="175"/>
      <c r="D35" s="175"/>
      <c r="E35" s="175"/>
      <c r="F35" s="175"/>
      <c r="G35" s="175"/>
      <c r="H35" s="175"/>
      <c r="I35" s="175"/>
      <c r="J35" s="175"/>
      <c r="K35" s="175"/>
      <c r="L35" s="175"/>
      <c r="M35" s="175"/>
      <c r="N35" s="175"/>
      <c r="O35" s="175"/>
      <c r="P35" s="175"/>
      <c r="Q35" s="175"/>
      <c r="R35" s="175"/>
      <c r="S35" s="175"/>
      <c r="T35" s="175"/>
      <c r="U35" s="175"/>
      <c r="V35" s="175"/>
    </row>
    <row r="36" spans="1:22" ht="12.75">
      <c r="A36" s="177" t="s">
        <v>1622</v>
      </c>
      <c r="B36" s="177" t="s">
        <v>1623</v>
      </c>
      <c r="C36" s="175"/>
      <c r="D36" s="175"/>
      <c r="E36" s="175"/>
      <c r="F36" s="175"/>
      <c r="G36" s="175"/>
      <c r="H36" s="175"/>
      <c r="I36" s="175"/>
      <c r="J36" s="175"/>
      <c r="K36" s="175"/>
      <c r="L36" s="175"/>
      <c r="M36" s="175"/>
      <c r="N36" s="175"/>
      <c r="O36" s="175"/>
      <c r="P36" s="175"/>
      <c r="Q36" s="175"/>
      <c r="R36" s="175"/>
      <c r="S36" s="175"/>
      <c r="T36" s="175"/>
      <c r="U36" s="175"/>
      <c r="V36" s="175"/>
    </row>
    <row r="37" spans="1:22" ht="12.75">
      <c r="A37" s="177" t="s">
        <v>1624</v>
      </c>
      <c r="B37" s="177" t="s">
        <v>1625</v>
      </c>
      <c r="C37" s="175"/>
      <c r="D37" s="175"/>
      <c r="E37" s="175"/>
      <c r="F37" s="175"/>
      <c r="G37" s="175"/>
      <c r="H37" s="175"/>
      <c r="I37" s="175"/>
      <c r="J37" s="175"/>
      <c r="K37" s="175"/>
      <c r="L37" s="175"/>
      <c r="M37" s="175"/>
      <c r="N37" s="175"/>
      <c r="O37" s="175"/>
      <c r="P37" s="175"/>
      <c r="Q37" s="175"/>
      <c r="R37" s="175"/>
      <c r="S37" s="175"/>
      <c r="T37" s="175"/>
      <c r="U37" s="175"/>
      <c r="V37" s="175"/>
    </row>
    <row r="38" spans="1:22" ht="12.75">
      <c r="A38" s="177" t="s">
        <v>1626</v>
      </c>
      <c r="B38" s="177" t="s">
        <v>1627</v>
      </c>
      <c r="C38" s="175"/>
      <c r="D38" s="175"/>
      <c r="E38" s="175"/>
      <c r="F38" s="175"/>
      <c r="G38" s="175"/>
      <c r="H38" s="175"/>
      <c r="I38" s="175"/>
      <c r="J38" s="175"/>
      <c r="K38" s="175"/>
      <c r="L38" s="175"/>
      <c r="M38" s="175"/>
      <c r="N38" s="175"/>
      <c r="O38" s="175"/>
      <c r="P38" s="175"/>
      <c r="Q38" s="175"/>
      <c r="R38" s="175"/>
      <c r="S38" s="175"/>
      <c r="T38" s="175"/>
      <c r="U38" s="175"/>
      <c r="V38" s="175"/>
    </row>
    <row r="39" spans="1:22" ht="12.75">
      <c r="A39" s="177" t="s">
        <v>1628</v>
      </c>
      <c r="B39" s="177" t="s">
        <v>1629</v>
      </c>
      <c r="C39" s="175"/>
      <c r="D39" s="175"/>
      <c r="E39" s="175"/>
      <c r="F39" s="175"/>
      <c r="G39" s="175"/>
      <c r="H39" s="175"/>
      <c r="I39" s="175"/>
      <c r="J39" s="175"/>
      <c r="K39" s="175"/>
      <c r="L39" s="175"/>
      <c r="M39" s="175"/>
      <c r="N39" s="175"/>
      <c r="O39" s="175"/>
      <c r="P39" s="175"/>
      <c r="Q39" s="175"/>
      <c r="R39" s="175"/>
      <c r="S39" s="175"/>
      <c r="T39" s="175"/>
      <c r="U39" s="175"/>
      <c r="V39" s="175"/>
    </row>
    <row r="40" spans="1:22" ht="12.75">
      <c r="A40" s="177" t="s">
        <v>1630</v>
      </c>
      <c r="B40" s="177" t="s">
        <v>1631</v>
      </c>
      <c r="C40" s="175"/>
      <c r="D40" s="175"/>
      <c r="E40" s="175"/>
      <c r="F40" s="175"/>
      <c r="G40" s="175"/>
      <c r="H40" s="175"/>
      <c r="I40" s="175"/>
      <c r="J40" s="175"/>
      <c r="K40" s="175"/>
      <c r="L40" s="175"/>
      <c r="M40" s="175"/>
      <c r="N40" s="175"/>
      <c r="O40" s="175"/>
      <c r="P40" s="175"/>
      <c r="Q40" s="175"/>
      <c r="R40" s="175"/>
      <c r="S40" s="175"/>
      <c r="T40" s="175"/>
      <c r="U40" s="175"/>
      <c r="V40" s="175"/>
    </row>
    <row r="41" spans="1:22" ht="12.75">
      <c r="A41" s="177" t="s">
        <v>1632</v>
      </c>
      <c r="B41" s="177" t="s">
        <v>1633</v>
      </c>
      <c r="C41" s="175"/>
      <c r="D41" s="175"/>
      <c r="E41" s="175"/>
      <c r="F41" s="175"/>
      <c r="G41" s="175"/>
      <c r="H41" s="175"/>
      <c r="I41" s="175"/>
      <c r="J41" s="175"/>
      <c r="K41" s="175"/>
      <c r="L41" s="175"/>
      <c r="M41" s="175"/>
      <c r="N41" s="175"/>
      <c r="O41" s="175"/>
      <c r="P41" s="175"/>
      <c r="Q41" s="175"/>
      <c r="R41" s="175"/>
      <c r="S41" s="175"/>
      <c r="T41" s="175"/>
      <c r="U41" s="175"/>
      <c r="V41" s="175"/>
    </row>
    <row r="42" spans="1:22" ht="12.75">
      <c r="A42" s="177" t="s">
        <v>1634</v>
      </c>
      <c r="B42" s="177" t="s">
        <v>1635</v>
      </c>
      <c r="C42" s="175"/>
      <c r="D42" s="175"/>
      <c r="E42" s="175"/>
      <c r="F42" s="175"/>
      <c r="G42" s="175"/>
      <c r="H42" s="175"/>
      <c r="I42" s="175"/>
      <c r="J42" s="175"/>
      <c r="K42" s="175"/>
      <c r="L42" s="175"/>
      <c r="M42" s="175"/>
      <c r="N42" s="175"/>
      <c r="O42" s="175"/>
      <c r="P42" s="175"/>
      <c r="Q42" s="175"/>
      <c r="R42" s="175"/>
      <c r="S42" s="175"/>
      <c r="T42" s="175"/>
      <c r="U42" s="175"/>
      <c r="V42" s="175"/>
    </row>
    <row r="43" spans="1:22" ht="12.75">
      <c r="A43" s="177" t="s">
        <v>1636</v>
      </c>
      <c r="B43" s="177" t="s">
        <v>1637</v>
      </c>
      <c r="C43" s="175"/>
      <c r="D43" s="175"/>
      <c r="E43" s="175"/>
      <c r="F43" s="175"/>
      <c r="G43" s="175"/>
      <c r="H43" s="175"/>
      <c r="I43" s="175"/>
      <c r="J43" s="175"/>
      <c r="K43" s="175"/>
      <c r="L43" s="175"/>
      <c r="M43" s="175"/>
      <c r="N43" s="175"/>
      <c r="O43" s="175"/>
      <c r="P43" s="175"/>
      <c r="Q43" s="175"/>
      <c r="R43" s="175"/>
      <c r="S43" s="175"/>
      <c r="T43" s="175"/>
      <c r="U43" s="175"/>
      <c r="V43" s="175"/>
    </row>
    <row r="44" spans="1:22" ht="12.75">
      <c r="A44" s="177" t="s">
        <v>1638</v>
      </c>
      <c r="B44" s="177" t="s">
        <v>1639</v>
      </c>
      <c r="C44" s="175"/>
      <c r="D44" s="175"/>
      <c r="E44" s="175"/>
      <c r="F44" s="175"/>
      <c r="G44" s="175"/>
      <c r="H44" s="175"/>
      <c r="I44" s="175"/>
      <c r="J44" s="175"/>
      <c r="K44" s="175"/>
      <c r="L44" s="175"/>
      <c r="M44" s="175"/>
      <c r="N44" s="175"/>
      <c r="O44" s="175"/>
      <c r="P44" s="175"/>
      <c r="Q44" s="175"/>
      <c r="R44" s="175"/>
      <c r="S44" s="175"/>
      <c r="T44" s="175"/>
      <c r="U44" s="175"/>
      <c r="V44" s="175"/>
    </row>
    <row r="45" spans="1:22" ht="12.75">
      <c r="A45" s="177" t="s">
        <v>1640</v>
      </c>
      <c r="B45" s="177" t="s">
        <v>1641</v>
      </c>
      <c r="C45" s="175"/>
      <c r="D45" s="175"/>
      <c r="E45" s="175"/>
      <c r="F45" s="175"/>
      <c r="G45" s="175"/>
      <c r="H45" s="175"/>
      <c r="I45" s="175"/>
      <c r="J45" s="175"/>
      <c r="K45" s="175"/>
      <c r="L45" s="175"/>
      <c r="M45" s="175"/>
      <c r="N45" s="175"/>
      <c r="O45" s="175"/>
      <c r="P45" s="175"/>
      <c r="Q45" s="175"/>
      <c r="R45" s="175"/>
      <c r="S45" s="175"/>
      <c r="T45" s="175"/>
      <c r="U45" s="175"/>
      <c r="V45" s="175"/>
    </row>
    <row r="46" spans="1:22" ht="12.75">
      <c r="A46" s="177" t="s">
        <v>1642</v>
      </c>
      <c r="B46" s="177" t="s">
        <v>1643</v>
      </c>
      <c r="C46" s="175"/>
      <c r="D46" s="175"/>
      <c r="E46" s="175"/>
      <c r="F46" s="175"/>
      <c r="G46" s="175"/>
      <c r="H46" s="175"/>
      <c r="I46" s="175"/>
      <c r="J46" s="175"/>
      <c r="K46" s="175"/>
      <c r="L46" s="175"/>
      <c r="M46" s="175"/>
      <c r="N46" s="175"/>
      <c r="O46" s="175"/>
      <c r="P46" s="175"/>
      <c r="Q46" s="175"/>
      <c r="R46" s="175"/>
      <c r="S46" s="175"/>
      <c r="T46" s="175"/>
      <c r="U46" s="175"/>
      <c r="V46" s="175"/>
    </row>
    <row r="47" spans="1:22" ht="12.75">
      <c r="A47" s="177" t="s">
        <v>1644</v>
      </c>
      <c r="B47" s="177" t="s">
        <v>1645</v>
      </c>
      <c r="C47" s="175"/>
      <c r="D47" s="175"/>
      <c r="E47" s="175"/>
      <c r="F47" s="175"/>
      <c r="G47" s="175"/>
      <c r="H47" s="175"/>
      <c r="I47" s="175"/>
      <c r="J47" s="175"/>
      <c r="K47" s="175"/>
      <c r="L47" s="175"/>
      <c r="M47" s="175"/>
      <c r="N47" s="175"/>
      <c r="O47" s="175"/>
      <c r="P47" s="175"/>
      <c r="Q47" s="175"/>
      <c r="R47" s="175"/>
      <c r="S47" s="175"/>
      <c r="T47" s="175"/>
      <c r="U47" s="175"/>
      <c r="V47" s="175"/>
    </row>
    <row r="48" spans="1:22" ht="12.75">
      <c r="A48" s="177" t="s">
        <v>1646</v>
      </c>
      <c r="B48" s="177" t="s">
        <v>1647</v>
      </c>
      <c r="C48" s="175"/>
      <c r="D48" s="175"/>
      <c r="E48" s="175"/>
      <c r="F48" s="175"/>
      <c r="G48" s="175"/>
      <c r="H48" s="175"/>
      <c r="I48" s="175"/>
      <c r="J48" s="175"/>
      <c r="K48" s="175"/>
      <c r="L48" s="175"/>
      <c r="M48" s="175"/>
      <c r="N48" s="175"/>
      <c r="O48" s="175"/>
      <c r="P48" s="175"/>
      <c r="Q48" s="175"/>
      <c r="R48" s="175"/>
      <c r="S48" s="175"/>
      <c r="T48" s="175"/>
      <c r="U48" s="175"/>
      <c r="V48" s="175"/>
    </row>
    <row r="49" spans="1:22" ht="12.75">
      <c r="A49" s="177" t="s">
        <v>1648</v>
      </c>
      <c r="B49" s="177" t="s">
        <v>1649</v>
      </c>
      <c r="C49" s="175"/>
      <c r="D49" s="175"/>
      <c r="E49" s="175"/>
      <c r="F49" s="175"/>
      <c r="G49" s="175"/>
      <c r="H49" s="175"/>
      <c r="I49" s="175"/>
      <c r="J49" s="175"/>
      <c r="K49" s="175"/>
      <c r="L49" s="175"/>
      <c r="M49" s="175"/>
      <c r="N49" s="175"/>
      <c r="O49" s="175"/>
      <c r="P49" s="175"/>
      <c r="Q49" s="175"/>
      <c r="R49" s="175"/>
      <c r="S49" s="175"/>
      <c r="T49" s="175"/>
      <c r="U49" s="175"/>
      <c r="V49" s="175"/>
    </row>
    <row r="50" spans="1:22" ht="12.75">
      <c r="A50" s="177" t="s">
        <v>1650</v>
      </c>
      <c r="B50" s="177" t="s">
        <v>1651</v>
      </c>
      <c r="C50" s="175"/>
      <c r="D50" s="175"/>
      <c r="E50" s="175"/>
      <c r="F50" s="175"/>
      <c r="G50" s="175"/>
      <c r="H50" s="175"/>
      <c r="I50" s="175"/>
      <c r="J50" s="175"/>
      <c r="K50" s="175"/>
      <c r="L50" s="175"/>
      <c r="M50" s="175"/>
      <c r="N50" s="175"/>
      <c r="O50" s="175"/>
      <c r="P50" s="175"/>
      <c r="Q50" s="175"/>
      <c r="R50" s="175"/>
      <c r="S50" s="175"/>
      <c r="T50" s="175"/>
      <c r="U50" s="175"/>
      <c r="V50" s="175"/>
    </row>
    <row r="51" spans="1:22" ht="12.75">
      <c r="A51" s="177" t="s">
        <v>1652</v>
      </c>
      <c r="B51" s="177" t="s">
        <v>1653</v>
      </c>
      <c r="C51" s="175"/>
      <c r="D51" s="175"/>
      <c r="E51" s="175"/>
      <c r="F51" s="175"/>
      <c r="G51" s="175"/>
      <c r="H51" s="175"/>
      <c r="I51" s="175"/>
      <c r="J51" s="175"/>
      <c r="K51" s="175"/>
      <c r="L51" s="175"/>
      <c r="M51" s="175"/>
      <c r="N51" s="175"/>
      <c r="O51" s="175"/>
      <c r="P51" s="175"/>
      <c r="Q51" s="175"/>
      <c r="R51" s="175"/>
      <c r="S51" s="175"/>
      <c r="T51" s="175"/>
      <c r="U51" s="175"/>
      <c r="V51" s="175"/>
    </row>
    <row r="52" spans="1:22" ht="12.75">
      <c r="A52" s="177" t="s">
        <v>1654</v>
      </c>
      <c r="B52" s="177" t="s">
        <v>1655</v>
      </c>
      <c r="C52" s="175"/>
      <c r="D52" s="175"/>
      <c r="E52" s="175"/>
      <c r="F52" s="175"/>
      <c r="G52" s="175"/>
      <c r="H52" s="175"/>
      <c r="I52" s="175"/>
      <c r="J52" s="175"/>
      <c r="K52" s="175"/>
      <c r="L52" s="175"/>
      <c r="M52" s="175"/>
      <c r="N52" s="175"/>
      <c r="O52" s="175"/>
      <c r="P52" s="175"/>
      <c r="Q52" s="175"/>
      <c r="R52" s="175"/>
      <c r="S52" s="175"/>
      <c r="T52" s="175"/>
      <c r="U52" s="175"/>
      <c r="V52" s="175"/>
    </row>
    <row r="53" spans="1:22" ht="12.75">
      <c r="A53" s="177" t="s">
        <v>1656</v>
      </c>
      <c r="B53" s="177" t="s">
        <v>1657</v>
      </c>
      <c r="C53" s="175"/>
      <c r="D53" s="175"/>
      <c r="E53" s="175"/>
      <c r="F53" s="175"/>
      <c r="G53" s="175"/>
      <c r="H53" s="175"/>
      <c r="I53" s="175"/>
      <c r="J53" s="175"/>
      <c r="K53" s="175"/>
      <c r="L53" s="175"/>
      <c r="M53" s="175"/>
      <c r="N53" s="175"/>
      <c r="O53" s="175"/>
      <c r="P53" s="175"/>
      <c r="Q53" s="175"/>
      <c r="R53" s="175"/>
      <c r="S53" s="175"/>
      <c r="T53" s="175"/>
      <c r="U53" s="175"/>
      <c r="V53" s="175"/>
    </row>
    <row r="54" spans="1:22" ht="12.75">
      <c r="A54" s="177" t="s">
        <v>1658</v>
      </c>
      <c r="B54" s="177" t="s">
        <v>1659</v>
      </c>
      <c r="C54" s="175"/>
      <c r="D54" s="175"/>
      <c r="E54" s="175"/>
      <c r="F54" s="175"/>
      <c r="G54" s="175"/>
      <c r="H54" s="175"/>
      <c r="I54" s="175"/>
      <c r="J54" s="175"/>
      <c r="K54" s="175"/>
      <c r="L54" s="175"/>
      <c r="M54" s="175"/>
      <c r="N54" s="175"/>
      <c r="O54" s="175"/>
      <c r="P54" s="175"/>
      <c r="Q54" s="175"/>
      <c r="R54" s="175"/>
      <c r="S54" s="175"/>
      <c r="T54" s="175"/>
      <c r="U54" s="175"/>
      <c r="V54" s="175"/>
    </row>
    <row r="55" spans="1:22" ht="12.75">
      <c r="A55" s="177" t="s">
        <v>1660</v>
      </c>
      <c r="B55" s="177" t="s">
        <v>1661</v>
      </c>
      <c r="C55" s="175"/>
      <c r="D55" s="175"/>
      <c r="E55" s="175"/>
      <c r="F55" s="175"/>
      <c r="G55" s="175"/>
      <c r="H55" s="175"/>
      <c r="I55" s="175"/>
      <c r="J55" s="175"/>
      <c r="K55" s="175"/>
      <c r="L55" s="175"/>
      <c r="M55" s="175"/>
      <c r="N55" s="175"/>
      <c r="O55" s="175"/>
      <c r="P55" s="175"/>
      <c r="Q55" s="175"/>
      <c r="R55" s="175"/>
      <c r="S55" s="175"/>
      <c r="T55" s="175"/>
      <c r="U55" s="175"/>
      <c r="V55" s="175"/>
    </row>
    <row r="56" spans="1:22" ht="12.75">
      <c r="A56" s="177" t="s">
        <v>1662</v>
      </c>
      <c r="B56" s="177" t="s">
        <v>1663</v>
      </c>
      <c r="C56" s="175"/>
      <c r="D56" s="175"/>
      <c r="E56" s="175"/>
      <c r="F56" s="175"/>
      <c r="G56" s="175"/>
      <c r="H56" s="175"/>
      <c r="I56" s="175"/>
      <c r="J56" s="175"/>
      <c r="K56" s="175"/>
      <c r="L56" s="175"/>
      <c r="M56" s="175"/>
      <c r="N56" s="175"/>
      <c r="O56" s="175"/>
      <c r="P56" s="175"/>
      <c r="Q56" s="175"/>
      <c r="R56" s="175"/>
      <c r="S56" s="175"/>
      <c r="T56" s="175"/>
      <c r="U56" s="175"/>
      <c r="V56" s="175"/>
    </row>
    <row r="57" spans="1:22" ht="12.75">
      <c r="A57" s="177" t="s">
        <v>1664</v>
      </c>
      <c r="B57" s="177" t="s">
        <v>1665</v>
      </c>
      <c r="C57" s="175"/>
      <c r="D57" s="175"/>
      <c r="E57" s="175"/>
      <c r="F57" s="175"/>
      <c r="G57" s="175"/>
      <c r="H57" s="175"/>
      <c r="I57" s="175"/>
      <c r="J57" s="175"/>
      <c r="K57" s="175"/>
      <c r="L57" s="175"/>
      <c r="M57" s="175"/>
      <c r="N57" s="175"/>
      <c r="O57" s="175"/>
      <c r="P57" s="175"/>
      <c r="Q57" s="175"/>
      <c r="R57" s="175"/>
      <c r="S57" s="175"/>
      <c r="T57" s="175"/>
      <c r="U57" s="175"/>
      <c r="V57" s="175"/>
    </row>
    <row r="58" spans="1:22" ht="12.75">
      <c r="A58" s="177" t="s">
        <v>1666</v>
      </c>
      <c r="B58" s="177" t="s">
        <v>1667</v>
      </c>
      <c r="C58" s="175"/>
      <c r="D58" s="175"/>
      <c r="E58" s="175"/>
      <c r="F58" s="175"/>
      <c r="G58" s="175"/>
      <c r="H58" s="175"/>
      <c r="I58" s="175"/>
      <c r="J58" s="175"/>
      <c r="K58" s="175"/>
      <c r="L58" s="175"/>
      <c r="M58" s="175"/>
      <c r="N58" s="175"/>
      <c r="O58" s="175"/>
      <c r="P58" s="175"/>
      <c r="Q58" s="175"/>
      <c r="R58" s="175"/>
      <c r="S58" s="175"/>
      <c r="T58" s="175"/>
      <c r="U58" s="175"/>
      <c r="V58" s="175"/>
    </row>
    <row r="59" spans="1:22" ht="12.75">
      <c r="A59" s="177" t="s">
        <v>1668</v>
      </c>
      <c r="B59" s="175"/>
      <c r="C59" s="175"/>
      <c r="D59" s="175"/>
      <c r="E59" s="175"/>
      <c r="F59" s="175"/>
      <c r="G59" s="175"/>
      <c r="H59" s="175"/>
      <c r="I59" s="175"/>
      <c r="J59" s="175"/>
      <c r="K59" s="175"/>
      <c r="L59" s="175"/>
      <c r="M59" s="175"/>
      <c r="N59" s="175"/>
      <c r="O59" s="175"/>
      <c r="P59" s="175"/>
      <c r="Q59" s="175"/>
      <c r="R59" s="175"/>
      <c r="S59" s="175"/>
      <c r="T59" s="175"/>
      <c r="U59" s="175"/>
      <c r="V59" s="175"/>
    </row>
    <row r="60" spans="1:22" ht="12.75">
      <c r="A60" s="177" t="s">
        <v>1669</v>
      </c>
      <c r="B60" s="175"/>
      <c r="C60" s="175"/>
      <c r="D60" s="175"/>
      <c r="E60" s="175"/>
      <c r="F60" s="175"/>
      <c r="G60" s="175"/>
      <c r="H60" s="175"/>
      <c r="I60" s="175"/>
      <c r="J60" s="175"/>
      <c r="K60" s="175"/>
      <c r="L60" s="175"/>
      <c r="M60" s="175"/>
      <c r="N60" s="175"/>
      <c r="O60" s="175"/>
      <c r="P60" s="175"/>
      <c r="Q60" s="175"/>
      <c r="R60" s="175"/>
      <c r="S60" s="175"/>
      <c r="T60" s="175"/>
      <c r="U60" s="175"/>
      <c r="V60" s="175"/>
    </row>
    <row r="61" spans="1:22" ht="12.75">
      <c r="A61" s="177" t="s">
        <v>1670</v>
      </c>
      <c r="B61" s="175"/>
      <c r="C61" s="175"/>
      <c r="D61" s="175"/>
      <c r="E61" s="175"/>
      <c r="F61" s="175"/>
      <c r="G61" s="175"/>
      <c r="H61" s="175"/>
      <c r="I61" s="175"/>
      <c r="J61" s="175"/>
      <c r="K61" s="175"/>
      <c r="L61" s="175"/>
      <c r="M61" s="175"/>
      <c r="N61" s="175"/>
      <c r="O61" s="175"/>
      <c r="P61" s="175"/>
      <c r="Q61" s="175"/>
      <c r="R61" s="175"/>
      <c r="S61" s="175"/>
      <c r="T61" s="175"/>
      <c r="U61" s="175"/>
      <c r="V61" s="175"/>
    </row>
    <row r="62" spans="1:22" ht="12.75">
      <c r="A62" s="177" t="s">
        <v>1671</v>
      </c>
      <c r="B62" s="175"/>
      <c r="C62" s="175"/>
      <c r="D62" s="175"/>
      <c r="E62" s="175"/>
      <c r="F62" s="175"/>
      <c r="G62" s="175"/>
      <c r="H62" s="175"/>
      <c r="I62" s="175"/>
      <c r="J62" s="175"/>
      <c r="K62" s="175"/>
      <c r="L62" s="175"/>
      <c r="M62" s="175"/>
      <c r="N62" s="175"/>
      <c r="O62" s="175"/>
      <c r="P62" s="175"/>
      <c r="Q62" s="175"/>
      <c r="R62" s="175"/>
      <c r="S62" s="175"/>
      <c r="T62" s="175"/>
      <c r="U62" s="175"/>
      <c r="V62" s="175"/>
    </row>
    <row r="63" spans="1:22" ht="12.75">
      <c r="A63" s="177" t="s">
        <v>1672</v>
      </c>
      <c r="B63" s="175"/>
      <c r="C63" s="175"/>
      <c r="D63" s="175"/>
      <c r="E63" s="175"/>
      <c r="F63" s="175"/>
      <c r="G63" s="175"/>
      <c r="H63" s="175"/>
      <c r="I63" s="175"/>
      <c r="J63" s="175"/>
      <c r="K63" s="175"/>
      <c r="L63" s="175"/>
      <c r="M63" s="175"/>
      <c r="N63" s="175"/>
      <c r="O63" s="175"/>
      <c r="P63" s="175"/>
      <c r="Q63" s="175"/>
      <c r="R63" s="175"/>
      <c r="S63" s="175"/>
      <c r="T63" s="175"/>
      <c r="U63" s="175"/>
      <c r="V63" s="175"/>
    </row>
    <row r="64" spans="1:22" ht="12.75">
      <c r="A64" s="177" t="s">
        <v>1673</v>
      </c>
      <c r="B64" s="175"/>
      <c r="C64" s="175"/>
      <c r="D64" s="175"/>
      <c r="E64" s="175"/>
      <c r="F64" s="175"/>
      <c r="G64" s="175"/>
      <c r="H64" s="175"/>
      <c r="I64" s="175"/>
      <c r="J64" s="175"/>
      <c r="K64" s="175"/>
      <c r="L64" s="175"/>
      <c r="M64" s="175"/>
      <c r="N64" s="175"/>
      <c r="O64" s="175"/>
      <c r="P64" s="175"/>
      <c r="Q64" s="175"/>
      <c r="R64" s="175"/>
      <c r="S64" s="175"/>
      <c r="T64" s="175"/>
      <c r="U64" s="175"/>
      <c r="V64" s="175"/>
    </row>
    <row r="65" spans="1:22" ht="12.75">
      <c r="A65" s="177" t="s">
        <v>1674</v>
      </c>
      <c r="B65" s="175"/>
      <c r="C65" s="175"/>
      <c r="D65" s="175"/>
      <c r="E65" s="175"/>
      <c r="F65" s="175"/>
      <c r="G65" s="175"/>
      <c r="H65" s="175"/>
      <c r="I65" s="175"/>
      <c r="J65" s="175"/>
      <c r="K65" s="175"/>
      <c r="L65" s="175"/>
      <c r="M65" s="175"/>
      <c r="N65" s="175"/>
      <c r="O65" s="175"/>
      <c r="P65" s="175"/>
      <c r="Q65" s="175"/>
      <c r="R65" s="175"/>
      <c r="S65" s="175"/>
      <c r="T65" s="175"/>
      <c r="U65" s="175"/>
      <c r="V65" s="175"/>
    </row>
    <row r="66" spans="1:22" ht="12.75">
      <c r="A66" s="177" t="s">
        <v>1675</v>
      </c>
      <c r="B66" s="175"/>
      <c r="C66" s="175"/>
      <c r="D66" s="175"/>
      <c r="E66" s="175"/>
      <c r="F66" s="175"/>
      <c r="G66" s="175"/>
      <c r="H66" s="175"/>
      <c r="I66" s="175"/>
      <c r="J66" s="175"/>
      <c r="K66" s="175"/>
      <c r="L66" s="175"/>
      <c r="M66" s="175"/>
      <c r="N66" s="175"/>
      <c r="O66" s="175"/>
      <c r="P66" s="175"/>
      <c r="Q66" s="175"/>
      <c r="R66" s="175"/>
      <c r="S66" s="175"/>
      <c r="T66" s="175"/>
      <c r="U66" s="175"/>
      <c r="V66" s="175"/>
    </row>
    <row r="67" spans="1:22" ht="12.75">
      <c r="A67" s="177" t="s">
        <v>1676</v>
      </c>
      <c r="B67" s="175"/>
      <c r="C67" s="175"/>
      <c r="D67" s="175"/>
      <c r="E67" s="175"/>
      <c r="F67" s="175"/>
      <c r="G67" s="175"/>
      <c r="H67" s="175"/>
      <c r="I67" s="175"/>
      <c r="J67" s="175"/>
      <c r="K67" s="175"/>
      <c r="L67" s="175"/>
      <c r="M67" s="175"/>
      <c r="N67" s="175"/>
      <c r="O67" s="175"/>
      <c r="P67" s="175"/>
      <c r="Q67" s="175"/>
      <c r="R67" s="175"/>
      <c r="S67" s="175"/>
      <c r="T67" s="175"/>
      <c r="U67" s="175"/>
      <c r="V67" s="175"/>
    </row>
    <row r="68" spans="1:22" ht="12.75">
      <c r="A68" s="177" t="s">
        <v>1677</v>
      </c>
      <c r="B68" s="175"/>
      <c r="C68" s="175"/>
      <c r="D68" s="175"/>
      <c r="E68" s="175"/>
      <c r="F68" s="175"/>
      <c r="G68" s="175"/>
      <c r="H68" s="175"/>
      <c r="I68" s="175"/>
      <c r="J68" s="175"/>
      <c r="K68" s="175"/>
      <c r="L68" s="175"/>
      <c r="M68" s="175"/>
      <c r="N68" s="175"/>
      <c r="O68" s="175"/>
      <c r="P68" s="175"/>
      <c r="Q68" s="175"/>
      <c r="R68" s="175"/>
      <c r="S68" s="175"/>
      <c r="T68" s="175"/>
      <c r="U68" s="175"/>
      <c r="V68" s="175"/>
    </row>
    <row r="69" spans="1:22" ht="12.75">
      <c r="A69" s="177" t="s">
        <v>1678</v>
      </c>
      <c r="B69" s="175"/>
      <c r="C69" s="175"/>
      <c r="D69" s="175"/>
      <c r="E69" s="175"/>
      <c r="F69" s="175"/>
      <c r="G69" s="175"/>
      <c r="H69" s="175"/>
      <c r="I69" s="175"/>
      <c r="J69" s="175"/>
      <c r="K69" s="175"/>
      <c r="L69" s="175"/>
      <c r="M69" s="175"/>
      <c r="N69" s="175"/>
      <c r="O69" s="175"/>
      <c r="P69" s="175"/>
      <c r="Q69" s="175"/>
      <c r="R69" s="175"/>
      <c r="S69" s="175"/>
      <c r="T69" s="175"/>
      <c r="U69" s="175"/>
      <c r="V69" s="175"/>
    </row>
    <row r="70" spans="1:22">
      <c r="A70" s="175"/>
      <c r="B70" s="175"/>
      <c r="C70" s="175"/>
      <c r="D70" s="175"/>
      <c r="E70" s="175"/>
      <c r="F70" s="175"/>
      <c r="G70" s="175"/>
      <c r="H70" s="175"/>
      <c r="I70" s="175"/>
      <c r="J70" s="175"/>
      <c r="K70" s="175"/>
      <c r="L70" s="175"/>
      <c r="M70" s="175"/>
      <c r="N70" s="175"/>
      <c r="O70" s="175"/>
      <c r="P70" s="175"/>
      <c r="Q70" s="175"/>
      <c r="R70" s="175"/>
      <c r="S70" s="175"/>
      <c r="T70" s="175"/>
      <c r="U70" s="175"/>
      <c r="V70" s="175"/>
    </row>
  </sheetData>
  <sheetProtection password="CA5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R37"/>
  <sheetViews>
    <sheetView workbookViewId="0">
      <selection activeCell="J12" sqref="J11:J12"/>
    </sheetView>
  </sheetViews>
  <sheetFormatPr defaultRowHeight="11.25"/>
  <sheetData>
    <row r="1" spans="1:70" ht="18">
      <c r="A1" s="173" t="s">
        <v>1679</v>
      </c>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row>
    <row r="2" spans="1:70" ht="12.75">
      <c r="A2" s="176"/>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row>
    <row r="3" spans="1:70" ht="15">
      <c r="A3" s="179" t="s">
        <v>1680</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row>
    <row r="4" spans="1:70" ht="15">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row>
    <row r="5" spans="1:70" ht="15.75">
      <c r="A5" s="179" t="s">
        <v>1681</v>
      </c>
      <c r="B5" s="180"/>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row>
    <row r="6" spans="1:70" ht="15">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row>
    <row r="7" spans="1:70" ht="15">
      <c r="A7" s="179" t="s">
        <v>1682</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row>
    <row r="8" spans="1:70" ht="15">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row>
    <row r="9" spans="1:70" ht="15">
      <c r="A9" s="179" t="s">
        <v>1683</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row>
    <row r="10" spans="1:70" ht="15.75">
      <c r="A10" s="179"/>
      <c r="B10" s="181"/>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row>
    <row r="11" spans="1:70" ht="15.75">
      <c r="A11" s="179" t="s">
        <v>1684</v>
      </c>
      <c r="B11" s="181"/>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row>
    <row r="12" spans="1:70" ht="15.75">
      <c r="A12" s="179"/>
      <c r="B12" s="181"/>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row>
    <row r="13" spans="1:70" ht="15.75">
      <c r="A13" s="179"/>
      <c r="B13" s="181"/>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row>
    <row r="14" spans="1:70" ht="15.75">
      <c r="A14" s="179"/>
      <c r="B14" s="181"/>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row>
    <row r="15" spans="1:70" ht="15.75">
      <c r="A15" s="179" t="s">
        <v>1685</v>
      </c>
      <c r="B15" s="181"/>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row>
    <row r="16" spans="1:70" ht="15.75">
      <c r="A16" s="179"/>
      <c r="B16" s="181"/>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row>
    <row r="17" spans="1:70" ht="15.75">
      <c r="A17" s="179" t="s">
        <v>1686</v>
      </c>
      <c r="B17" s="181"/>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row>
    <row r="18" spans="1:70" ht="15.75">
      <c r="A18" s="179"/>
      <c r="B18" s="181"/>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row>
    <row r="19" spans="1:70" ht="15.75">
      <c r="A19" s="179" t="s">
        <v>1687</v>
      </c>
      <c r="B19" s="181"/>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79"/>
      <c r="BR19" s="179"/>
    </row>
    <row r="20" spans="1:70" ht="15.75">
      <c r="A20" s="179"/>
      <c r="B20" s="181"/>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row>
    <row r="21" spans="1:70" ht="15.75">
      <c r="A21" s="179" t="s">
        <v>1688</v>
      </c>
      <c r="B21" s="181"/>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c r="BR21" s="179"/>
    </row>
    <row r="22" spans="1:70" ht="15.75">
      <c r="A22" s="179"/>
      <c r="B22" s="181"/>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row>
    <row r="23" spans="1:70" ht="15.75">
      <c r="A23" s="179" t="s">
        <v>1689</v>
      </c>
      <c r="B23" s="181"/>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79"/>
      <c r="BR23" s="179"/>
    </row>
    <row r="24" spans="1:70" ht="15.75">
      <c r="A24" s="179"/>
      <c r="B24" s="181"/>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row>
    <row r="25" spans="1:70" ht="15.75">
      <c r="A25" s="179" t="s">
        <v>1690</v>
      </c>
      <c r="B25" s="181"/>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row>
    <row r="26" spans="1:70" ht="15.75">
      <c r="A26" s="179"/>
      <c r="B26" s="181"/>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row>
    <row r="27" spans="1:70" ht="15.75">
      <c r="A27" s="179"/>
      <c r="B27" s="181"/>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row>
    <row r="28" spans="1:70" ht="15.75">
      <c r="A28" s="179"/>
      <c r="B28" s="181"/>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row>
    <row r="29" spans="1:70" ht="15.75">
      <c r="A29" s="179" t="s">
        <v>1691</v>
      </c>
      <c r="B29" s="181"/>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row>
    <row r="30" spans="1:70" ht="15.75">
      <c r="A30" s="179"/>
      <c r="B30" s="181"/>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row>
    <row r="31" spans="1:70" ht="15.75">
      <c r="A31" s="179" t="s">
        <v>1692</v>
      </c>
      <c r="B31" s="181"/>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1:70" ht="15.75">
      <c r="A32" s="179"/>
      <c r="B32" s="18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1:70" ht="15.75">
      <c r="A33" s="179"/>
      <c r="B33" s="18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1:70" ht="15.75">
      <c r="A34" s="179"/>
      <c r="B34" s="181"/>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row>
    <row r="35" spans="1:70" ht="15.75">
      <c r="A35" s="179" t="s">
        <v>1693</v>
      </c>
      <c r="B35" s="181"/>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row>
    <row r="36" spans="1:70" ht="15.75">
      <c r="A36" s="179"/>
      <c r="B36" s="181"/>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row>
    <row r="37" spans="1:70" ht="15.75">
      <c r="A37" s="179" t="s">
        <v>1694</v>
      </c>
      <c r="B37" s="181"/>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row>
  </sheetData>
  <sheetProtection password="CA5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73"/>
  <sheetViews>
    <sheetView showGridLines="0" workbookViewId="0">
      <selection activeCell="X132" sqref="X13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79</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102</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ROUND(J89,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ROUND((SUM(BE89:BE172)),  2)</f>
        <v>0</v>
      </c>
      <c r="I33" s="217">
        <v>0.21</v>
      </c>
      <c r="J33" s="216">
        <f>ROUND(((SUM(BE89:BE172))*I33),  2)</f>
        <v>0</v>
      </c>
      <c r="L33" s="20"/>
    </row>
    <row r="34" spans="2:12" s="1" customFormat="1" ht="14.45" customHeight="1">
      <c r="B34" s="20"/>
      <c r="E34" s="187" t="s">
        <v>42</v>
      </c>
      <c r="F34" s="216">
        <f>ROUND((SUM(BF89:BF172)),  2)</f>
        <v>0</v>
      </c>
      <c r="I34" s="217">
        <v>0.12</v>
      </c>
      <c r="J34" s="216">
        <f>ROUND(((SUM(BF89:BF172))*I34),  2)</f>
        <v>0</v>
      </c>
      <c r="L34" s="20"/>
    </row>
    <row r="35" spans="2:12" s="1" customFormat="1" ht="14.45" hidden="1" customHeight="1">
      <c r="B35" s="20"/>
      <c r="E35" s="187" t="s">
        <v>43</v>
      </c>
      <c r="F35" s="216">
        <f>ROUND((SUM(BG89:BG172)),  2)</f>
        <v>0</v>
      </c>
      <c r="I35" s="217">
        <v>0.21</v>
      </c>
      <c r="J35" s="216">
        <f>0</f>
        <v>0</v>
      </c>
      <c r="L35" s="20"/>
    </row>
    <row r="36" spans="2:12" s="1" customFormat="1" ht="14.45" hidden="1" customHeight="1">
      <c r="B36" s="20"/>
      <c r="E36" s="187" t="s">
        <v>44</v>
      </c>
      <c r="F36" s="216">
        <f>ROUND((SUM(BH89:BH172)),  2)</f>
        <v>0</v>
      </c>
      <c r="I36" s="217">
        <v>0.12</v>
      </c>
      <c r="J36" s="216">
        <f>0</f>
        <v>0</v>
      </c>
      <c r="L36" s="20"/>
    </row>
    <row r="37" spans="2:12" s="1" customFormat="1" ht="14.45" hidden="1" customHeight="1">
      <c r="B37" s="20"/>
      <c r="E37" s="187" t="s">
        <v>45</v>
      </c>
      <c r="F37" s="216">
        <f>ROUND((SUM(BI89:BI172)),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01 - Bourací práce</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J89</f>
        <v>0</v>
      </c>
      <c r="L59" s="20"/>
      <c r="AU59" s="17" t="s">
        <v>107</v>
      </c>
    </row>
    <row r="60" spans="2:47" s="8" customFormat="1" ht="24.95" customHeight="1">
      <c r="B60" s="50"/>
      <c r="D60" s="228" t="s">
        <v>108</v>
      </c>
      <c r="E60" s="229"/>
      <c r="F60" s="229"/>
      <c r="G60" s="229"/>
      <c r="H60" s="229"/>
      <c r="I60" s="229"/>
      <c r="J60" s="230">
        <f>J90</f>
        <v>0</v>
      </c>
      <c r="L60" s="50"/>
    </row>
    <row r="61" spans="2:47" s="9" customFormat="1" ht="19.899999999999999" customHeight="1">
      <c r="B61" s="51"/>
      <c r="D61" s="231" t="s">
        <v>109</v>
      </c>
      <c r="E61" s="232"/>
      <c r="F61" s="232"/>
      <c r="G61" s="232"/>
      <c r="H61" s="232"/>
      <c r="I61" s="232"/>
      <c r="J61" s="233">
        <f>J91</f>
        <v>0</v>
      </c>
      <c r="L61" s="51"/>
    </row>
    <row r="62" spans="2:47" s="9" customFormat="1" ht="19.899999999999999" customHeight="1">
      <c r="B62" s="51"/>
      <c r="D62" s="231" t="s">
        <v>110</v>
      </c>
      <c r="E62" s="232"/>
      <c r="F62" s="232"/>
      <c r="G62" s="232"/>
      <c r="H62" s="232"/>
      <c r="I62" s="232"/>
      <c r="J62" s="233">
        <f>J111</f>
        <v>0</v>
      </c>
      <c r="L62" s="51"/>
    </row>
    <row r="63" spans="2:47" s="8" customFormat="1" ht="24.95" customHeight="1">
      <c r="B63" s="50"/>
      <c r="D63" s="228" t="s">
        <v>111</v>
      </c>
      <c r="E63" s="229"/>
      <c r="F63" s="229"/>
      <c r="G63" s="229"/>
      <c r="H63" s="229"/>
      <c r="I63" s="229"/>
      <c r="J63" s="230">
        <f>J126</f>
        <v>0</v>
      </c>
      <c r="L63" s="50"/>
    </row>
    <row r="64" spans="2:47" s="9" customFormat="1" ht="19.899999999999999" customHeight="1">
      <c r="B64" s="51"/>
      <c r="D64" s="231" t="s">
        <v>112</v>
      </c>
      <c r="E64" s="232"/>
      <c r="F64" s="232"/>
      <c r="G64" s="232"/>
      <c r="H64" s="232"/>
      <c r="I64" s="232"/>
      <c r="J64" s="233">
        <f>J127</f>
        <v>0</v>
      </c>
      <c r="L64" s="51"/>
    </row>
    <row r="65" spans="2:12" s="9" customFormat="1" ht="19.899999999999999" customHeight="1">
      <c r="B65" s="51"/>
      <c r="D65" s="231" t="s">
        <v>113</v>
      </c>
      <c r="E65" s="232"/>
      <c r="F65" s="232"/>
      <c r="G65" s="232"/>
      <c r="H65" s="232"/>
      <c r="I65" s="232"/>
      <c r="J65" s="233">
        <f>J131</f>
        <v>0</v>
      </c>
      <c r="L65" s="51"/>
    </row>
    <row r="66" spans="2:12" s="9" customFormat="1" ht="19.899999999999999" customHeight="1">
      <c r="B66" s="51"/>
      <c r="D66" s="231" t="s">
        <v>114</v>
      </c>
      <c r="E66" s="232"/>
      <c r="F66" s="232"/>
      <c r="G66" s="232"/>
      <c r="H66" s="232"/>
      <c r="I66" s="232"/>
      <c r="J66" s="233">
        <f>J142</f>
        <v>0</v>
      </c>
      <c r="L66" s="51"/>
    </row>
    <row r="67" spans="2:12" s="9" customFormat="1" ht="19.899999999999999" customHeight="1">
      <c r="B67" s="51"/>
      <c r="D67" s="231" t="s">
        <v>115</v>
      </c>
      <c r="E67" s="232"/>
      <c r="F67" s="232"/>
      <c r="G67" s="232"/>
      <c r="H67" s="232"/>
      <c r="I67" s="232"/>
      <c r="J67" s="233">
        <f>J144</f>
        <v>0</v>
      </c>
      <c r="L67" s="51"/>
    </row>
    <row r="68" spans="2:12" s="9" customFormat="1" ht="19.899999999999999" customHeight="1">
      <c r="B68" s="51"/>
      <c r="D68" s="231" t="s">
        <v>116</v>
      </c>
      <c r="E68" s="232"/>
      <c r="F68" s="232"/>
      <c r="G68" s="232"/>
      <c r="H68" s="232"/>
      <c r="I68" s="232"/>
      <c r="J68" s="233">
        <f>J150</f>
        <v>0</v>
      </c>
      <c r="L68" s="51"/>
    </row>
    <row r="69" spans="2:12" s="9" customFormat="1" ht="19.899999999999999" customHeight="1">
      <c r="B69" s="51"/>
      <c r="D69" s="231" t="s">
        <v>117</v>
      </c>
      <c r="E69" s="232"/>
      <c r="F69" s="232"/>
      <c r="G69" s="232"/>
      <c r="H69" s="232"/>
      <c r="I69" s="232"/>
      <c r="J69" s="233">
        <f>J162</f>
        <v>0</v>
      </c>
      <c r="L69" s="51"/>
    </row>
    <row r="70" spans="2:12" s="1" customFormat="1" ht="21.75" customHeight="1">
      <c r="B70" s="20"/>
      <c r="L70" s="20"/>
    </row>
    <row r="71" spans="2:12" s="1" customFormat="1" ht="6.95" customHeight="1">
      <c r="B71" s="196"/>
      <c r="C71" s="197"/>
      <c r="D71" s="197"/>
      <c r="E71" s="197"/>
      <c r="F71" s="197"/>
      <c r="G71" s="197"/>
      <c r="H71" s="197"/>
      <c r="I71" s="197"/>
      <c r="J71" s="197"/>
      <c r="K71" s="197"/>
      <c r="L71" s="20"/>
    </row>
    <row r="75" spans="2:12" s="1" customFormat="1" ht="6.95" customHeight="1">
      <c r="B75" s="198"/>
      <c r="C75" s="199"/>
      <c r="D75" s="199"/>
      <c r="E75" s="199"/>
      <c r="F75" s="199"/>
      <c r="G75" s="199"/>
      <c r="H75" s="199"/>
      <c r="I75" s="199"/>
      <c r="J75" s="199"/>
      <c r="K75" s="199"/>
      <c r="L75" s="20"/>
    </row>
    <row r="76" spans="2:12" s="1" customFormat="1" ht="24.95" customHeight="1">
      <c r="B76" s="20"/>
      <c r="C76" s="184" t="s">
        <v>118</v>
      </c>
      <c r="L76" s="20"/>
    </row>
    <row r="77" spans="2:12" s="1" customFormat="1" ht="6.95" customHeight="1">
      <c r="B77" s="20"/>
      <c r="L77" s="20"/>
    </row>
    <row r="78" spans="2:12" s="1" customFormat="1" ht="12" customHeight="1">
      <c r="B78" s="20"/>
      <c r="C78" s="187" t="s">
        <v>15</v>
      </c>
      <c r="L78" s="20"/>
    </row>
    <row r="79" spans="2:12" s="1" customFormat="1" ht="16.5" customHeight="1">
      <c r="B79" s="20"/>
      <c r="E79" s="356" t="str">
        <f>E7</f>
        <v>S6a-Vencovského aula</v>
      </c>
      <c r="F79" s="357"/>
      <c r="G79" s="357"/>
      <c r="H79" s="357"/>
      <c r="L79" s="20"/>
    </row>
    <row r="80" spans="2:12" s="1" customFormat="1" ht="12" customHeight="1">
      <c r="B80" s="20"/>
      <c r="C80" s="187" t="s">
        <v>101</v>
      </c>
      <c r="L80" s="20"/>
    </row>
    <row r="81" spans="2:65" s="1" customFormat="1" ht="16.5" customHeight="1">
      <c r="B81" s="20"/>
      <c r="E81" s="346" t="str">
        <f>E9</f>
        <v>01 - Bourací práce</v>
      </c>
      <c r="F81" s="355"/>
      <c r="G81" s="355"/>
      <c r="H81" s="355"/>
      <c r="L81" s="20"/>
    </row>
    <row r="82" spans="2:65" s="1" customFormat="1" ht="6.95" customHeight="1">
      <c r="B82" s="20"/>
      <c r="L82" s="20"/>
    </row>
    <row r="83" spans="2:65" s="1" customFormat="1" ht="12" customHeight="1">
      <c r="B83" s="20"/>
      <c r="C83" s="187" t="s">
        <v>19</v>
      </c>
      <c r="F83" s="188" t="str">
        <f>F12</f>
        <v>nám.W.Churchilla 4,</v>
      </c>
      <c r="I83" s="187" t="s">
        <v>21</v>
      </c>
      <c r="J83" s="211" t="str">
        <f>IF(J12="","",J12)</f>
        <v>2. 2. 2026</v>
      </c>
      <c r="L83" s="20"/>
    </row>
    <row r="84" spans="2:65" s="1" customFormat="1" ht="6.95" customHeight="1">
      <c r="B84" s="20"/>
      <c r="L84" s="20"/>
    </row>
    <row r="85" spans="2:65" s="1" customFormat="1" ht="25.7" customHeight="1">
      <c r="B85" s="20"/>
      <c r="C85" s="187" t="s">
        <v>23</v>
      </c>
      <c r="F85" s="188" t="str">
        <f>E15</f>
        <v>VŠE,nám. W.Churchilla 4, Praha 3,130 67</v>
      </c>
      <c r="I85" s="187" t="s">
        <v>28</v>
      </c>
      <c r="J85" s="224" t="str">
        <f>E21</f>
        <v>Ing. Jaroslav Borovička</v>
      </c>
      <c r="L85" s="20"/>
    </row>
    <row r="86" spans="2:65" s="1" customFormat="1" ht="15.2" customHeight="1">
      <c r="B86" s="20"/>
      <c r="C86" s="187" t="s">
        <v>27</v>
      </c>
      <c r="F86" s="188">
        <f>IF(E18="","",E18)</f>
        <v>0</v>
      </c>
      <c r="I86" s="187" t="s">
        <v>31</v>
      </c>
      <c r="J86" s="224" t="str">
        <f>E24</f>
        <v>Ing. Milan Dušek</v>
      </c>
      <c r="L86" s="20"/>
    </row>
    <row r="87" spans="2:65" s="1" customFormat="1" ht="10.35" customHeight="1">
      <c r="B87" s="20"/>
      <c r="L87" s="20"/>
    </row>
    <row r="88" spans="2:65" s="10" customFormat="1" ht="29.25" customHeight="1">
      <c r="B88" s="52"/>
      <c r="C88" s="234" t="s">
        <v>119</v>
      </c>
      <c r="D88" s="235" t="s">
        <v>55</v>
      </c>
      <c r="E88" s="235" t="s">
        <v>51</v>
      </c>
      <c r="F88" s="235" t="s">
        <v>52</v>
      </c>
      <c r="G88" s="235" t="s">
        <v>120</v>
      </c>
      <c r="H88" s="235" t="s">
        <v>121</v>
      </c>
      <c r="I88" s="235" t="s">
        <v>122</v>
      </c>
      <c r="J88" s="235" t="s">
        <v>106</v>
      </c>
      <c r="K88" s="236" t="s">
        <v>123</v>
      </c>
      <c r="L88" s="52"/>
      <c r="M88" s="27" t="s">
        <v>3</v>
      </c>
      <c r="N88" s="28" t="s">
        <v>40</v>
      </c>
      <c r="O88" s="28" t="s">
        <v>124</v>
      </c>
      <c r="P88" s="28" t="s">
        <v>125</v>
      </c>
      <c r="Q88" s="28" t="s">
        <v>126</v>
      </c>
      <c r="R88" s="28" t="s">
        <v>127</v>
      </c>
      <c r="S88" s="28" t="s">
        <v>128</v>
      </c>
      <c r="T88" s="29" t="s">
        <v>129</v>
      </c>
    </row>
    <row r="89" spans="2:65" s="1" customFormat="1" ht="22.9" customHeight="1">
      <c r="B89" s="20"/>
      <c r="C89" s="204" t="s">
        <v>130</v>
      </c>
      <c r="J89" s="237">
        <f>BK89</f>
        <v>0</v>
      </c>
      <c r="L89" s="20"/>
      <c r="M89" s="30"/>
      <c r="N89" s="24"/>
      <c r="O89" s="24"/>
      <c r="P89" s="53">
        <f>P90+P126</f>
        <v>2225.293165</v>
      </c>
      <c r="Q89" s="24"/>
      <c r="R89" s="53">
        <f>R90+R126</f>
        <v>0</v>
      </c>
      <c r="S89" s="24"/>
      <c r="T89" s="54">
        <f>T90+T126</f>
        <v>146.25447</v>
      </c>
      <c r="AT89" s="17" t="s">
        <v>69</v>
      </c>
      <c r="AU89" s="17" t="s">
        <v>107</v>
      </c>
      <c r="BK89" s="55">
        <f>BK90+BK126</f>
        <v>0</v>
      </c>
    </row>
    <row r="90" spans="2:65" s="11" customFormat="1" ht="25.9" customHeight="1">
      <c r="B90" s="56"/>
      <c r="D90" s="57" t="s">
        <v>69</v>
      </c>
      <c r="E90" s="238" t="s">
        <v>131</v>
      </c>
      <c r="F90" s="238" t="s">
        <v>132</v>
      </c>
      <c r="J90" s="239">
        <f>BK90</f>
        <v>0</v>
      </c>
      <c r="L90" s="56"/>
      <c r="M90" s="58"/>
      <c r="P90" s="59">
        <f>P91+P111</f>
        <v>1199.5991650000001</v>
      </c>
      <c r="R90" s="59">
        <f>R91+R111</f>
        <v>0</v>
      </c>
      <c r="T90" s="60">
        <f>T91+T111</f>
        <v>128.0283</v>
      </c>
      <c r="AR90" s="57" t="s">
        <v>78</v>
      </c>
      <c r="AT90" s="61" t="s">
        <v>69</v>
      </c>
      <c r="AU90" s="61" t="s">
        <v>70</v>
      </c>
      <c r="AY90" s="57" t="s">
        <v>133</v>
      </c>
      <c r="BK90" s="62">
        <f>BK91+BK111</f>
        <v>0</v>
      </c>
    </row>
    <row r="91" spans="2:65" s="11" customFormat="1" ht="22.9" customHeight="1">
      <c r="B91" s="56"/>
      <c r="D91" s="57" t="s">
        <v>69</v>
      </c>
      <c r="E91" s="240" t="s">
        <v>134</v>
      </c>
      <c r="F91" s="240" t="s">
        <v>135</v>
      </c>
      <c r="J91" s="241">
        <f>BK91</f>
        <v>0</v>
      </c>
      <c r="L91" s="56"/>
      <c r="M91" s="58"/>
      <c r="P91" s="59">
        <f>SUM(P92:P110)</f>
        <v>530.6382000000001</v>
      </c>
      <c r="R91" s="59">
        <f>SUM(R92:R110)</f>
        <v>0</v>
      </c>
      <c r="T91" s="60">
        <f>SUM(T92:T110)</f>
        <v>128.0283</v>
      </c>
      <c r="AR91" s="57" t="s">
        <v>78</v>
      </c>
      <c r="AT91" s="61" t="s">
        <v>69</v>
      </c>
      <c r="AU91" s="61" t="s">
        <v>78</v>
      </c>
      <c r="AY91" s="57" t="s">
        <v>133</v>
      </c>
      <c r="BK91" s="62">
        <f>SUM(BK92:BK110)</f>
        <v>0</v>
      </c>
    </row>
    <row r="92" spans="2:65" s="1" customFormat="1" ht="16.5" customHeight="1">
      <c r="B92" s="20"/>
      <c r="C92" s="242" t="s">
        <v>78</v>
      </c>
      <c r="D92" s="242" t="s">
        <v>136</v>
      </c>
      <c r="E92" s="243" t="s">
        <v>137</v>
      </c>
      <c r="F92" s="244" t="s">
        <v>138</v>
      </c>
      <c r="G92" s="245" t="s">
        <v>139</v>
      </c>
      <c r="H92" s="246">
        <v>28.5</v>
      </c>
      <c r="I92" s="321">
        <v>0</v>
      </c>
      <c r="J92" s="247">
        <f>ROUND(I92*H92,2)</f>
        <v>0</v>
      </c>
      <c r="K92" s="244" t="s">
        <v>140</v>
      </c>
      <c r="L92" s="20"/>
      <c r="M92" s="63" t="s">
        <v>3</v>
      </c>
      <c r="N92" s="64" t="s">
        <v>41</v>
      </c>
      <c r="O92" s="65">
        <v>10.986000000000001</v>
      </c>
      <c r="P92" s="65">
        <f>O92*H92</f>
        <v>313.101</v>
      </c>
      <c r="Q92" s="65">
        <v>0</v>
      </c>
      <c r="R92" s="65">
        <f>Q92*H92</f>
        <v>0</v>
      </c>
      <c r="S92" s="65">
        <v>2.4</v>
      </c>
      <c r="T92" s="66">
        <f>S92*H92</f>
        <v>68.399999999999991</v>
      </c>
      <c r="AR92" s="67" t="s">
        <v>141</v>
      </c>
      <c r="AT92" s="67" t="s">
        <v>136</v>
      </c>
      <c r="AU92" s="67" t="s">
        <v>80</v>
      </c>
      <c r="AY92" s="17" t="s">
        <v>133</v>
      </c>
      <c r="BE92" s="68">
        <f>IF(N92="základní",J92,0)</f>
        <v>0</v>
      </c>
      <c r="BF92" s="68">
        <f>IF(N92="snížená",J92,0)</f>
        <v>0</v>
      </c>
      <c r="BG92" s="68">
        <f>IF(N92="zákl. přenesená",J92,0)</f>
        <v>0</v>
      </c>
      <c r="BH92" s="68">
        <f>IF(N92="sníž. přenesená",J92,0)</f>
        <v>0</v>
      </c>
      <c r="BI92" s="68">
        <f>IF(N92="nulová",J92,0)</f>
        <v>0</v>
      </c>
      <c r="BJ92" s="17" t="s">
        <v>78</v>
      </c>
      <c r="BK92" s="68">
        <f>ROUND(I92*H92,2)</f>
        <v>0</v>
      </c>
      <c r="BL92" s="17" t="s">
        <v>141</v>
      </c>
      <c r="BM92" s="67" t="s">
        <v>142</v>
      </c>
    </row>
    <row r="93" spans="2:65" s="1" customFormat="1">
      <c r="B93" s="20"/>
      <c r="D93" s="248" t="s">
        <v>143</v>
      </c>
      <c r="F93" s="249" t="s">
        <v>144</v>
      </c>
      <c r="L93" s="20"/>
      <c r="M93" s="69"/>
      <c r="T93" s="26"/>
      <c r="AT93" s="17" t="s">
        <v>143</v>
      </c>
      <c r="AU93" s="17" t="s">
        <v>80</v>
      </c>
    </row>
    <row r="94" spans="2:65" s="12" customFormat="1">
      <c r="B94" s="70"/>
      <c r="D94" s="250" t="s">
        <v>145</v>
      </c>
      <c r="E94" s="71" t="s">
        <v>3</v>
      </c>
      <c r="F94" s="251" t="s">
        <v>146</v>
      </c>
      <c r="H94" s="252">
        <v>28.5</v>
      </c>
      <c r="L94" s="70"/>
      <c r="M94" s="72"/>
      <c r="T94" s="73"/>
      <c r="AT94" s="71" t="s">
        <v>145</v>
      </c>
      <c r="AU94" s="71" t="s">
        <v>80</v>
      </c>
      <c r="AV94" s="12" t="s">
        <v>80</v>
      </c>
      <c r="AW94" s="12" t="s">
        <v>30</v>
      </c>
      <c r="AX94" s="12" t="s">
        <v>78</v>
      </c>
      <c r="AY94" s="71" t="s">
        <v>133</v>
      </c>
    </row>
    <row r="95" spans="2:65" s="1" customFormat="1" ht="16.5" customHeight="1">
      <c r="B95" s="20"/>
      <c r="C95" s="242" t="s">
        <v>80</v>
      </c>
      <c r="D95" s="242" t="s">
        <v>136</v>
      </c>
      <c r="E95" s="243" t="s">
        <v>147</v>
      </c>
      <c r="F95" s="244" t="s">
        <v>148</v>
      </c>
      <c r="G95" s="245" t="s">
        <v>139</v>
      </c>
      <c r="H95" s="246">
        <v>15.2</v>
      </c>
      <c r="I95" s="321">
        <v>0</v>
      </c>
      <c r="J95" s="247">
        <f>ROUND(I95*H95,2)</f>
        <v>0</v>
      </c>
      <c r="K95" s="244" t="s">
        <v>140</v>
      </c>
      <c r="L95" s="20"/>
      <c r="M95" s="63" t="s">
        <v>3</v>
      </c>
      <c r="N95" s="64" t="s">
        <v>41</v>
      </c>
      <c r="O95" s="65">
        <v>7.1950000000000003</v>
      </c>
      <c r="P95" s="65">
        <f>O95*H95</f>
        <v>109.364</v>
      </c>
      <c r="Q95" s="65">
        <v>0</v>
      </c>
      <c r="R95" s="65">
        <f>Q95*H95</f>
        <v>0</v>
      </c>
      <c r="S95" s="65">
        <v>2.2000000000000002</v>
      </c>
      <c r="T95" s="66">
        <f>S95*H95</f>
        <v>33.44</v>
      </c>
      <c r="AR95" s="67" t="s">
        <v>141</v>
      </c>
      <c r="AT95" s="67" t="s">
        <v>136</v>
      </c>
      <c r="AU95" s="67" t="s">
        <v>80</v>
      </c>
      <c r="AY95" s="17" t="s">
        <v>133</v>
      </c>
      <c r="BE95" s="68">
        <f>IF(N95="základní",J95,0)</f>
        <v>0</v>
      </c>
      <c r="BF95" s="68">
        <f>IF(N95="snížená",J95,0)</f>
        <v>0</v>
      </c>
      <c r="BG95" s="68">
        <f>IF(N95="zákl. přenesená",J95,0)</f>
        <v>0</v>
      </c>
      <c r="BH95" s="68">
        <f>IF(N95="sníž. přenesená",J95,0)</f>
        <v>0</v>
      </c>
      <c r="BI95" s="68">
        <f>IF(N95="nulová",J95,0)</f>
        <v>0</v>
      </c>
      <c r="BJ95" s="17" t="s">
        <v>78</v>
      </c>
      <c r="BK95" s="68">
        <f>ROUND(I95*H95,2)</f>
        <v>0</v>
      </c>
      <c r="BL95" s="17" t="s">
        <v>141</v>
      </c>
      <c r="BM95" s="67" t="s">
        <v>149</v>
      </c>
    </row>
    <row r="96" spans="2:65" s="1" customFormat="1">
      <c r="B96" s="20"/>
      <c r="D96" s="248" t="s">
        <v>143</v>
      </c>
      <c r="F96" s="249" t="s">
        <v>150</v>
      </c>
      <c r="L96" s="20"/>
      <c r="M96" s="69"/>
      <c r="T96" s="26"/>
      <c r="AT96" s="17" t="s">
        <v>143</v>
      </c>
      <c r="AU96" s="17" t="s">
        <v>80</v>
      </c>
    </row>
    <row r="97" spans="2:65" s="1" customFormat="1" ht="19.5">
      <c r="B97" s="20"/>
      <c r="D97" s="250" t="s">
        <v>151</v>
      </c>
      <c r="F97" s="253" t="s">
        <v>152</v>
      </c>
      <c r="L97" s="20"/>
      <c r="M97" s="69"/>
      <c r="T97" s="26"/>
      <c r="AT97" s="17" t="s">
        <v>151</v>
      </c>
      <c r="AU97" s="17" t="s">
        <v>80</v>
      </c>
    </row>
    <row r="98" spans="2:65" s="12" customFormat="1">
      <c r="B98" s="70"/>
      <c r="D98" s="250" t="s">
        <v>145</v>
      </c>
      <c r="E98" s="71" t="s">
        <v>3</v>
      </c>
      <c r="F98" s="251" t="s">
        <v>153</v>
      </c>
      <c r="H98" s="252">
        <v>15.2</v>
      </c>
      <c r="L98" s="70"/>
      <c r="M98" s="72"/>
      <c r="T98" s="73"/>
      <c r="AT98" s="71" t="s">
        <v>145</v>
      </c>
      <c r="AU98" s="71" t="s">
        <v>80</v>
      </c>
      <c r="AV98" s="12" t="s">
        <v>80</v>
      </c>
      <c r="AW98" s="12" t="s">
        <v>30</v>
      </c>
      <c r="AX98" s="12" t="s">
        <v>78</v>
      </c>
      <c r="AY98" s="71" t="s">
        <v>133</v>
      </c>
    </row>
    <row r="99" spans="2:65" s="1" customFormat="1" ht="16.5" customHeight="1">
      <c r="B99" s="20"/>
      <c r="C99" s="242" t="s">
        <v>154</v>
      </c>
      <c r="D99" s="242" t="s">
        <v>136</v>
      </c>
      <c r="E99" s="243" t="s">
        <v>155</v>
      </c>
      <c r="F99" s="244" t="s">
        <v>156</v>
      </c>
      <c r="G99" s="245" t="s">
        <v>157</v>
      </c>
      <c r="H99" s="246">
        <v>190</v>
      </c>
      <c r="I99" s="321">
        <v>0</v>
      </c>
      <c r="J99" s="247">
        <f>ROUND(I99*H99,2)</f>
        <v>0</v>
      </c>
      <c r="K99" s="244" t="s">
        <v>140</v>
      </c>
      <c r="L99" s="20"/>
      <c r="M99" s="63" t="s">
        <v>3</v>
      </c>
      <c r="N99" s="64" t="s">
        <v>41</v>
      </c>
      <c r="O99" s="65">
        <v>0.30099999999999999</v>
      </c>
      <c r="P99" s="65">
        <f>O99*H99</f>
        <v>57.19</v>
      </c>
      <c r="Q99" s="65">
        <v>0</v>
      </c>
      <c r="R99" s="65">
        <f>Q99*H99</f>
        <v>0</v>
      </c>
      <c r="S99" s="65">
        <v>0.09</v>
      </c>
      <c r="T99" s="66">
        <f>S99*H99</f>
        <v>17.099999999999998</v>
      </c>
      <c r="AR99" s="67" t="s">
        <v>141</v>
      </c>
      <c r="AT99" s="67" t="s">
        <v>136</v>
      </c>
      <c r="AU99" s="67" t="s">
        <v>80</v>
      </c>
      <c r="AY99" s="17" t="s">
        <v>133</v>
      </c>
      <c r="BE99" s="68">
        <f>IF(N99="základní",J99,0)</f>
        <v>0</v>
      </c>
      <c r="BF99" s="68">
        <f>IF(N99="snížená",J99,0)</f>
        <v>0</v>
      </c>
      <c r="BG99" s="68">
        <f>IF(N99="zákl. přenesená",J99,0)</f>
        <v>0</v>
      </c>
      <c r="BH99" s="68">
        <f>IF(N99="sníž. přenesená",J99,0)</f>
        <v>0</v>
      </c>
      <c r="BI99" s="68">
        <f>IF(N99="nulová",J99,0)</f>
        <v>0</v>
      </c>
      <c r="BJ99" s="17" t="s">
        <v>78</v>
      </c>
      <c r="BK99" s="68">
        <f>ROUND(I99*H99,2)</f>
        <v>0</v>
      </c>
      <c r="BL99" s="17" t="s">
        <v>141</v>
      </c>
      <c r="BM99" s="67" t="s">
        <v>158</v>
      </c>
    </row>
    <row r="100" spans="2:65" s="1" customFormat="1">
      <c r="B100" s="20"/>
      <c r="D100" s="248" t="s">
        <v>143</v>
      </c>
      <c r="F100" s="249" t="s">
        <v>159</v>
      </c>
      <c r="L100" s="20"/>
      <c r="M100" s="69"/>
      <c r="T100" s="26"/>
      <c r="AT100" s="17" t="s">
        <v>143</v>
      </c>
      <c r="AU100" s="17" t="s">
        <v>80</v>
      </c>
    </row>
    <row r="101" spans="2:65" s="12" customFormat="1">
      <c r="B101" s="70"/>
      <c r="D101" s="250" t="s">
        <v>145</v>
      </c>
      <c r="E101" s="71" t="s">
        <v>3</v>
      </c>
      <c r="F101" s="251" t="s">
        <v>160</v>
      </c>
      <c r="H101" s="252">
        <v>190</v>
      </c>
      <c r="L101" s="70"/>
      <c r="M101" s="72"/>
      <c r="T101" s="73"/>
      <c r="AT101" s="71" t="s">
        <v>145</v>
      </c>
      <c r="AU101" s="71" t="s">
        <v>80</v>
      </c>
      <c r="AV101" s="12" t="s">
        <v>80</v>
      </c>
      <c r="AW101" s="12" t="s">
        <v>30</v>
      </c>
      <c r="AX101" s="12" t="s">
        <v>78</v>
      </c>
      <c r="AY101" s="71" t="s">
        <v>133</v>
      </c>
    </row>
    <row r="102" spans="2:65" s="1" customFormat="1" ht="24.2" customHeight="1">
      <c r="B102" s="20"/>
      <c r="C102" s="242" t="s">
        <v>141</v>
      </c>
      <c r="D102" s="242" t="s">
        <v>136</v>
      </c>
      <c r="E102" s="243" t="s">
        <v>161</v>
      </c>
      <c r="F102" s="244" t="s">
        <v>162</v>
      </c>
      <c r="G102" s="245" t="s">
        <v>157</v>
      </c>
      <c r="H102" s="246">
        <v>190</v>
      </c>
      <c r="I102" s="321">
        <v>0</v>
      </c>
      <c r="J102" s="247">
        <f>ROUND(I102*H102,2)</f>
        <v>0</v>
      </c>
      <c r="K102" s="244" t="s">
        <v>140</v>
      </c>
      <c r="L102" s="20"/>
      <c r="M102" s="63" t="s">
        <v>3</v>
      </c>
      <c r="N102" s="64" t="s">
        <v>41</v>
      </c>
      <c r="O102" s="65">
        <v>0.16200000000000001</v>
      </c>
      <c r="P102" s="65">
        <f>O102*H102</f>
        <v>30.78</v>
      </c>
      <c r="Q102" s="65">
        <v>0</v>
      </c>
      <c r="R102" s="65">
        <f>Q102*H102</f>
        <v>0</v>
      </c>
      <c r="S102" s="65">
        <v>3.5000000000000003E-2</v>
      </c>
      <c r="T102" s="66">
        <f>S102*H102</f>
        <v>6.65</v>
      </c>
      <c r="AR102" s="67" t="s">
        <v>141</v>
      </c>
      <c r="AT102" s="67" t="s">
        <v>136</v>
      </c>
      <c r="AU102" s="67" t="s">
        <v>80</v>
      </c>
      <c r="AY102" s="17" t="s">
        <v>133</v>
      </c>
      <c r="BE102" s="68">
        <f>IF(N102="základní",J102,0)</f>
        <v>0</v>
      </c>
      <c r="BF102" s="68">
        <f>IF(N102="snížená",J102,0)</f>
        <v>0</v>
      </c>
      <c r="BG102" s="68">
        <f>IF(N102="zákl. přenesená",J102,0)</f>
        <v>0</v>
      </c>
      <c r="BH102" s="68">
        <f>IF(N102="sníž. přenesená",J102,0)</f>
        <v>0</v>
      </c>
      <c r="BI102" s="68">
        <f>IF(N102="nulová",J102,0)</f>
        <v>0</v>
      </c>
      <c r="BJ102" s="17" t="s">
        <v>78</v>
      </c>
      <c r="BK102" s="68">
        <f>ROUND(I102*H102,2)</f>
        <v>0</v>
      </c>
      <c r="BL102" s="17" t="s">
        <v>141</v>
      </c>
      <c r="BM102" s="67" t="s">
        <v>163</v>
      </c>
    </row>
    <row r="103" spans="2:65" s="1" customFormat="1">
      <c r="B103" s="20"/>
      <c r="D103" s="248" t="s">
        <v>143</v>
      </c>
      <c r="F103" s="249" t="s">
        <v>164</v>
      </c>
      <c r="L103" s="20"/>
      <c r="M103" s="69"/>
      <c r="T103" s="26"/>
      <c r="AT103" s="17" t="s">
        <v>143</v>
      </c>
      <c r="AU103" s="17" t="s">
        <v>80</v>
      </c>
    </row>
    <row r="104" spans="2:65" s="12" customFormat="1">
      <c r="B104" s="70"/>
      <c r="D104" s="250" t="s">
        <v>145</v>
      </c>
      <c r="E104" s="71" t="s">
        <v>3</v>
      </c>
      <c r="F104" s="251" t="s">
        <v>160</v>
      </c>
      <c r="H104" s="252">
        <v>190</v>
      </c>
      <c r="L104" s="70"/>
      <c r="M104" s="72"/>
      <c r="T104" s="73"/>
      <c r="AT104" s="71" t="s">
        <v>145</v>
      </c>
      <c r="AU104" s="71" t="s">
        <v>80</v>
      </c>
      <c r="AV104" s="12" t="s">
        <v>80</v>
      </c>
      <c r="AW104" s="12" t="s">
        <v>30</v>
      </c>
      <c r="AX104" s="12" t="s">
        <v>78</v>
      </c>
      <c r="AY104" s="71" t="s">
        <v>133</v>
      </c>
    </row>
    <row r="105" spans="2:65" s="1" customFormat="1" ht="24.2" customHeight="1">
      <c r="B105" s="20"/>
      <c r="C105" s="242" t="s">
        <v>165</v>
      </c>
      <c r="D105" s="242" t="s">
        <v>136</v>
      </c>
      <c r="E105" s="243" t="s">
        <v>166</v>
      </c>
      <c r="F105" s="244" t="s">
        <v>167</v>
      </c>
      <c r="G105" s="245" t="s">
        <v>157</v>
      </c>
      <c r="H105" s="246">
        <v>5.4</v>
      </c>
      <c r="I105" s="321">
        <v>0</v>
      </c>
      <c r="J105" s="247">
        <f>ROUND(I105*H105,2)</f>
        <v>0</v>
      </c>
      <c r="K105" s="244" t="s">
        <v>140</v>
      </c>
      <c r="L105" s="20"/>
      <c r="M105" s="63" t="s">
        <v>3</v>
      </c>
      <c r="N105" s="64" t="s">
        <v>41</v>
      </c>
      <c r="O105" s="65">
        <v>0.61599999999999999</v>
      </c>
      <c r="P105" s="65">
        <f>O105*H105</f>
        <v>3.3264</v>
      </c>
      <c r="Q105" s="65">
        <v>0</v>
      </c>
      <c r="R105" s="65">
        <f>Q105*H105</f>
        <v>0</v>
      </c>
      <c r="S105" s="65">
        <v>8.7999999999999995E-2</v>
      </c>
      <c r="T105" s="66">
        <f>S105*H105</f>
        <v>0.47520000000000001</v>
      </c>
      <c r="AR105" s="67" t="s">
        <v>141</v>
      </c>
      <c r="AT105" s="67" t="s">
        <v>136</v>
      </c>
      <c r="AU105" s="67" t="s">
        <v>80</v>
      </c>
      <c r="AY105" s="17" t="s">
        <v>133</v>
      </c>
      <c r="BE105" s="68">
        <f>IF(N105="základní",J105,0)</f>
        <v>0</v>
      </c>
      <c r="BF105" s="68">
        <f>IF(N105="snížená",J105,0)</f>
        <v>0</v>
      </c>
      <c r="BG105" s="68">
        <f>IF(N105="zákl. přenesená",J105,0)</f>
        <v>0</v>
      </c>
      <c r="BH105" s="68">
        <f>IF(N105="sníž. přenesená",J105,0)</f>
        <v>0</v>
      </c>
      <c r="BI105" s="68">
        <f>IF(N105="nulová",J105,0)</f>
        <v>0</v>
      </c>
      <c r="BJ105" s="17" t="s">
        <v>78</v>
      </c>
      <c r="BK105" s="68">
        <f>ROUND(I105*H105,2)</f>
        <v>0</v>
      </c>
      <c r="BL105" s="17" t="s">
        <v>141</v>
      </c>
      <c r="BM105" s="67" t="s">
        <v>168</v>
      </c>
    </row>
    <row r="106" spans="2:65" s="1" customFormat="1">
      <c r="B106" s="20"/>
      <c r="D106" s="248" t="s">
        <v>143</v>
      </c>
      <c r="F106" s="249" t="s">
        <v>169</v>
      </c>
      <c r="L106" s="20"/>
      <c r="M106" s="69"/>
      <c r="T106" s="26"/>
      <c r="AT106" s="17" t="s">
        <v>143</v>
      </c>
      <c r="AU106" s="17" t="s">
        <v>80</v>
      </c>
    </row>
    <row r="107" spans="2:65" s="12" customFormat="1">
      <c r="B107" s="70"/>
      <c r="D107" s="250" t="s">
        <v>145</v>
      </c>
      <c r="E107" s="71" t="s">
        <v>3</v>
      </c>
      <c r="F107" s="251" t="s">
        <v>170</v>
      </c>
      <c r="H107" s="252">
        <v>5.4</v>
      </c>
      <c r="L107" s="70"/>
      <c r="M107" s="72"/>
      <c r="T107" s="73"/>
      <c r="AT107" s="71" t="s">
        <v>145</v>
      </c>
      <c r="AU107" s="71" t="s">
        <v>80</v>
      </c>
      <c r="AV107" s="12" t="s">
        <v>80</v>
      </c>
      <c r="AW107" s="12" t="s">
        <v>30</v>
      </c>
      <c r="AX107" s="12" t="s">
        <v>78</v>
      </c>
      <c r="AY107" s="71" t="s">
        <v>133</v>
      </c>
    </row>
    <row r="108" spans="2:65" s="1" customFormat="1" ht="24.2" customHeight="1">
      <c r="B108" s="20"/>
      <c r="C108" s="242" t="s">
        <v>171</v>
      </c>
      <c r="D108" s="242" t="s">
        <v>136</v>
      </c>
      <c r="E108" s="243" t="s">
        <v>172</v>
      </c>
      <c r="F108" s="244" t="s">
        <v>173</v>
      </c>
      <c r="G108" s="245" t="s">
        <v>157</v>
      </c>
      <c r="H108" s="246">
        <v>29.3</v>
      </c>
      <c r="I108" s="321">
        <v>0</v>
      </c>
      <c r="J108" s="247">
        <f>ROUND(I108*H108,2)</f>
        <v>0</v>
      </c>
      <c r="K108" s="244" t="s">
        <v>140</v>
      </c>
      <c r="L108" s="20"/>
      <c r="M108" s="63" t="s">
        <v>3</v>
      </c>
      <c r="N108" s="64" t="s">
        <v>41</v>
      </c>
      <c r="O108" s="65">
        <v>0.57599999999999996</v>
      </c>
      <c r="P108" s="65">
        <f>O108*H108</f>
        <v>16.876799999999999</v>
      </c>
      <c r="Q108" s="65">
        <v>0</v>
      </c>
      <c r="R108" s="65">
        <f>Q108*H108</f>
        <v>0</v>
      </c>
      <c r="S108" s="65">
        <v>6.7000000000000004E-2</v>
      </c>
      <c r="T108" s="66">
        <f>S108*H108</f>
        <v>1.9631000000000001</v>
      </c>
      <c r="AR108" s="67" t="s">
        <v>141</v>
      </c>
      <c r="AT108" s="67" t="s">
        <v>136</v>
      </c>
      <c r="AU108" s="67" t="s">
        <v>80</v>
      </c>
      <c r="AY108" s="17" t="s">
        <v>133</v>
      </c>
      <c r="BE108" s="68">
        <f>IF(N108="základní",J108,0)</f>
        <v>0</v>
      </c>
      <c r="BF108" s="68">
        <f>IF(N108="snížená",J108,0)</f>
        <v>0</v>
      </c>
      <c r="BG108" s="68">
        <f>IF(N108="zákl. přenesená",J108,0)</f>
        <v>0</v>
      </c>
      <c r="BH108" s="68">
        <f>IF(N108="sníž. přenesená",J108,0)</f>
        <v>0</v>
      </c>
      <c r="BI108" s="68">
        <f>IF(N108="nulová",J108,0)</f>
        <v>0</v>
      </c>
      <c r="BJ108" s="17" t="s">
        <v>78</v>
      </c>
      <c r="BK108" s="68">
        <f>ROUND(I108*H108,2)</f>
        <v>0</v>
      </c>
      <c r="BL108" s="17" t="s">
        <v>141</v>
      </c>
      <c r="BM108" s="67" t="s">
        <v>174</v>
      </c>
    </row>
    <row r="109" spans="2:65" s="1" customFormat="1">
      <c r="B109" s="20"/>
      <c r="D109" s="248" t="s">
        <v>143</v>
      </c>
      <c r="F109" s="249" t="s">
        <v>175</v>
      </c>
      <c r="L109" s="20"/>
      <c r="M109" s="69"/>
      <c r="T109" s="26"/>
      <c r="AT109" s="17" t="s">
        <v>143</v>
      </c>
      <c r="AU109" s="17" t="s">
        <v>80</v>
      </c>
    </row>
    <row r="110" spans="2:65" s="12" customFormat="1">
      <c r="B110" s="70"/>
      <c r="D110" s="250" t="s">
        <v>145</v>
      </c>
      <c r="E110" s="71" t="s">
        <v>3</v>
      </c>
      <c r="F110" s="251" t="s">
        <v>176</v>
      </c>
      <c r="H110" s="252">
        <v>29.3</v>
      </c>
      <c r="L110" s="70"/>
      <c r="M110" s="72"/>
      <c r="T110" s="73"/>
      <c r="AT110" s="71" t="s">
        <v>145</v>
      </c>
      <c r="AU110" s="71" t="s">
        <v>80</v>
      </c>
      <c r="AV110" s="12" t="s">
        <v>80</v>
      </c>
      <c r="AW110" s="12" t="s">
        <v>30</v>
      </c>
      <c r="AX110" s="12" t="s">
        <v>78</v>
      </c>
      <c r="AY110" s="71" t="s">
        <v>133</v>
      </c>
    </row>
    <row r="111" spans="2:65" s="11" customFormat="1" ht="22.9" customHeight="1">
      <c r="B111" s="56"/>
      <c r="D111" s="57" t="s">
        <v>69</v>
      </c>
      <c r="E111" s="240" t="s">
        <v>177</v>
      </c>
      <c r="F111" s="240" t="s">
        <v>178</v>
      </c>
      <c r="J111" s="241">
        <f>BK111</f>
        <v>0</v>
      </c>
      <c r="L111" s="56"/>
      <c r="M111" s="58"/>
      <c r="P111" s="59">
        <f>SUM(P112:P125)</f>
        <v>668.96096499999999</v>
      </c>
      <c r="R111" s="59">
        <f>SUM(R112:R125)</f>
        <v>0</v>
      </c>
      <c r="T111" s="60">
        <f>SUM(T112:T125)</f>
        <v>0</v>
      </c>
      <c r="AR111" s="57" t="s">
        <v>78</v>
      </c>
      <c r="AT111" s="61" t="s">
        <v>69</v>
      </c>
      <c r="AU111" s="61" t="s">
        <v>78</v>
      </c>
      <c r="AY111" s="57" t="s">
        <v>133</v>
      </c>
      <c r="BK111" s="62">
        <f>SUM(BK112:BK125)</f>
        <v>0</v>
      </c>
    </row>
    <row r="112" spans="2:65" s="1" customFormat="1" ht="24.2" customHeight="1">
      <c r="B112" s="20"/>
      <c r="C112" s="242" t="s">
        <v>179</v>
      </c>
      <c r="D112" s="242" t="s">
        <v>136</v>
      </c>
      <c r="E112" s="243" t="s">
        <v>180</v>
      </c>
      <c r="F112" s="244" t="s">
        <v>181</v>
      </c>
      <c r="G112" s="245" t="s">
        <v>182</v>
      </c>
      <c r="H112" s="246">
        <v>146.863</v>
      </c>
      <c r="I112" s="321">
        <v>0</v>
      </c>
      <c r="J112" s="247">
        <f>ROUND(I112*H112,2)</f>
        <v>0</v>
      </c>
      <c r="K112" s="244" t="s">
        <v>140</v>
      </c>
      <c r="L112" s="20"/>
      <c r="M112" s="63" t="s">
        <v>3</v>
      </c>
      <c r="N112" s="64" t="s">
        <v>41</v>
      </c>
      <c r="O112" s="65">
        <v>4.25</v>
      </c>
      <c r="P112" s="65">
        <f>O112*H112</f>
        <v>624.16774999999996</v>
      </c>
      <c r="Q112" s="65">
        <v>0</v>
      </c>
      <c r="R112" s="65">
        <f>Q112*H112</f>
        <v>0</v>
      </c>
      <c r="S112" s="65">
        <v>0</v>
      </c>
      <c r="T112" s="66">
        <f>S112*H112</f>
        <v>0</v>
      </c>
      <c r="AR112" s="67" t="s">
        <v>141</v>
      </c>
      <c r="AT112" s="67" t="s">
        <v>136</v>
      </c>
      <c r="AU112" s="67" t="s">
        <v>80</v>
      </c>
      <c r="AY112" s="17" t="s">
        <v>133</v>
      </c>
      <c r="BE112" s="68">
        <f>IF(N112="základní",J112,0)</f>
        <v>0</v>
      </c>
      <c r="BF112" s="68">
        <f>IF(N112="snížená",J112,0)</f>
        <v>0</v>
      </c>
      <c r="BG112" s="68">
        <f>IF(N112="zákl. přenesená",J112,0)</f>
        <v>0</v>
      </c>
      <c r="BH112" s="68">
        <f>IF(N112="sníž. přenesená",J112,0)</f>
        <v>0</v>
      </c>
      <c r="BI112" s="68">
        <f>IF(N112="nulová",J112,0)</f>
        <v>0</v>
      </c>
      <c r="BJ112" s="17" t="s">
        <v>78</v>
      </c>
      <c r="BK112" s="68">
        <f>ROUND(I112*H112,2)</f>
        <v>0</v>
      </c>
      <c r="BL112" s="17" t="s">
        <v>141</v>
      </c>
      <c r="BM112" s="67" t="s">
        <v>183</v>
      </c>
    </row>
    <row r="113" spans="2:65" s="1" customFormat="1">
      <c r="B113" s="20"/>
      <c r="D113" s="248" t="s">
        <v>143</v>
      </c>
      <c r="F113" s="249" t="s">
        <v>184</v>
      </c>
      <c r="L113" s="20"/>
      <c r="M113" s="69"/>
      <c r="T113" s="26"/>
      <c r="AT113" s="17" t="s">
        <v>143</v>
      </c>
      <c r="AU113" s="17" t="s">
        <v>80</v>
      </c>
    </row>
    <row r="114" spans="2:65" s="1" customFormat="1" ht="21.75" customHeight="1">
      <c r="B114" s="20"/>
      <c r="C114" s="242" t="s">
        <v>185</v>
      </c>
      <c r="D114" s="242" t="s">
        <v>136</v>
      </c>
      <c r="E114" s="243" t="s">
        <v>186</v>
      </c>
      <c r="F114" s="244" t="s">
        <v>187</v>
      </c>
      <c r="G114" s="245" t="s">
        <v>182</v>
      </c>
      <c r="H114" s="246">
        <v>146.863</v>
      </c>
      <c r="I114" s="321">
        <v>0</v>
      </c>
      <c r="J114" s="247">
        <f>ROUND(I114*H114,2)</f>
        <v>0</v>
      </c>
      <c r="K114" s="244" t="s">
        <v>140</v>
      </c>
      <c r="L114" s="20"/>
      <c r="M114" s="63" t="s">
        <v>3</v>
      </c>
      <c r="N114" s="64" t="s">
        <v>41</v>
      </c>
      <c r="O114" s="65">
        <v>0.125</v>
      </c>
      <c r="P114" s="65">
        <f>O114*H114</f>
        <v>18.357875</v>
      </c>
      <c r="Q114" s="65">
        <v>0</v>
      </c>
      <c r="R114" s="65">
        <f>Q114*H114</f>
        <v>0</v>
      </c>
      <c r="S114" s="65">
        <v>0</v>
      </c>
      <c r="T114" s="66">
        <f>S114*H114</f>
        <v>0</v>
      </c>
      <c r="AR114" s="67" t="s">
        <v>141</v>
      </c>
      <c r="AT114" s="67" t="s">
        <v>136</v>
      </c>
      <c r="AU114" s="67" t="s">
        <v>80</v>
      </c>
      <c r="AY114" s="17" t="s">
        <v>133</v>
      </c>
      <c r="BE114" s="68">
        <f>IF(N114="základní",J114,0)</f>
        <v>0</v>
      </c>
      <c r="BF114" s="68">
        <f>IF(N114="snížená",J114,0)</f>
        <v>0</v>
      </c>
      <c r="BG114" s="68">
        <f>IF(N114="zákl. přenesená",J114,0)</f>
        <v>0</v>
      </c>
      <c r="BH114" s="68">
        <f>IF(N114="sníž. přenesená",J114,0)</f>
        <v>0</v>
      </c>
      <c r="BI114" s="68">
        <f>IF(N114="nulová",J114,0)</f>
        <v>0</v>
      </c>
      <c r="BJ114" s="17" t="s">
        <v>78</v>
      </c>
      <c r="BK114" s="68">
        <f>ROUND(I114*H114,2)</f>
        <v>0</v>
      </c>
      <c r="BL114" s="17" t="s">
        <v>141</v>
      </c>
      <c r="BM114" s="67" t="s">
        <v>188</v>
      </c>
    </row>
    <row r="115" spans="2:65" s="1" customFormat="1">
      <c r="B115" s="20"/>
      <c r="D115" s="248" t="s">
        <v>143</v>
      </c>
      <c r="F115" s="249" t="s">
        <v>189</v>
      </c>
      <c r="L115" s="20"/>
      <c r="M115" s="69"/>
      <c r="T115" s="26"/>
      <c r="AT115" s="17" t="s">
        <v>143</v>
      </c>
      <c r="AU115" s="17" t="s">
        <v>80</v>
      </c>
    </row>
    <row r="116" spans="2:65" s="1" customFormat="1" ht="24.2" customHeight="1">
      <c r="B116" s="20"/>
      <c r="C116" s="242" t="s">
        <v>134</v>
      </c>
      <c r="D116" s="242" t="s">
        <v>136</v>
      </c>
      <c r="E116" s="243" t="s">
        <v>190</v>
      </c>
      <c r="F116" s="244" t="s">
        <v>191</v>
      </c>
      <c r="G116" s="245" t="s">
        <v>182</v>
      </c>
      <c r="H116" s="246">
        <v>4405.8900000000003</v>
      </c>
      <c r="I116" s="321">
        <v>0</v>
      </c>
      <c r="J116" s="247">
        <f>ROUND(I116*H116,2)</f>
        <v>0</v>
      </c>
      <c r="K116" s="244" t="s">
        <v>140</v>
      </c>
      <c r="L116" s="20"/>
      <c r="M116" s="63" t="s">
        <v>3</v>
      </c>
      <c r="N116" s="64" t="s">
        <v>41</v>
      </c>
      <c r="O116" s="65">
        <v>6.0000000000000001E-3</v>
      </c>
      <c r="P116" s="65">
        <f>O116*H116</f>
        <v>26.435340000000004</v>
      </c>
      <c r="Q116" s="65">
        <v>0</v>
      </c>
      <c r="R116" s="65">
        <f>Q116*H116</f>
        <v>0</v>
      </c>
      <c r="S116" s="65">
        <v>0</v>
      </c>
      <c r="T116" s="66">
        <f>S116*H116</f>
        <v>0</v>
      </c>
      <c r="AR116" s="67" t="s">
        <v>141</v>
      </c>
      <c r="AT116" s="67" t="s">
        <v>136</v>
      </c>
      <c r="AU116" s="67" t="s">
        <v>80</v>
      </c>
      <c r="AY116" s="17" t="s">
        <v>133</v>
      </c>
      <c r="BE116" s="68">
        <f>IF(N116="základní",J116,0)</f>
        <v>0</v>
      </c>
      <c r="BF116" s="68">
        <f>IF(N116="snížená",J116,0)</f>
        <v>0</v>
      </c>
      <c r="BG116" s="68">
        <f>IF(N116="zákl. přenesená",J116,0)</f>
        <v>0</v>
      </c>
      <c r="BH116" s="68">
        <f>IF(N116="sníž. přenesená",J116,0)</f>
        <v>0</v>
      </c>
      <c r="BI116" s="68">
        <f>IF(N116="nulová",J116,0)</f>
        <v>0</v>
      </c>
      <c r="BJ116" s="17" t="s">
        <v>78</v>
      </c>
      <c r="BK116" s="68">
        <f>ROUND(I116*H116,2)</f>
        <v>0</v>
      </c>
      <c r="BL116" s="17" t="s">
        <v>141</v>
      </c>
      <c r="BM116" s="67" t="s">
        <v>192</v>
      </c>
    </row>
    <row r="117" spans="2:65" s="1" customFormat="1">
      <c r="B117" s="20"/>
      <c r="D117" s="248" t="s">
        <v>143</v>
      </c>
      <c r="F117" s="249" t="s">
        <v>193</v>
      </c>
      <c r="L117" s="20"/>
      <c r="M117" s="69"/>
      <c r="T117" s="26"/>
      <c r="AT117" s="17" t="s">
        <v>143</v>
      </c>
      <c r="AU117" s="17" t="s">
        <v>80</v>
      </c>
    </row>
    <row r="118" spans="2:65" s="12" customFormat="1">
      <c r="B118" s="70"/>
      <c r="D118" s="250" t="s">
        <v>145</v>
      </c>
      <c r="F118" s="251" t="s">
        <v>194</v>
      </c>
      <c r="H118" s="252">
        <v>4405.8900000000003</v>
      </c>
      <c r="L118" s="70"/>
      <c r="M118" s="72"/>
      <c r="T118" s="73"/>
      <c r="AT118" s="71" t="s">
        <v>145</v>
      </c>
      <c r="AU118" s="71" t="s">
        <v>80</v>
      </c>
      <c r="AV118" s="12" t="s">
        <v>80</v>
      </c>
      <c r="AW118" s="12" t="s">
        <v>4</v>
      </c>
      <c r="AX118" s="12" t="s">
        <v>78</v>
      </c>
      <c r="AY118" s="71" t="s">
        <v>133</v>
      </c>
    </row>
    <row r="119" spans="2:65" s="1" customFormat="1" ht="24.2" customHeight="1">
      <c r="B119" s="20"/>
      <c r="C119" s="242" t="s">
        <v>195</v>
      </c>
      <c r="D119" s="242" t="s">
        <v>136</v>
      </c>
      <c r="E119" s="243" t="s">
        <v>196</v>
      </c>
      <c r="F119" s="244" t="s">
        <v>197</v>
      </c>
      <c r="G119" s="245" t="s">
        <v>182</v>
      </c>
      <c r="H119" s="246">
        <v>2.5910000000000002</v>
      </c>
      <c r="I119" s="321">
        <v>0</v>
      </c>
      <c r="J119" s="247">
        <f>ROUND(I119*H119,2)</f>
        <v>0</v>
      </c>
      <c r="K119" s="244" t="s">
        <v>140</v>
      </c>
      <c r="L119" s="20"/>
      <c r="M119" s="63" t="s">
        <v>3</v>
      </c>
      <c r="N119" s="64" t="s">
        <v>41</v>
      </c>
      <c r="O119" s="65">
        <v>0</v>
      </c>
      <c r="P119" s="65">
        <f>O119*H119</f>
        <v>0</v>
      </c>
      <c r="Q119" s="65">
        <v>0</v>
      </c>
      <c r="R119" s="65">
        <f>Q119*H119</f>
        <v>0</v>
      </c>
      <c r="S119" s="65">
        <v>0</v>
      </c>
      <c r="T119" s="66">
        <f>S119*H119</f>
        <v>0</v>
      </c>
      <c r="AR119" s="67" t="s">
        <v>141</v>
      </c>
      <c r="AT119" s="67" t="s">
        <v>136</v>
      </c>
      <c r="AU119" s="67" t="s">
        <v>80</v>
      </c>
      <c r="AY119" s="17" t="s">
        <v>133</v>
      </c>
      <c r="BE119" s="68">
        <f>IF(N119="základní",J119,0)</f>
        <v>0</v>
      </c>
      <c r="BF119" s="68">
        <f>IF(N119="snížená",J119,0)</f>
        <v>0</v>
      </c>
      <c r="BG119" s="68">
        <f>IF(N119="zákl. přenesená",J119,0)</f>
        <v>0</v>
      </c>
      <c r="BH119" s="68">
        <f>IF(N119="sníž. přenesená",J119,0)</f>
        <v>0</v>
      </c>
      <c r="BI119" s="68">
        <f>IF(N119="nulová",J119,0)</f>
        <v>0</v>
      </c>
      <c r="BJ119" s="17" t="s">
        <v>78</v>
      </c>
      <c r="BK119" s="68">
        <f>ROUND(I119*H119,2)</f>
        <v>0</v>
      </c>
      <c r="BL119" s="17" t="s">
        <v>141</v>
      </c>
      <c r="BM119" s="67" t="s">
        <v>198</v>
      </c>
    </row>
    <row r="120" spans="2:65" s="1" customFormat="1">
      <c r="B120" s="20"/>
      <c r="D120" s="248" t="s">
        <v>143</v>
      </c>
      <c r="F120" s="249" t="s">
        <v>199</v>
      </c>
      <c r="L120" s="20"/>
      <c r="M120" s="69"/>
      <c r="T120" s="26"/>
      <c r="AT120" s="17" t="s">
        <v>143</v>
      </c>
      <c r="AU120" s="17" t="s">
        <v>80</v>
      </c>
    </row>
    <row r="121" spans="2:65" s="12" customFormat="1">
      <c r="B121" s="70"/>
      <c r="D121" s="250" t="s">
        <v>145</v>
      </c>
      <c r="E121" s="71" t="s">
        <v>3</v>
      </c>
      <c r="F121" s="251" t="s">
        <v>200</v>
      </c>
      <c r="H121" s="252">
        <v>2.5910000000000002</v>
      </c>
      <c r="L121" s="70"/>
      <c r="M121" s="72"/>
      <c r="T121" s="73"/>
      <c r="AT121" s="71" t="s">
        <v>145</v>
      </c>
      <c r="AU121" s="71" t="s">
        <v>80</v>
      </c>
      <c r="AV121" s="12" t="s">
        <v>80</v>
      </c>
      <c r="AW121" s="12" t="s">
        <v>30</v>
      </c>
      <c r="AX121" s="12" t="s">
        <v>78</v>
      </c>
      <c r="AY121" s="71" t="s">
        <v>133</v>
      </c>
    </row>
    <row r="122" spans="2:65" s="1" customFormat="1" ht="24.2" customHeight="1">
      <c r="B122" s="20"/>
      <c r="C122" s="242" t="s">
        <v>201</v>
      </c>
      <c r="D122" s="242" t="s">
        <v>136</v>
      </c>
      <c r="E122" s="243" t="s">
        <v>202</v>
      </c>
      <c r="F122" s="244" t="s">
        <v>203</v>
      </c>
      <c r="G122" s="245" t="s">
        <v>182</v>
      </c>
      <c r="H122" s="246">
        <v>142.18199999999999</v>
      </c>
      <c r="I122" s="321">
        <v>0</v>
      </c>
      <c r="J122" s="247">
        <f>ROUND(I122*H122,2)</f>
        <v>0</v>
      </c>
      <c r="K122" s="244" t="s">
        <v>140</v>
      </c>
      <c r="L122" s="20"/>
      <c r="M122" s="63" t="s">
        <v>3</v>
      </c>
      <c r="N122" s="64" t="s">
        <v>41</v>
      </c>
      <c r="O122" s="65">
        <v>0</v>
      </c>
      <c r="P122" s="65">
        <f>O122*H122</f>
        <v>0</v>
      </c>
      <c r="Q122" s="65">
        <v>0</v>
      </c>
      <c r="R122" s="65">
        <f>Q122*H122</f>
        <v>0</v>
      </c>
      <c r="S122" s="65">
        <v>0</v>
      </c>
      <c r="T122" s="66">
        <f>S122*H122</f>
        <v>0</v>
      </c>
      <c r="AR122" s="67" t="s">
        <v>141</v>
      </c>
      <c r="AT122" s="67" t="s">
        <v>136</v>
      </c>
      <c r="AU122" s="67" t="s">
        <v>80</v>
      </c>
      <c r="AY122" s="17" t="s">
        <v>133</v>
      </c>
      <c r="BE122" s="68">
        <f>IF(N122="základní",J122,0)</f>
        <v>0</v>
      </c>
      <c r="BF122" s="68">
        <f>IF(N122="snížená",J122,0)</f>
        <v>0</v>
      </c>
      <c r="BG122" s="68">
        <f>IF(N122="zákl. přenesená",J122,0)</f>
        <v>0</v>
      </c>
      <c r="BH122" s="68">
        <f>IF(N122="sníž. přenesená",J122,0)</f>
        <v>0</v>
      </c>
      <c r="BI122" s="68">
        <f>IF(N122="nulová",J122,0)</f>
        <v>0</v>
      </c>
      <c r="BJ122" s="17" t="s">
        <v>78</v>
      </c>
      <c r="BK122" s="68">
        <f>ROUND(I122*H122,2)</f>
        <v>0</v>
      </c>
      <c r="BL122" s="17" t="s">
        <v>141</v>
      </c>
      <c r="BM122" s="67" t="s">
        <v>204</v>
      </c>
    </row>
    <row r="123" spans="2:65" s="1" customFormat="1">
      <c r="B123" s="20"/>
      <c r="D123" s="248" t="s">
        <v>143</v>
      </c>
      <c r="F123" s="249" t="s">
        <v>205</v>
      </c>
      <c r="L123" s="20"/>
      <c r="M123" s="69"/>
      <c r="T123" s="26"/>
      <c r="AT123" s="17" t="s">
        <v>143</v>
      </c>
      <c r="AU123" s="17" t="s">
        <v>80</v>
      </c>
    </row>
    <row r="124" spans="2:65" s="1" customFormat="1" ht="24.2" customHeight="1">
      <c r="B124" s="20"/>
      <c r="C124" s="242" t="s">
        <v>9</v>
      </c>
      <c r="D124" s="242" t="s">
        <v>136</v>
      </c>
      <c r="E124" s="243" t="s">
        <v>206</v>
      </c>
      <c r="F124" s="244" t="s">
        <v>207</v>
      </c>
      <c r="G124" s="245" t="s">
        <v>182</v>
      </c>
      <c r="H124" s="246">
        <v>2.09</v>
      </c>
      <c r="I124" s="321">
        <v>0</v>
      </c>
      <c r="J124" s="247">
        <f>ROUND(I124*H124,2)</f>
        <v>0</v>
      </c>
      <c r="K124" s="244" t="s">
        <v>140</v>
      </c>
      <c r="L124" s="20"/>
      <c r="M124" s="63" t="s">
        <v>3</v>
      </c>
      <c r="N124" s="64" t="s">
        <v>41</v>
      </c>
      <c r="O124" s="65">
        <v>0</v>
      </c>
      <c r="P124" s="65">
        <f>O124*H124</f>
        <v>0</v>
      </c>
      <c r="Q124" s="65">
        <v>0</v>
      </c>
      <c r="R124" s="65">
        <f>Q124*H124</f>
        <v>0</v>
      </c>
      <c r="S124" s="65">
        <v>0</v>
      </c>
      <c r="T124" s="66">
        <f>S124*H124</f>
        <v>0</v>
      </c>
      <c r="AR124" s="67" t="s">
        <v>141</v>
      </c>
      <c r="AT124" s="67" t="s">
        <v>136</v>
      </c>
      <c r="AU124" s="67" t="s">
        <v>80</v>
      </c>
      <c r="AY124" s="17" t="s">
        <v>133</v>
      </c>
      <c r="BE124" s="68">
        <f>IF(N124="základní",J124,0)</f>
        <v>0</v>
      </c>
      <c r="BF124" s="68">
        <f>IF(N124="snížená",J124,0)</f>
        <v>0</v>
      </c>
      <c r="BG124" s="68">
        <f>IF(N124="zákl. přenesená",J124,0)</f>
        <v>0</v>
      </c>
      <c r="BH124" s="68">
        <f>IF(N124="sníž. přenesená",J124,0)</f>
        <v>0</v>
      </c>
      <c r="BI124" s="68">
        <f>IF(N124="nulová",J124,0)</f>
        <v>0</v>
      </c>
      <c r="BJ124" s="17" t="s">
        <v>78</v>
      </c>
      <c r="BK124" s="68">
        <f>ROUND(I124*H124,2)</f>
        <v>0</v>
      </c>
      <c r="BL124" s="17" t="s">
        <v>141</v>
      </c>
      <c r="BM124" s="67" t="s">
        <v>208</v>
      </c>
    </row>
    <row r="125" spans="2:65" s="1" customFormat="1">
      <c r="B125" s="20"/>
      <c r="D125" s="248" t="s">
        <v>143</v>
      </c>
      <c r="F125" s="249" t="s">
        <v>209</v>
      </c>
      <c r="L125" s="20"/>
      <c r="M125" s="69"/>
      <c r="T125" s="26"/>
      <c r="AT125" s="17" t="s">
        <v>143</v>
      </c>
      <c r="AU125" s="17" t="s">
        <v>80</v>
      </c>
    </row>
    <row r="126" spans="2:65" s="11" customFormat="1" ht="25.9" customHeight="1">
      <c r="B126" s="56"/>
      <c r="D126" s="57" t="s">
        <v>69</v>
      </c>
      <c r="E126" s="238" t="s">
        <v>210</v>
      </c>
      <c r="F126" s="238" t="s">
        <v>211</v>
      </c>
      <c r="J126" s="239">
        <f>BK126</f>
        <v>0</v>
      </c>
      <c r="L126" s="56"/>
      <c r="M126" s="58"/>
      <c r="P126" s="59">
        <f>P127+P131+P142+P144+P150+P162</f>
        <v>1025.6940000000002</v>
      </c>
      <c r="R126" s="59">
        <f>R127+R131+R142+R144+R150+R162</f>
        <v>0</v>
      </c>
      <c r="T126" s="60">
        <f>T127+T131+T142+T144+T150+T162</f>
        <v>18.226170000000003</v>
      </c>
      <c r="AR126" s="57" t="s">
        <v>80</v>
      </c>
      <c r="AT126" s="61" t="s">
        <v>69</v>
      </c>
      <c r="AU126" s="61" t="s">
        <v>70</v>
      </c>
      <c r="AY126" s="57" t="s">
        <v>133</v>
      </c>
      <c r="BK126" s="62">
        <f>BK127+BK131+BK142+BK144+BK150+BK162</f>
        <v>0</v>
      </c>
    </row>
    <row r="127" spans="2:65" s="11" customFormat="1" ht="22.9" customHeight="1">
      <c r="B127" s="56"/>
      <c r="D127" s="57" t="s">
        <v>69</v>
      </c>
      <c r="E127" s="240" t="s">
        <v>212</v>
      </c>
      <c r="F127" s="240" t="s">
        <v>213</v>
      </c>
      <c r="J127" s="241">
        <f>BK127</f>
        <v>0</v>
      </c>
      <c r="L127" s="56"/>
      <c r="M127" s="58"/>
      <c r="P127" s="59">
        <f>SUM(P128:P130)</f>
        <v>19.95</v>
      </c>
      <c r="R127" s="59">
        <f>SUM(R128:R130)</f>
        <v>0</v>
      </c>
      <c r="T127" s="60">
        <f>SUM(T128:T130)</f>
        <v>2.09</v>
      </c>
      <c r="AR127" s="57" t="s">
        <v>80</v>
      </c>
      <c r="AT127" s="61" t="s">
        <v>69</v>
      </c>
      <c r="AU127" s="61" t="s">
        <v>78</v>
      </c>
      <c r="AY127" s="57" t="s">
        <v>133</v>
      </c>
      <c r="BK127" s="62">
        <f>SUM(BK128:BK130)</f>
        <v>0</v>
      </c>
    </row>
    <row r="128" spans="2:65" s="1" customFormat="1" ht="21.75" customHeight="1">
      <c r="B128" s="20"/>
      <c r="C128" s="242" t="s">
        <v>214</v>
      </c>
      <c r="D128" s="242" t="s">
        <v>136</v>
      </c>
      <c r="E128" s="243" t="s">
        <v>215</v>
      </c>
      <c r="F128" s="244" t="s">
        <v>216</v>
      </c>
      <c r="G128" s="245" t="s">
        <v>157</v>
      </c>
      <c r="H128" s="246">
        <v>190</v>
      </c>
      <c r="I128" s="321">
        <v>0</v>
      </c>
      <c r="J128" s="247">
        <f>ROUND(I128*H128,2)</f>
        <v>0</v>
      </c>
      <c r="K128" s="244" t="s">
        <v>140</v>
      </c>
      <c r="L128" s="20"/>
      <c r="M128" s="63" t="s">
        <v>3</v>
      </c>
      <c r="N128" s="64" t="s">
        <v>41</v>
      </c>
      <c r="O128" s="65">
        <v>0.105</v>
      </c>
      <c r="P128" s="65">
        <f>O128*H128</f>
        <v>19.95</v>
      </c>
      <c r="Q128" s="65">
        <v>0</v>
      </c>
      <c r="R128" s="65">
        <f>Q128*H128</f>
        <v>0</v>
      </c>
      <c r="S128" s="65">
        <v>1.0999999999999999E-2</v>
      </c>
      <c r="T128" s="66">
        <f>S128*H128</f>
        <v>2.09</v>
      </c>
      <c r="AR128" s="67" t="s">
        <v>217</v>
      </c>
      <c r="AT128" s="67" t="s">
        <v>136</v>
      </c>
      <c r="AU128" s="67" t="s">
        <v>80</v>
      </c>
      <c r="AY128" s="17" t="s">
        <v>133</v>
      </c>
      <c r="BE128" s="68">
        <f>IF(N128="základní",J128,0)</f>
        <v>0</v>
      </c>
      <c r="BF128" s="68">
        <f>IF(N128="snížená",J128,0)</f>
        <v>0</v>
      </c>
      <c r="BG128" s="68">
        <f>IF(N128="zákl. přenesená",J128,0)</f>
        <v>0</v>
      </c>
      <c r="BH128" s="68">
        <f>IF(N128="sníž. přenesená",J128,0)</f>
        <v>0</v>
      </c>
      <c r="BI128" s="68">
        <f>IF(N128="nulová",J128,0)</f>
        <v>0</v>
      </c>
      <c r="BJ128" s="17" t="s">
        <v>78</v>
      </c>
      <c r="BK128" s="68">
        <f>ROUND(I128*H128,2)</f>
        <v>0</v>
      </c>
      <c r="BL128" s="17" t="s">
        <v>217</v>
      </c>
      <c r="BM128" s="67" t="s">
        <v>218</v>
      </c>
    </row>
    <row r="129" spans="2:65" s="1" customFormat="1">
      <c r="B129" s="20"/>
      <c r="D129" s="248" t="s">
        <v>143</v>
      </c>
      <c r="F129" s="249" t="s">
        <v>219</v>
      </c>
      <c r="L129" s="20"/>
      <c r="M129" s="69"/>
      <c r="T129" s="26"/>
      <c r="AT129" s="17" t="s">
        <v>143</v>
      </c>
      <c r="AU129" s="17" t="s">
        <v>80</v>
      </c>
    </row>
    <row r="130" spans="2:65" s="12" customFormat="1">
      <c r="B130" s="70"/>
      <c r="D130" s="250" t="s">
        <v>145</v>
      </c>
      <c r="E130" s="71" t="s">
        <v>3</v>
      </c>
      <c r="F130" s="251" t="s">
        <v>160</v>
      </c>
      <c r="H130" s="252">
        <v>190</v>
      </c>
      <c r="L130" s="70"/>
      <c r="M130" s="72"/>
      <c r="T130" s="73"/>
      <c r="AT130" s="71" t="s">
        <v>145</v>
      </c>
      <c r="AU130" s="71" t="s">
        <v>80</v>
      </c>
      <c r="AV130" s="12" t="s">
        <v>80</v>
      </c>
      <c r="AW130" s="12" t="s">
        <v>30</v>
      </c>
      <c r="AX130" s="12" t="s">
        <v>78</v>
      </c>
      <c r="AY130" s="71" t="s">
        <v>133</v>
      </c>
    </row>
    <row r="131" spans="2:65" s="11" customFormat="1" ht="22.9" customHeight="1">
      <c r="B131" s="56"/>
      <c r="D131" s="57" t="s">
        <v>69</v>
      </c>
      <c r="E131" s="240" t="s">
        <v>220</v>
      </c>
      <c r="F131" s="240" t="s">
        <v>221</v>
      </c>
      <c r="J131" s="241">
        <f>BK131</f>
        <v>0</v>
      </c>
      <c r="L131" s="56"/>
      <c r="M131" s="58"/>
      <c r="P131" s="59">
        <f>SUM(P132:P141)</f>
        <v>127.652</v>
      </c>
      <c r="R131" s="59">
        <f>SUM(R132:R141)</f>
        <v>0</v>
      </c>
      <c r="T131" s="60">
        <f>SUM(T132:T141)</f>
        <v>2.2116000000000002</v>
      </c>
      <c r="AR131" s="57" t="s">
        <v>80</v>
      </c>
      <c r="AT131" s="61" t="s">
        <v>69</v>
      </c>
      <c r="AU131" s="61" t="s">
        <v>78</v>
      </c>
      <c r="AY131" s="57" t="s">
        <v>133</v>
      </c>
      <c r="BK131" s="62">
        <f>SUM(BK132:BK141)</f>
        <v>0</v>
      </c>
    </row>
    <row r="132" spans="2:65" s="1" customFormat="1" ht="16.5" customHeight="1">
      <c r="B132" s="20"/>
      <c r="C132" s="242" t="s">
        <v>222</v>
      </c>
      <c r="D132" s="242" t="s">
        <v>136</v>
      </c>
      <c r="E132" s="243" t="s">
        <v>223</v>
      </c>
      <c r="F132" s="244" t="s">
        <v>224</v>
      </c>
      <c r="G132" s="245" t="s">
        <v>157</v>
      </c>
      <c r="H132" s="246">
        <v>388</v>
      </c>
      <c r="I132" s="321">
        <v>0</v>
      </c>
      <c r="J132" s="247">
        <f>ROUND(I132*H132,2)</f>
        <v>0</v>
      </c>
      <c r="K132" s="244" t="s">
        <v>140</v>
      </c>
      <c r="L132" s="20"/>
      <c r="M132" s="63" t="s">
        <v>3</v>
      </c>
      <c r="N132" s="64" t="s">
        <v>41</v>
      </c>
      <c r="O132" s="65">
        <v>9.2999999999999999E-2</v>
      </c>
      <c r="P132" s="65">
        <f>O132*H132</f>
        <v>36.084000000000003</v>
      </c>
      <c r="Q132" s="65">
        <v>0</v>
      </c>
      <c r="R132" s="65">
        <f>Q132*H132</f>
        <v>0</v>
      </c>
      <c r="S132" s="65">
        <v>1.24E-3</v>
      </c>
      <c r="T132" s="66">
        <f>S132*H132</f>
        <v>0.48111999999999999</v>
      </c>
      <c r="AR132" s="67" t="s">
        <v>217</v>
      </c>
      <c r="AT132" s="67" t="s">
        <v>136</v>
      </c>
      <c r="AU132" s="67" t="s">
        <v>80</v>
      </c>
      <c r="AY132" s="17" t="s">
        <v>133</v>
      </c>
      <c r="BE132" s="68">
        <f>IF(N132="základní",J132,0)</f>
        <v>0</v>
      </c>
      <c r="BF132" s="68">
        <f>IF(N132="snížená",J132,0)</f>
        <v>0</v>
      </c>
      <c r="BG132" s="68">
        <f>IF(N132="zákl. přenesená",J132,0)</f>
        <v>0</v>
      </c>
      <c r="BH132" s="68">
        <f>IF(N132="sníž. přenesená",J132,0)</f>
        <v>0</v>
      </c>
      <c r="BI132" s="68">
        <f>IF(N132="nulová",J132,0)</f>
        <v>0</v>
      </c>
      <c r="BJ132" s="17" t="s">
        <v>78</v>
      </c>
      <c r="BK132" s="68">
        <f>ROUND(I132*H132,2)</f>
        <v>0</v>
      </c>
      <c r="BL132" s="17" t="s">
        <v>217</v>
      </c>
      <c r="BM132" s="67" t="s">
        <v>225</v>
      </c>
    </row>
    <row r="133" spans="2:65" s="1" customFormat="1">
      <c r="B133" s="20"/>
      <c r="D133" s="248" t="s">
        <v>143</v>
      </c>
      <c r="F133" s="249" t="s">
        <v>226</v>
      </c>
      <c r="L133" s="20"/>
      <c r="M133" s="69"/>
      <c r="T133" s="26"/>
      <c r="AT133" s="17" t="s">
        <v>143</v>
      </c>
      <c r="AU133" s="17" t="s">
        <v>80</v>
      </c>
    </row>
    <row r="134" spans="2:65" s="12" customFormat="1">
      <c r="B134" s="70"/>
      <c r="D134" s="250" t="s">
        <v>145</v>
      </c>
      <c r="E134" s="71" t="s">
        <v>3</v>
      </c>
      <c r="F134" s="251" t="s">
        <v>227</v>
      </c>
      <c r="H134" s="252">
        <v>388</v>
      </c>
      <c r="L134" s="70"/>
      <c r="M134" s="72"/>
      <c r="T134" s="73"/>
      <c r="AT134" s="71" t="s">
        <v>145</v>
      </c>
      <c r="AU134" s="71" t="s">
        <v>80</v>
      </c>
      <c r="AV134" s="12" t="s">
        <v>80</v>
      </c>
      <c r="AW134" s="12" t="s">
        <v>30</v>
      </c>
      <c r="AX134" s="12" t="s">
        <v>78</v>
      </c>
      <c r="AY134" s="71" t="s">
        <v>133</v>
      </c>
    </row>
    <row r="135" spans="2:65" s="1" customFormat="1" ht="16.5" customHeight="1">
      <c r="B135" s="20"/>
      <c r="C135" s="242" t="s">
        <v>228</v>
      </c>
      <c r="D135" s="242" t="s">
        <v>136</v>
      </c>
      <c r="E135" s="243" t="s">
        <v>229</v>
      </c>
      <c r="F135" s="244" t="s">
        <v>230</v>
      </c>
      <c r="G135" s="245" t="s">
        <v>157</v>
      </c>
      <c r="H135" s="246">
        <v>388</v>
      </c>
      <c r="I135" s="321">
        <v>0</v>
      </c>
      <c r="J135" s="247">
        <f>ROUND(I135*H135,2)</f>
        <v>0</v>
      </c>
      <c r="K135" s="244" t="s">
        <v>140</v>
      </c>
      <c r="L135" s="20"/>
      <c r="M135" s="63" t="s">
        <v>3</v>
      </c>
      <c r="N135" s="64" t="s">
        <v>41</v>
      </c>
      <c r="O135" s="65">
        <v>0.23599999999999999</v>
      </c>
      <c r="P135" s="65">
        <f>O135*H135</f>
        <v>91.567999999999998</v>
      </c>
      <c r="Q135" s="65">
        <v>0</v>
      </c>
      <c r="R135" s="65">
        <f>Q135*H135</f>
        <v>0</v>
      </c>
      <c r="S135" s="65">
        <v>4.4600000000000004E-3</v>
      </c>
      <c r="T135" s="66">
        <f>S135*H135</f>
        <v>1.7304800000000002</v>
      </c>
      <c r="AR135" s="67" t="s">
        <v>217</v>
      </c>
      <c r="AT135" s="67" t="s">
        <v>136</v>
      </c>
      <c r="AU135" s="67" t="s">
        <v>80</v>
      </c>
      <c r="AY135" s="17" t="s">
        <v>133</v>
      </c>
      <c r="BE135" s="68">
        <f>IF(N135="základní",J135,0)</f>
        <v>0</v>
      </c>
      <c r="BF135" s="68">
        <f>IF(N135="snížená",J135,0)</f>
        <v>0</v>
      </c>
      <c r="BG135" s="68">
        <f>IF(N135="zákl. přenesená",J135,0)</f>
        <v>0</v>
      </c>
      <c r="BH135" s="68">
        <f>IF(N135="sníž. přenesená",J135,0)</f>
        <v>0</v>
      </c>
      <c r="BI135" s="68">
        <f>IF(N135="nulová",J135,0)</f>
        <v>0</v>
      </c>
      <c r="BJ135" s="17" t="s">
        <v>78</v>
      </c>
      <c r="BK135" s="68">
        <f>ROUND(I135*H135,2)</f>
        <v>0</v>
      </c>
      <c r="BL135" s="17" t="s">
        <v>217</v>
      </c>
      <c r="BM135" s="67" t="s">
        <v>231</v>
      </c>
    </row>
    <row r="136" spans="2:65" s="1" customFormat="1">
      <c r="B136" s="20"/>
      <c r="D136" s="248" t="s">
        <v>143</v>
      </c>
      <c r="F136" s="249" t="s">
        <v>232</v>
      </c>
      <c r="L136" s="20"/>
      <c r="M136" s="69"/>
      <c r="T136" s="26"/>
      <c r="AT136" s="17" t="s">
        <v>143</v>
      </c>
      <c r="AU136" s="17" t="s">
        <v>80</v>
      </c>
    </row>
    <row r="137" spans="2:65" s="12" customFormat="1">
      <c r="B137" s="70"/>
      <c r="D137" s="250" t="s">
        <v>145</v>
      </c>
      <c r="E137" s="71" t="s">
        <v>3</v>
      </c>
      <c r="F137" s="251" t="s">
        <v>227</v>
      </c>
      <c r="H137" s="252">
        <v>388</v>
      </c>
      <c r="L137" s="70"/>
      <c r="M137" s="72"/>
      <c r="T137" s="73"/>
      <c r="AT137" s="71" t="s">
        <v>145</v>
      </c>
      <c r="AU137" s="71" t="s">
        <v>80</v>
      </c>
      <c r="AV137" s="12" t="s">
        <v>80</v>
      </c>
      <c r="AW137" s="12" t="s">
        <v>30</v>
      </c>
      <c r="AX137" s="12" t="s">
        <v>78</v>
      </c>
      <c r="AY137" s="71" t="s">
        <v>133</v>
      </c>
    </row>
    <row r="138" spans="2:65" s="1" customFormat="1" ht="16.5" customHeight="1">
      <c r="B138" s="20"/>
      <c r="C138" s="242" t="s">
        <v>217</v>
      </c>
      <c r="D138" s="242" t="s">
        <v>136</v>
      </c>
      <c r="E138" s="243" t="s">
        <v>233</v>
      </c>
      <c r="F138" s="244" t="s">
        <v>234</v>
      </c>
      <c r="G138" s="245" t="s">
        <v>157</v>
      </c>
      <c r="H138" s="246">
        <v>240</v>
      </c>
      <c r="I138" s="321">
        <v>0</v>
      </c>
      <c r="J138" s="247">
        <f>ROUND(I138*H138,2)</f>
        <v>0</v>
      </c>
      <c r="K138" s="244" t="s">
        <v>3</v>
      </c>
      <c r="L138" s="20"/>
      <c r="M138" s="63" t="s">
        <v>3</v>
      </c>
      <c r="N138" s="64" t="s">
        <v>41</v>
      </c>
      <c r="O138" s="65">
        <v>0</v>
      </c>
      <c r="P138" s="65">
        <f>O138*H138</f>
        <v>0</v>
      </c>
      <c r="Q138" s="65">
        <v>0</v>
      </c>
      <c r="R138" s="65">
        <f>Q138*H138</f>
        <v>0</v>
      </c>
      <c r="S138" s="65">
        <v>0</v>
      </c>
      <c r="T138" s="66">
        <f>S138*H138</f>
        <v>0</v>
      </c>
      <c r="AR138" s="67" t="s">
        <v>217</v>
      </c>
      <c r="AT138" s="67" t="s">
        <v>136</v>
      </c>
      <c r="AU138" s="67" t="s">
        <v>80</v>
      </c>
      <c r="AY138" s="17" t="s">
        <v>133</v>
      </c>
      <c r="BE138" s="68">
        <f>IF(N138="základní",J138,0)</f>
        <v>0</v>
      </c>
      <c r="BF138" s="68">
        <f>IF(N138="snížená",J138,0)</f>
        <v>0</v>
      </c>
      <c r="BG138" s="68">
        <f>IF(N138="zákl. přenesená",J138,0)</f>
        <v>0</v>
      </c>
      <c r="BH138" s="68">
        <f>IF(N138="sníž. přenesená",J138,0)</f>
        <v>0</v>
      </c>
      <c r="BI138" s="68">
        <f>IF(N138="nulová",J138,0)</f>
        <v>0</v>
      </c>
      <c r="BJ138" s="17" t="s">
        <v>78</v>
      </c>
      <c r="BK138" s="68">
        <f>ROUND(I138*H138,2)</f>
        <v>0</v>
      </c>
      <c r="BL138" s="17" t="s">
        <v>217</v>
      </c>
      <c r="BM138" s="67" t="s">
        <v>235</v>
      </c>
    </row>
    <row r="139" spans="2:65" s="12" customFormat="1">
      <c r="B139" s="70"/>
      <c r="D139" s="250" t="s">
        <v>145</v>
      </c>
      <c r="E139" s="71" t="s">
        <v>3</v>
      </c>
      <c r="F139" s="251" t="s">
        <v>236</v>
      </c>
      <c r="H139" s="252">
        <v>240</v>
      </c>
      <c r="L139" s="70"/>
      <c r="M139" s="72"/>
      <c r="T139" s="73"/>
      <c r="AT139" s="71" t="s">
        <v>145</v>
      </c>
      <c r="AU139" s="71" t="s">
        <v>80</v>
      </c>
      <c r="AV139" s="12" t="s">
        <v>80</v>
      </c>
      <c r="AW139" s="12" t="s">
        <v>30</v>
      </c>
      <c r="AX139" s="12" t="s">
        <v>78</v>
      </c>
      <c r="AY139" s="71" t="s">
        <v>133</v>
      </c>
    </row>
    <row r="140" spans="2:65" s="1" customFormat="1" ht="21.75" customHeight="1">
      <c r="B140" s="20"/>
      <c r="C140" s="242" t="s">
        <v>237</v>
      </c>
      <c r="D140" s="242" t="s">
        <v>136</v>
      </c>
      <c r="E140" s="243" t="s">
        <v>238</v>
      </c>
      <c r="F140" s="244" t="s">
        <v>239</v>
      </c>
      <c r="G140" s="245" t="s">
        <v>240</v>
      </c>
      <c r="H140" s="246">
        <v>120</v>
      </c>
      <c r="I140" s="321">
        <v>0</v>
      </c>
      <c r="J140" s="247">
        <f>ROUND(I140*H140,2)</f>
        <v>0</v>
      </c>
      <c r="K140" s="244" t="s">
        <v>3</v>
      </c>
      <c r="L140" s="20"/>
      <c r="M140" s="63" t="s">
        <v>3</v>
      </c>
      <c r="N140" s="64" t="s">
        <v>41</v>
      </c>
      <c r="O140" s="65">
        <v>0</v>
      </c>
      <c r="P140" s="65">
        <f>O140*H140</f>
        <v>0</v>
      </c>
      <c r="Q140" s="65">
        <v>0</v>
      </c>
      <c r="R140" s="65">
        <f>Q140*H140</f>
        <v>0</v>
      </c>
      <c r="S140" s="65">
        <v>0</v>
      </c>
      <c r="T140" s="66">
        <f>S140*H140</f>
        <v>0</v>
      </c>
      <c r="AR140" s="67" t="s">
        <v>217</v>
      </c>
      <c r="AT140" s="67" t="s">
        <v>136</v>
      </c>
      <c r="AU140" s="67" t="s">
        <v>80</v>
      </c>
      <c r="AY140" s="17" t="s">
        <v>133</v>
      </c>
      <c r="BE140" s="68">
        <f>IF(N140="základní",J140,0)</f>
        <v>0</v>
      </c>
      <c r="BF140" s="68">
        <f>IF(N140="snížená",J140,0)</f>
        <v>0</v>
      </c>
      <c r="BG140" s="68">
        <f>IF(N140="zákl. přenesená",J140,0)</f>
        <v>0</v>
      </c>
      <c r="BH140" s="68">
        <f>IF(N140="sníž. přenesená",J140,0)</f>
        <v>0</v>
      </c>
      <c r="BI140" s="68">
        <f>IF(N140="nulová",J140,0)</f>
        <v>0</v>
      </c>
      <c r="BJ140" s="17" t="s">
        <v>78</v>
      </c>
      <c r="BK140" s="68">
        <f>ROUND(I140*H140,2)</f>
        <v>0</v>
      </c>
      <c r="BL140" s="17" t="s">
        <v>217</v>
      </c>
      <c r="BM140" s="67" t="s">
        <v>241</v>
      </c>
    </row>
    <row r="141" spans="2:65" s="1" customFormat="1" ht="19.5">
      <c r="B141" s="20"/>
      <c r="D141" s="250" t="s">
        <v>151</v>
      </c>
      <c r="F141" s="253" t="s">
        <v>242</v>
      </c>
      <c r="L141" s="20"/>
      <c r="M141" s="69"/>
      <c r="T141" s="26"/>
      <c r="AT141" s="17" t="s">
        <v>151</v>
      </c>
      <c r="AU141" s="17" t="s">
        <v>80</v>
      </c>
    </row>
    <row r="142" spans="2:65" s="11" customFormat="1" ht="22.9" customHeight="1">
      <c r="B142" s="56"/>
      <c r="D142" s="57" t="s">
        <v>69</v>
      </c>
      <c r="E142" s="240" t="s">
        <v>243</v>
      </c>
      <c r="F142" s="240" t="s">
        <v>244</v>
      </c>
      <c r="J142" s="241">
        <f>BK142</f>
        <v>0</v>
      </c>
      <c r="L142" s="56"/>
      <c r="M142" s="58"/>
      <c r="P142" s="59">
        <f>P143</f>
        <v>0.05</v>
      </c>
      <c r="R142" s="59">
        <f>R143</f>
        <v>0</v>
      </c>
      <c r="T142" s="60">
        <f>T143</f>
        <v>1.7000000000000001E-4</v>
      </c>
      <c r="AR142" s="57" t="s">
        <v>80</v>
      </c>
      <c r="AT142" s="61" t="s">
        <v>69</v>
      </c>
      <c r="AU142" s="61" t="s">
        <v>78</v>
      </c>
      <c r="AY142" s="57" t="s">
        <v>133</v>
      </c>
      <c r="BK142" s="62">
        <f>BK143</f>
        <v>0</v>
      </c>
    </row>
    <row r="143" spans="2:65" s="1" customFormat="1" ht="16.5" customHeight="1">
      <c r="B143" s="20"/>
      <c r="C143" s="242" t="s">
        <v>245</v>
      </c>
      <c r="D143" s="242" t="s">
        <v>136</v>
      </c>
      <c r="E143" s="243" t="s">
        <v>246</v>
      </c>
      <c r="F143" s="244" t="s">
        <v>247</v>
      </c>
      <c r="G143" s="245" t="s">
        <v>248</v>
      </c>
      <c r="H143" s="246">
        <v>1</v>
      </c>
      <c r="I143" s="321">
        <v>0</v>
      </c>
      <c r="J143" s="247">
        <f>ROUND(I143*H143,2)</f>
        <v>0</v>
      </c>
      <c r="K143" s="244" t="s">
        <v>3</v>
      </c>
      <c r="L143" s="20"/>
      <c r="M143" s="63" t="s">
        <v>3</v>
      </c>
      <c r="N143" s="64" t="s">
        <v>41</v>
      </c>
      <c r="O143" s="65">
        <v>0.05</v>
      </c>
      <c r="P143" s="65">
        <f>O143*H143</f>
        <v>0.05</v>
      </c>
      <c r="Q143" s="65">
        <v>0</v>
      </c>
      <c r="R143" s="65">
        <f>Q143*H143</f>
        <v>0</v>
      </c>
      <c r="S143" s="65">
        <v>1.7000000000000001E-4</v>
      </c>
      <c r="T143" s="66">
        <f>S143*H143</f>
        <v>1.7000000000000001E-4</v>
      </c>
      <c r="AR143" s="67" t="s">
        <v>217</v>
      </c>
      <c r="AT143" s="67" t="s">
        <v>136</v>
      </c>
      <c r="AU143" s="67" t="s">
        <v>80</v>
      </c>
      <c r="AY143" s="17" t="s">
        <v>133</v>
      </c>
      <c r="BE143" s="68">
        <f>IF(N143="základní",J143,0)</f>
        <v>0</v>
      </c>
      <c r="BF143" s="68">
        <f>IF(N143="snížená",J143,0)</f>
        <v>0</v>
      </c>
      <c r="BG143" s="68">
        <f>IF(N143="zákl. přenesená",J143,0)</f>
        <v>0</v>
      </c>
      <c r="BH143" s="68">
        <f>IF(N143="sníž. přenesená",J143,0)</f>
        <v>0</v>
      </c>
      <c r="BI143" s="68">
        <f>IF(N143="nulová",J143,0)</f>
        <v>0</v>
      </c>
      <c r="BJ143" s="17" t="s">
        <v>78</v>
      </c>
      <c r="BK143" s="68">
        <f>ROUND(I143*H143,2)</f>
        <v>0</v>
      </c>
      <c r="BL143" s="17" t="s">
        <v>217</v>
      </c>
      <c r="BM143" s="67" t="s">
        <v>249</v>
      </c>
    </row>
    <row r="144" spans="2:65" s="11" customFormat="1" ht="22.9" customHeight="1">
      <c r="B144" s="56"/>
      <c r="D144" s="57" t="s">
        <v>69</v>
      </c>
      <c r="E144" s="240" t="s">
        <v>250</v>
      </c>
      <c r="F144" s="240" t="s">
        <v>251</v>
      </c>
      <c r="J144" s="241">
        <f>BK144</f>
        <v>0</v>
      </c>
      <c r="L144" s="56"/>
      <c r="M144" s="58"/>
      <c r="P144" s="59">
        <f>SUM(P145:P149)</f>
        <v>27.96</v>
      </c>
      <c r="R144" s="59">
        <f>SUM(R145:R149)</f>
        <v>0</v>
      </c>
      <c r="T144" s="60">
        <f>SUM(T145:T149)</f>
        <v>0.5</v>
      </c>
      <c r="AR144" s="57" t="s">
        <v>80</v>
      </c>
      <c r="AT144" s="61" t="s">
        <v>69</v>
      </c>
      <c r="AU144" s="61" t="s">
        <v>78</v>
      </c>
      <c r="AY144" s="57" t="s">
        <v>133</v>
      </c>
      <c r="BK144" s="62">
        <f>SUM(BK145:BK149)</f>
        <v>0</v>
      </c>
    </row>
    <row r="145" spans="2:65" s="1" customFormat="1" ht="16.5" customHeight="1">
      <c r="B145" s="20"/>
      <c r="C145" s="242" t="s">
        <v>252</v>
      </c>
      <c r="D145" s="242" t="s">
        <v>136</v>
      </c>
      <c r="E145" s="243" t="s">
        <v>253</v>
      </c>
      <c r="F145" s="244" t="s">
        <v>254</v>
      </c>
      <c r="G145" s="245" t="s">
        <v>255</v>
      </c>
      <c r="H145" s="246">
        <v>40</v>
      </c>
      <c r="I145" s="321">
        <v>0</v>
      </c>
      <c r="J145" s="247">
        <f>ROUND(I145*H145,2)</f>
        <v>0</v>
      </c>
      <c r="K145" s="244" t="s">
        <v>140</v>
      </c>
      <c r="L145" s="20"/>
      <c r="M145" s="63" t="s">
        <v>3</v>
      </c>
      <c r="N145" s="64" t="s">
        <v>41</v>
      </c>
      <c r="O145" s="65">
        <v>0.254</v>
      </c>
      <c r="P145" s="65">
        <f>O145*H145</f>
        <v>10.16</v>
      </c>
      <c r="Q145" s="65">
        <v>0</v>
      </c>
      <c r="R145" s="65">
        <f>Q145*H145</f>
        <v>0</v>
      </c>
      <c r="S145" s="65">
        <v>1.5E-3</v>
      </c>
      <c r="T145" s="66">
        <f>S145*H145</f>
        <v>0.06</v>
      </c>
      <c r="AR145" s="67" t="s">
        <v>217</v>
      </c>
      <c r="AT145" s="67" t="s">
        <v>136</v>
      </c>
      <c r="AU145" s="67" t="s">
        <v>80</v>
      </c>
      <c r="AY145" s="17" t="s">
        <v>133</v>
      </c>
      <c r="BE145" s="68">
        <f>IF(N145="základní",J145,0)</f>
        <v>0</v>
      </c>
      <c r="BF145" s="68">
        <f>IF(N145="snížená",J145,0)</f>
        <v>0</v>
      </c>
      <c r="BG145" s="68">
        <f>IF(N145="zákl. přenesená",J145,0)</f>
        <v>0</v>
      </c>
      <c r="BH145" s="68">
        <f>IF(N145="sníž. přenesená",J145,0)</f>
        <v>0</v>
      </c>
      <c r="BI145" s="68">
        <f>IF(N145="nulová",J145,0)</f>
        <v>0</v>
      </c>
      <c r="BJ145" s="17" t="s">
        <v>78</v>
      </c>
      <c r="BK145" s="68">
        <f>ROUND(I145*H145,2)</f>
        <v>0</v>
      </c>
      <c r="BL145" s="17" t="s">
        <v>217</v>
      </c>
      <c r="BM145" s="67" t="s">
        <v>256</v>
      </c>
    </row>
    <row r="146" spans="2:65" s="1" customFormat="1">
      <c r="B146" s="20"/>
      <c r="D146" s="248" t="s">
        <v>143</v>
      </c>
      <c r="F146" s="249" t="s">
        <v>257</v>
      </c>
      <c r="L146" s="20"/>
      <c r="M146" s="69"/>
      <c r="T146" s="26"/>
      <c r="AT146" s="17" t="s">
        <v>143</v>
      </c>
      <c r="AU146" s="17" t="s">
        <v>80</v>
      </c>
    </row>
    <row r="147" spans="2:65" s="12" customFormat="1">
      <c r="B147" s="70"/>
      <c r="D147" s="250" t="s">
        <v>145</v>
      </c>
      <c r="E147" s="71" t="s">
        <v>3</v>
      </c>
      <c r="F147" s="251" t="s">
        <v>258</v>
      </c>
      <c r="H147" s="252">
        <v>40</v>
      </c>
      <c r="L147" s="70"/>
      <c r="M147" s="72"/>
      <c r="T147" s="73"/>
      <c r="AT147" s="71" t="s">
        <v>145</v>
      </c>
      <c r="AU147" s="71" t="s">
        <v>80</v>
      </c>
      <c r="AV147" s="12" t="s">
        <v>80</v>
      </c>
      <c r="AW147" s="12" t="s">
        <v>30</v>
      </c>
      <c r="AX147" s="12" t="s">
        <v>78</v>
      </c>
      <c r="AY147" s="71" t="s">
        <v>133</v>
      </c>
    </row>
    <row r="148" spans="2:65" s="1" customFormat="1" ht="16.5" customHeight="1">
      <c r="B148" s="20"/>
      <c r="C148" s="242" t="s">
        <v>259</v>
      </c>
      <c r="D148" s="242" t="s">
        <v>136</v>
      </c>
      <c r="E148" s="243" t="s">
        <v>260</v>
      </c>
      <c r="F148" s="244" t="s">
        <v>261</v>
      </c>
      <c r="G148" s="245" t="s">
        <v>255</v>
      </c>
      <c r="H148" s="246">
        <v>8</v>
      </c>
      <c r="I148" s="321">
        <v>0</v>
      </c>
      <c r="J148" s="247">
        <f>ROUND(I148*H148,2)</f>
        <v>0</v>
      </c>
      <c r="K148" s="244" t="s">
        <v>3</v>
      </c>
      <c r="L148" s="20"/>
      <c r="M148" s="63" t="s">
        <v>3</v>
      </c>
      <c r="N148" s="64" t="s">
        <v>41</v>
      </c>
      <c r="O148" s="65">
        <v>2.2250000000000001</v>
      </c>
      <c r="P148" s="65">
        <f>O148*H148</f>
        <v>17.8</v>
      </c>
      <c r="Q148" s="65">
        <v>0</v>
      </c>
      <c r="R148" s="65">
        <f>Q148*H148</f>
        <v>0</v>
      </c>
      <c r="S148" s="65">
        <v>5.5E-2</v>
      </c>
      <c r="T148" s="66">
        <f>S148*H148</f>
        <v>0.44</v>
      </c>
      <c r="AR148" s="67" t="s">
        <v>217</v>
      </c>
      <c r="AT148" s="67" t="s">
        <v>136</v>
      </c>
      <c r="AU148" s="67" t="s">
        <v>80</v>
      </c>
      <c r="AY148" s="17" t="s">
        <v>133</v>
      </c>
      <c r="BE148" s="68">
        <f>IF(N148="základní",J148,0)</f>
        <v>0</v>
      </c>
      <c r="BF148" s="68">
        <f>IF(N148="snížená",J148,0)</f>
        <v>0</v>
      </c>
      <c r="BG148" s="68">
        <f>IF(N148="zákl. přenesená",J148,0)</f>
        <v>0</v>
      </c>
      <c r="BH148" s="68">
        <f>IF(N148="sníž. přenesená",J148,0)</f>
        <v>0</v>
      </c>
      <c r="BI148" s="68">
        <f>IF(N148="nulová",J148,0)</f>
        <v>0</v>
      </c>
      <c r="BJ148" s="17" t="s">
        <v>78</v>
      </c>
      <c r="BK148" s="68">
        <f>ROUND(I148*H148,2)</f>
        <v>0</v>
      </c>
      <c r="BL148" s="17" t="s">
        <v>217</v>
      </c>
      <c r="BM148" s="67" t="s">
        <v>262</v>
      </c>
    </row>
    <row r="149" spans="2:65" s="12" customFormat="1">
      <c r="B149" s="70"/>
      <c r="D149" s="250" t="s">
        <v>145</v>
      </c>
      <c r="F149" s="251" t="s">
        <v>263</v>
      </c>
      <c r="H149" s="252">
        <v>8</v>
      </c>
      <c r="L149" s="70"/>
      <c r="M149" s="72"/>
      <c r="T149" s="73"/>
      <c r="AT149" s="71" t="s">
        <v>145</v>
      </c>
      <c r="AU149" s="71" t="s">
        <v>80</v>
      </c>
      <c r="AV149" s="12" t="s">
        <v>80</v>
      </c>
      <c r="AW149" s="12" t="s">
        <v>4</v>
      </c>
      <c r="AX149" s="12" t="s">
        <v>78</v>
      </c>
      <c r="AY149" s="71" t="s">
        <v>133</v>
      </c>
    </row>
    <row r="150" spans="2:65" s="11" customFormat="1" ht="22.9" customHeight="1">
      <c r="B150" s="56"/>
      <c r="D150" s="57" t="s">
        <v>69</v>
      </c>
      <c r="E150" s="240" t="s">
        <v>264</v>
      </c>
      <c r="F150" s="240" t="s">
        <v>265</v>
      </c>
      <c r="J150" s="241">
        <f>BK150</f>
        <v>0</v>
      </c>
      <c r="L150" s="56"/>
      <c r="M150" s="58"/>
      <c r="P150" s="59">
        <f>SUM(P151:P161)</f>
        <v>740.42200000000003</v>
      </c>
      <c r="R150" s="59">
        <f>SUM(R151:R161)</f>
        <v>0</v>
      </c>
      <c r="T150" s="60">
        <f>SUM(T151:T161)</f>
        <v>11.442900000000002</v>
      </c>
      <c r="AR150" s="57" t="s">
        <v>80</v>
      </c>
      <c r="AT150" s="61" t="s">
        <v>69</v>
      </c>
      <c r="AU150" s="61" t="s">
        <v>78</v>
      </c>
      <c r="AY150" s="57" t="s">
        <v>133</v>
      </c>
      <c r="BK150" s="62">
        <f>SUM(BK151:BK161)</f>
        <v>0</v>
      </c>
    </row>
    <row r="151" spans="2:65" s="1" customFormat="1" ht="16.5" customHeight="1">
      <c r="B151" s="20"/>
      <c r="C151" s="242" t="s">
        <v>8</v>
      </c>
      <c r="D151" s="242" t="s">
        <v>136</v>
      </c>
      <c r="E151" s="243" t="s">
        <v>266</v>
      </c>
      <c r="F151" s="244" t="s">
        <v>267</v>
      </c>
      <c r="G151" s="245" t="s">
        <v>157</v>
      </c>
      <c r="H151" s="246">
        <v>5</v>
      </c>
      <c r="I151" s="321">
        <v>0</v>
      </c>
      <c r="J151" s="247">
        <f>ROUND(I151*H151,2)</f>
        <v>0</v>
      </c>
      <c r="K151" s="244" t="s">
        <v>3</v>
      </c>
      <c r="L151" s="20"/>
      <c r="M151" s="63" t="s">
        <v>3</v>
      </c>
      <c r="N151" s="64" t="s">
        <v>41</v>
      </c>
      <c r="O151" s="65">
        <v>0.29599999999999999</v>
      </c>
      <c r="P151" s="65">
        <f>O151*H151</f>
        <v>1.48</v>
      </c>
      <c r="Q151" s="65">
        <v>0</v>
      </c>
      <c r="R151" s="65">
        <f>Q151*H151</f>
        <v>0</v>
      </c>
      <c r="S151" s="65">
        <v>1.098E-2</v>
      </c>
      <c r="T151" s="66">
        <f>S151*H151</f>
        <v>5.4900000000000004E-2</v>
      </c>
      <c r="AR151" s="67" t="s">
        <v>217</v>
      </c>
      <c r="AT151" s="67" t="s">
        <v>136</v>
      </c>
      <c r="AU151" s="67" t="s">
        <v>80</v>
      </c>
      <c r="AY151" s="17" t="s">
        <v>133</v>
      </c>
      <c r="BE151" s="68">
        <f>IF(N151="základní",J151,0)</f>
        <v>0</v>
      </c>
      <c r="BF151" s="68">
        <f>IF(N151="snížená",J151,0)</f>
        <v>0</v>
      </c>
      <c r="BG151" s="68">
        <f>IF(N151="zákl. přenesená",J151,0)</f>
        <v>0</v>
      </c>
      <c r="BH151" s="68">
        <f>IF(N151="sníž. přenesená",J151,0)</f>
        <v>0</v>
      </c>
      <c r="BI151" s="68">
        <f>IF(N151="nulová",J151,0)</f>
        <v>0</v>
      </c>
      <c r="BJ151" s="17" t="s">
        <v>78</v>
      </c>
      <c r="BK151" s="68">
        <f>ROUND(I151*H151,2)</f>
        <v>0</v>
      </c>
      <c r="BL151" s="17" t="s">
        <v>217</v>
      </c>
      <c r="BM151" s="67" t="s">
        <v>268</v>
      </c>
    </row>
    <row r="152" spans="2:65" s="1" customFormat="1" ht="16.5" customHeight="1">
      <c r="B152" s="20"/>
      <c r="C152" s="242" t="s">
        <v>269</v>
      </c>
      <c r="D152" s="242" t="s">
        <v>136</v>
      </c>
      <c r="E152" s="243" t="s">
        <v>270</v>
      </c>
      <c r="F152" s="244" t="s">
        <v>271</v>
      </c>
      <c r="G152" s="245" t="s">
        <v>255</v>
      </c>
      <c r="H152" s="246">
        <v>3</v>
      </c>
      <c r="I152" s="321">
        <v>0</v>
      </c>
      <c r="J152" s="247">
        <f>ROUND(I152*H152,2)</f>
        <v>0</v>
      </c>
      <c r="K152" s="244" t="s">
        <v>140</v>
      </c>
      <c r="L152" s="20"/>
      <c r="M152" s="63" t="s">
        <v>3</v>
      </c>
      <c r="N152" s="64" t="s">
        <v>41</v>
      </c>
      <c r="O152" s="65">
        <v>0.05</v>
      </c>
      <c r="P152" s="65">
        <f>O152*H152</f>
        <v>0.15000000000000002</v>
      </c>
      <c r="Q152" s="65">
        <v>0</v>
      </c>
      <c r="R152" s="65">
        <f>Q152*H152</f>
        <v>0</v>
      </c>
      <c r="S152" s="65">
        <v>2.4E-2</v>
      </c>
      <c r="T152" s="66">
        <f>S152*H152</f>
        <v>7.2000000000000008E-2</v>
      </c>
      <c r="AR152" s="67" t="s">
        <v>217</v>
      </c>
      <c r="AT152" s="67" t="s">
        <v>136</v>
      </c>
      <c r="AU152" s="67" t="s">
        <v>80</v>
      </c>
      <c r="AY152" s="17" t="s">
        <v>133</v>
      </c>
      <c r="BE152" s="68">
        <f>IF(N152="základní",J152,0)</f>
        <v>0</v>
      </c>
      <c r="BF152" s="68">
        <f>IF(N152="snížená",J152,0)</f>
        <v>0</v>
      </c>
      <c r="BG152" s="68">
        <f>IF(N152="zákl. přenesená",J152,0)</f>
        <v>0</v>
      </c>
      <c r="BH152" s="68">
        <f>IF(N152="sníž. přenesená",J152,0)</f>
        <v>0</v>
      </c>
      <c r="BI152" s="68">
        <f>IF(N152="nulová",J152,0)</f>
        <v>0</v>
      </c>
      <c r="BJ152" s="17" t="s">
        <v>78</v>
      </c>
      <c r="BK152" s="68">
        <f>ROUND(I152*H152,2)</f>
        <v>0</v>
      </c>
      <c r="BL152" s="17" t="s">
        <v>217</v>
      </c>
      <c r="BM152" s="67" t="s">
        <v>272</v>
      </c>
    </row>
    <row r="153" spans="2:65" s="1" customFormat="1">
      <c r="B153" s="20"/>
      <c r="D153" s="248" t="s">
        <v>143</v>
      </c>
      <c r="F153" s="249" t="s">
        <v>273</v>
      </c>
      <c r="L153" s="20"/>
      <c r="M153" s="69"/>
      <c r="T153" s="26"/>
      <c r="AT153" s="17" t="s">
        <v>143</v>
      </c>
      <c r="AU153" s="17" t="s">
        <v>80</v>
      </c>
    </row>
    <row r="154" spans="2:65" s="12" customFormat="1">
      <c r="B154" s="70"/>
      <c r="D154" s="250" t="s">
        <v>145</v>
      </c>
      <c r="E154" s="71" t="s">
        <v>3</v>
      </c>
      <c r="F154" s="251" t="s">
        <v>154</v>
      </c>
      <c r="H154" s="252">
        <v>3</v>
      </c>
      <c r="L154" s="70"/>
      <c r="M154" s="72"/>
      <c r="T154" s="73"/>
      <c r="AT154" s="71" t="s">
        <v>145</v>
      </c>
      <c r="AU154" s="71" t="s">
        <v>80</v>
      </c>
      <c r="AV154" s="12" t="s">
        <v>80</v>
      </c>
      <c r="AW154" s="12" t="s">
        <v>30</v>
      </c>
      <c r="AX154" s="12" t="s">
        <v>78</v>
      </c>
      <c r="AY154" s="71" t="s">
        <v>133</v>
      </c>
    </row>
    <row r="155" spans="2:65" s="1" customFormat="1" ht="16.5" customHeight="1">
      <c r="B155" s="20"/>
      <c r="C155" s="242" t="s">
        <v>274</v>
      </c>
      <c r="D155" s="242" t="s">
        <v>136</v>
      </c>
      <c r="E155" s="243" t="s">
        <v>275</v>
      </c>
      <c r="F155" s="244" t="s">
        <v>276</v>
      </c>
      <c r="G155" s="245" t="s">
        <v>255</v>
      </c>
      <c r="H155" s="246">
        <v>16</v>
      </c>
      <c r="I155" s="321">
        <v>0</v>
      </c>
      <c r="J155" s="247">
        <f>ROUND(I155*H155,2)</f>
        <v>0</v>
      </c>
      <c r="K155" s="244" t="s">
        <v>140</v>
      </c>
      <c r="L155" s="20"/>
      <c r="M155" s="63" t="s">
        <v>3</v>
      </c>
      <c r="N155" s="64" t="s">
        <v>41</v>
      </c>
      <c r="O155" s="65">
        <v>0.09</v>
      </c>
      <c r="P155" s="65">
        <f>O155*H155</f>
        <v>1.44</v>
      </c>
      <c r="Q155" s="65">
        <v>0</v>
      </c>
      <c r="R155" s="65">
        <f>Q155*H155</f>
        <v>0</v>
      </c>
      <c r="S155" s="65">
        <v>2.8000000000000001E-2</v>
      </c>
      <c r="T155" s="66">
        <f>S155*H155</f>
        <v>0.44800000000000001</v>
      </c>
      <c r="AR155" s="67" t="s">
        <v>217</v>
      </c>
      <c r="AT155" s="67" t="s">
        <v>136</v>
      </c>
      <c r="AU155" s="67" t="s">
        <v>80</v>
      </c>
      <c r="AY155" s="17" t="s">
        <v>133</v>
      </c>
      <c r="BE155" s="68">
        <f>IF(N155="základní",J155,0)</f>
        <v>0</v>
      </c>
      <c r="BF155" s="68">
        <f>IF(N155="snížená",J155,0)</f>
        <v>0</v>
      </c>
      <c r="BG155" s="68">
        <f>IF(N155="zákl. přenesená",J155,0)</f>
        <v>0</v>
      </c>
      <c r="BH155" s="68">
        <f>IF(N155="sníž. přenesená",J155,0)</f>
        <v>0</v>
      </c>
      <c r="BI155" s="68">
        <f>IF(N155="nulová",J155,0)</f>
        <v>0</v>
      </c>
      <c r="BJ155" s="17" t="s">
        <v>78</v>
      </c>
      <c r="BK155" s="68">
        <f>ROUND(I155*H155,2)</f>
        <v>0</v>
      </c>
      <c r="BL155" s="17" t="s">
        <v>217</v>
      </c>
      <c r="BM155" s="67" t="s">
        <v>277</v>
      </c>
    </row>
    <row r="156" spans="2:65" s="1" customFormat="1">
      <c r="B156" s="20"/>
      <c r="D156" s="248" t="s">
        <v>143</v>
      </c>
      <c r="F156" s="249" t="s">
        <v>278</v>
      </c>
      <c r="L156" s="20"/>
      <c r="M156" s="69"/>
      <c r="T156" s="26"/>
      <c r="AT156" s="17" t="s">
        <v>143</v>
      </c>
      <c r="AU156" s="17" t="s">
        <v>80</v>
      </c>
    </row>
    <row r="157" spans="2:65" s="12" customFormat="1">
      <c r="B157" s="70"/>
      <c r="D157" s="250" t="s">
        <v>145</v>
      </c>
      <c r="E157" s="71" t="s">
        <v>3</v>
      </c>
      <c r="F157" s="251" t="s">
        <v>217</v>
      </c>
      <c r="H157" s="252">
        <v>16</v>
      </c>
      <c r="L157" s="70"/>
      <c r="M157" s="72"/>
      <c r="T157" s="73"/>
      <c r="AT157" s="71" t="s">
        <v>145</v>
      </c>
      <c r="AU157" s="71" t="s">
        <v>80</v>
      </c>
      <c r="AV157" s="12" t="s">
        <v>80</v>
      </c>
      <c r="AW157" s="12" t="s">
        <v>30</v>
      </c>
      <c r="AX157" s="12" t="s">
        <v>78</v>
      </c>
      <c r="AY157" s="71" t="s">
        <v>133</v>
      </c>
    </row>
    <row r="158" spans="2:65" s="1" customFormat="1" ht="16.5" customHeight="1">
      <c r="B158" s="20"/>
      <c r="C158" s="242" t="s">
        <v>279</v>
      </c>
      <c r="D158" s="242" t="s">
        <v>136</v>
      </c>
      <c r="E158" s="243" t="s">
        <v>280</v>
      </c>
      <c r="F158" s="244" t="s">
        <v>281</v>
      </c>
      <c r="G158" s="245" t="s">
        <v>255</v>
      </c>
      <c r="H158" s="246">
        <v>418</v>
      </c>
      <c r="I158" s="321">
        <v>0</v>
      </c>
      <c r="J158" s="247">
        <f>ROUND(I158*H158,2)</f>
        <v>0</v>
      </c>
      <c r="K158" s="244" t="s">
        <v>3</v>
      </c>
      <c r="L158" s="20"/>
      <c r="M158" s="63" t="s">
        <v>3</v>
      </c>
      <c r="N158" s="64" t="s">
        <v>41</v>
      </c>
      <c r="O158" s="65">
        <v>0.88200000000000001</v>
      </c>
      <c r="P158" s="65">
        <f>O158*H158</f>
        <v>368.67599999999999</v>
      </c>
      <c r="Q158" s="65">
        <v>0</v>
      </c>
      <c r="R158" s="65">
        <f>Q158*H158</f>
        <v>0</v>
      </c>
      <c r="S158" s="65">
        <v>1.2999999999999999E-2</v>
      </c>
      <c r="T158" s="66">
        <f>S158*H158</f>
        <v>5.4340000000000002</v>
      </c>
      <c r="AR158" s="67" t="s">
        <v>217</v>
      </c>
      <c r="AT158" s="67" t="s">
        <v>136</v>
      </c>
      <c r="AU158" s="67" t="s">
        <v>80</v>
      </c>
      <c r="AY158" s="17" t="s">
        <v>133</v>
      </c>
      <c r="BE158" s="68">
        <f>IF(N158="základní",J158,0)</f>
        <v>0</v>
      </c>
      <c r="BF158" s="68">
        <f>IF(N158="snížená",J158,0)</f>
        <v>0</v>
      </c>
      <c r="BG158" s="68">
        <f>IF(N158="zákl. přenesená",J158,0)</f>
        <v>0</v>
      </c>
      <c r="BH158" s="68">
        <f>IF(N158="sníž. přenesená",J158,0)</f>
        <v>0</v>
      </c>
      <c r="BI158" s="68">
        <f>IF(N158="nulová",J158,0)</f>
        <v>0</v>
      </c>
      <c r="BJ158" s="17" t="s">
        <v>78</v>
      </c>
      <c r="BK158" s="68">
        <f>ROUND(I158*H158,2)</f>
        <v>0</v>
      </c>
      <c r="BL158" s="17" t="s">
        <v>217</v>
      </c>
      <c r="BM158" s="67" t="s">
        <v>282</v>
      </c>
    </row>
    <row r="159" spans="2:65" s="12" customFormat="1">
      <c r="B159" s="70"/>
      <c r="D159" s="250" t="s">
        <v>145</v>
      </c>
      <c r="E159" s="71" t="s">
        <v>3</v>
      </c>
      <c r="F159" s="251" t="s">
        <v>283</v>
      </c>
      <c r="H159" s="252">
        <v>418</v>
      </c>
      <c r="L159" s="70"/>
      <c r="M159" s="72"/>
      <c r="T159" s="73"/>
      <c r="AT159" s="71" t="s">
        <v>145</v>
      </c>
      <c r="AU159" s="71" t="s">
        <v>80</v>
      </c>
      <c r="AV159" s="12" t="s">
        <v>80</v>
      </c>
      <c r="AW159" s="12" t="s">
        <v>30</v>
      </c>
      <c r="AX159" s="12" t="s">
        <v>78</v>
      </c>
      <c r="AY159" s="71" t="s">
        <v>133</v>
      </c>
    </row>
    <row r="160" spans="2:65" s="1" customFormat="1" ht="16.5" customHeight="1">
      <c r="B160" s="20"/>
      <c r="C160" s="242" t="s">
        <v>284</v>
      </c>
      <c r="D160" s="242" t="s">
        <v>136</v>
      </c>
      <c r="E160" s="243" t="s">
        <v>285</v>
      </c>
      <c r="F160" s="244" t="s">
        <v>286</v>
      </c>
      <c r="G160" s="245" t="s">
        <v>255</v>
      </c>
      <c r="H160" s="246">
        <v>418</v>
      </c>
      <c r="I160" s="321">
        <v>0</v>
      </c>
      <c r="J160" s="247">
        <f>ROUND(I160*H160,2)</f>
        <v>0</v>
      </c>
      <c r="K160" s="244" t="s">
        <v>3</v>
      </c>
      <c r="L160" s="20"/>
      <c r="M160" s="63" t="s">
        <v>3</v>
      </c>
      <c r="N160" s="64" t="s">
        <v>41</v>
      </c>
      <c r="O160" s="65">
        <v>0.88200000000000001</v>
      </c>
      <c r="P160" s="65">
        <f>O160*H160</f>
        <v>368.67599999999999</v>
      </c>
      <c r="Q160" s="65">
        <v>0</v>
      </c>
      <c r="R160" s="65">
        <f>Q160*H160</f>
        <v>0</v>
      </c>
      <c r="S160" s="65">
        <v>1.2999999999999999E-2</v>
      </c>
      <c r="T160" s="66">
        <f>S160*H160</f>
        <v>5.4340000000000002</v>
      </c>
      <c r="AR160" s="67" t="s">
        <v>217</v>
      </c>
      <c r="AT160" s="67" t="s">
        <v>136</v>
      </c>
      <c r="AU160" s="67" t="s">
        <v>80</v>
      </c>
      <c r="AY160" s="17" t="s">
        <v>133</v>
      </c>
      <c r="BE160" s="68">
        <f>IF(N160="základní",J160,0)</f>
        <v>0</v>
      </c>
      <c r="BF160" s="68">
        <f>IF(N160="snížená",J160,0)</f>
        <v>0</v>
      </c>
      <c r="BG160" s="68">
        <f>IF(N160="zákl. přenesená",J160,0)</f>
        <v>0</v>
      </c>
      <c r="BH160" s="68">
        <f>IF(N160="sníž. přenesená",J160,0)</f>
        <v>0</v>
      </c>
      <c r="BI160" s="68">
        <f>IF(N160="nulová",J160,0)</f>
        <v>0</v>
      </c>
      <c r="BJ160" s="17" t="s">
        <v>78</v>
      </c>
      <c r="BK160" s="68">
        <f>ROUND(I160*H160,2)</f>
        <v>0</v>
      </c>
      <c r="BL160" s="17" t="s">
        <v>217</v>
      </c>
      <c r="BM160" s="67" t="s">
        <v>287</v>
      </c>
    </row>
    <row r="161" spans="2:65" s="12" customFormat="1">
      <c r="B161" s="70"/>
      <c r="D161" s="250" t="s">
        <v>145</v>
      </c>
      <c r="E161" s="71" t="s">
        <v>3</v>
      </c>
      <c r="F161" s="251" t="s">
        <v>283</v>
      </c>
      <c r="H161" s="252">
        <v>418</v>
      </c>
      <c r="L161" s="70"/>
      <c r="M161" s="72"/>
      <c r="T161" s="73"/>
      <c r="AT161" s="71" t="s">
        <v>145</v>
      </c>
      <c r="AU161" s="71" t="s">
        <v>80</v>
      </c>
      <c r="AV161" s="12" t="s">
        <v>80</v>
      </c>
      <c r="AW161" s="12" t="s">
        <v>30</v>
      </c>
      <c r="AX161" s="12" t="s">
        <v>78</v>
      </c>
      <c r="AY161" s="71" t="s">
        <v>133</v>
      </c>
    </row>
    <row r="162" spans="2:65" s="11" customFormat="1" ht="22.9" customHeight="1">
      <c r="B162" s="56"/>
      <c r="D162" s="57" t="s">
        <v>69</v>
      </c>
      <c r="E162" s="240" t="s">
        <v>288</v>
      </c>
      <c r="F162" s="240" t="s">
        <v>289</v>
      </c>
      <c r="J162" s="241">
        <f>BK162</f>
        <v>0</v>
      </c>
      <c r="L162" s="56"/>
      <c r="M162" s="58"/>
      <c r="P162" s="59">
        <f>SUM(P163:P172)</f>
        <v>109.66</v>
      </c>
      <c r="R162" s="59">
        <f>SUM(R163:R172)</f>
        <v>0</v>
      </c>
      <c r="T162" s="60">
        <f>SUM(T163:T172)</f>
        <v>1.9814999999999998</v>
      </c>
      <c r="AR162" s="57" t="s">
        <v>80</v>
      </c>
      <c r="AT162" s="61" t="s">
        <v>69</v>
      </c>
      <c r="AU162" s="61" t="s">
        <v>78</v>
      </c>
      <c r="AY162" s="57" t="s">
        <v>133</v>
      </c>
      <c r="BK162" s="62">
        <f>SUM(BK163:BK172)</f>
        <v>0</v>
      </c>
    </row>
    <row r="163" spans="2:65" s="1" customFormat="1" ht="16.5" customHeight="1">
      <c r="B163" s="20"/>
      <c r="C163" s="242" t="s">
        <v>290</v>
      </c>
      <c r="D163" s="242" t="s">
        <v>136</v>
      </c>
      <c r="E163" s="243" t="s">
        <v>291</v>
      </c>
      <c r="F163" s="244" t="s">
        <v>292</v>
      </c>
      <c r="G163" s="245" t="s">
        <v>157</v>
      </c>
      <c r="H163" s="246">
        <v>165</v>
      </c>
      <c r="I163" s="321">
        <v>0</v>
      </c>
      <c r="J163" s="247">
        <f>ROUND(I163*H163,2)</f>
        <v>0</v>
      </c>
      <c r="K163" s="244" t="s">
        <v>140</v>
      </c>
      <c r="L163" s="20"/>
      <c r="M163" s="63" t="s">
        <v>3</v>
      </c>
      <c r="N163" s="64" t="s">
        <v>41</v>
      </c>
      <c r="O163" s="65">
        <v>0.255</v>
      </c>
      <c r="P163" s="65">
        <f>O163*H163</f>
        <v>42.075000000000003</v>
      </c>
      <c r="Q163" s="65">
        <v>0</v>
      </c>
      <c r="R163" s="65">
        <f>Q163*H163</f>
        <v>0</v>
      </c>
      <c r="S163" s="65">
        <v>3.0000000000000001E-3</v>
      </c>
      <c r="T163" s="66">
        <f>S163*H163</f>
        <v>0.495</v>
      </c>
      <c r="AR163" s="67" t="s">
        <v>217</v>
      </c>
      <c r="AT163" s="67" t="s">
        <v>136</v>
      </c>
      <c r="AU163" s="67" t="s">
        <v>80</v>
      </c>
      <c r="AY163" s="17" t="s">
        <v>133</v>
      </c>
      <c r="BE163" s="68">
        <f>IF(N163="základní",J163,0)</f>
        <v>0</v>
      </c>
      <c r="BF163" s="68">
        <f>IF(N163="snížená",J163,0)</f>
        <v>0</v>
      </c>
      <c r="BG163" s="68">
        <f>IF(N163="zákl. přenesená",J163,0)</f>
        <v>0</v>
      </c>
      <c r="BH163" s="68">
        <f>IF(N163="sníž. přenesená",J163,0)</f>
        <v>0</v>
      </c>
      <c r="BI163" s="68">
        <f>IF(N163="nulová",J163,0)</f>
        <v>0</v>
      </c>
      <c r="BJ163" s="17" t="s">
        <v>78</v>
      </c>
      <c r="BK163" s="68">
        <f>ROUND(I163*H163,2)</f>
        <v>0</v>
      </c>
      <c r="BL163" s="17" t="s">
        <v>217</v>
      </c>
      <c r="BM163" s="67" t="s">
        <v>293</v>
      </c>
    </row>
    <row r="164" spans="2:65" s="1" customFormat="1">
      <c r="B164" s="20"/>
      <c r="D164" s="248" t="s">
        <v>143</v>
      </c>
      <c r="F164" s="249" t="s">
        <v>294</v>
      </c>
      <c r="L164" s="20"/>
      <c r="M164" s="69"/>
      <c r="T164" s="26"/>
      <c r="AT164" s="17" t="s">
        <v>143</v>
      </c>
      <c r="AU164" s="17" t="s">
        <v>80</v>
      </c>
    </row>
    <row r="165" spans="2:65" s="12" customFormat="1">
      <c r="B165" s="70"/>
      <c r="D165" s="250" t="s">
        <v>145</v>
      </c>
      <c r="E165" s="71" t="s">
        <v>3</v>
      </c>
      <c r="F165" s="251" t="s">
        <v>295</v>
      </c>
      <c r="H165" s="252">
        <v>25</v>
      </c>
      <c r="L165" s="70"/>
      <c r="M165" s="72"/>
      <c r="T165" s="73"/>
      <c r="AT165" s="71" t="s">
        <v>145</v>
      </c>
      <c r="AU165" s="71" t="s">
        <v>80</v>
      </c>
      <c r="AV165" s="12" t="s">
        <v>80</v>
      </c>
      <c r="AW165" s="12" t="s">
        <v>30</v>
      </c>
      <c r="AX165" s="12" t="s">
        <v>70</v>
      </c>
      <c r="AY165" s="71" t="s">
        <v>133</v>
      </c>
    </row>
    <row r="166" spans="2:65" s="12" customFormat="1">
      <c r="B166" s="70"/>
      <c r="D166" s="250" t="s">
        <v>145</v>
      </c>
      <c r="E166" s="71" t="s">
        <v>3</v>
      </c>
      <c r="F166" s="251" t="s">
        <v>296</v>
      </c>
      <c r="H166" s="252">
        <v>140</v>
      </c>
      <c r="L166" s="70"/>
      <c r="M166" s="72"/>
      <c r="T166" s="73"/>
      <c r="AT166" s="71" t="s">
        <v>145</v>
      </c>
      <c r="AU166" s="71" t="s">
        <v>80</v>
      </c>
      <c r="AV166" s="12" t="s">
        <v>80</v>
      </c>
      <c r="AW166" s="12" t="s">
        <v>30</v>
      </c>
      <c r="AX166" s="12" t="s">
        <v>70</v>
      </c>
      <c r="AY166" s="71" t="s">
        <v>133</v>
      </c>
    </row>
    <row r="167" spans="2:65" s="13" customFormat="1">
      <c r="B167" s="74"/>
      <c r="D167" s="250" t="s">
        <v>145</v>
      </c>
      <c r="E167" s="75" t="s">
        <v>3</v>
      </c>
      <c r="F167" s="254" t="s">
        <v>297</v>
      </c>
      <c r="H167" s="255">
        <v>165</v>
      </c>
      <c r="L167" s="74"/>
      <c r="M167" s="76"/>
      <c r="T167" s="77"/>
      <c r="AT167" s="75" t="s">
        <v>145</v>
      </c>
      <c r="AU167" s="75" t="s">
        <v>80</v>
      </c>
      <c r="AV167" s="13" t="s">
        <v>141</v>
      </c>
      <c r="AW167" s="13" t="s">
        <v>30</v>
      </c>
      <c r="AX167" s="13" t="s">
        <v>78</v>
      </c>
      <c r="AY167" s="75" t="s">
        <v>133</v>
      </c>
    </row>
    <row r="168" spans="2:65" s="1" customFormat="1" ht="16.5" customHeight="1">
      <c r="B168" s="20"/>
      <c r="C168" s="242" t="s">
        <v>298</v>
      </c>
      <c r="D168" s="242" t="s">
        <v>136</v>
      </c>
      <c r="E168" s="243" t="s">
        <v>299</v>
      </c>
      <c r="F168" s="244" t="s">
        <v>300</v>
      </c>
      <c r="G168" s="245" t="s">
        <v>157</v>
      </c>
      <c r="H168" s="246">
        <v>432</v>
      </c>
      <c r="I168" s="321">
        <v>0</v>
      </c>
      <c r="J168" s="247">
        <f>ROUND(I168*H168,2)</f>
        <v>0</v>
      </c>
      <c r="K168" s="244" t="s">
        <v>140</v>
      </c>
      <c r="L168" s="20"/>
      <c r="M168" s="63" t="s">
        <v>3</v>
      </c>
      <c r="N168" s="64" t="s">
        <v>41</v>
      </c>
      <c r="O168" s="65">
        <v>0.105</v>
      </c>
      <c r="P168" s="65">
        <f>O168*H168</f>
        <v>45.36</v>
      </c>
      <c r="Q168" s="65">
        <v>0</v>
      </c>
      <c r="R168" s="65">
        <f>Q168*H168</f>
        <v>0</v>
      </c>
      <c r="S168" s="65">
        <v>3.0000000000000001E-3</v>
      </c>
      <c r="T168" s="66">
        <f>S168*H168</f>
        <v>1.296</v>
      </c>
      <c r="AR168" s="67" t="s">
        <v>217</v>
      </c>
      <c r="AT168" s="67" t="s">
        <v>136</v>
      </c>
      <c r="AU168" s="67" t="s">
        <v>80</v>
      </c>
      <c r="AY168" s="17" t="s">
        <v>133</v>
      </c>
      <c r="BE168" s="68">
        <f>IF(N168="základní",J168,0)</f>
        <v>0</v>
      </c>
      <c r="BF168" s="68">
        <f>IF(N168="snížená",J168,0)</f>
        <v>0</v>
      </c>
      <c r="BG168" s="68">
        <f>IF(N168="zákl. přenesená",J168,0)</f>
        <v>0</v>
      </c>
      <c r="BH168" s="68">
        <f>IF(N168="sníž. přenesená",J168,0)</f>
        <v>0</v>
      </c>
      <c r="BI168" s="68">
        <f>IF(N168="nulová",J168,0)</f>
        <v>0</v>
      </c>
      <c r="BJ168" s="17" t="s">
        <v>78</v>
      </c>
      <c r="BK168" s="68">
        <f>ROUND(I168*H168,2)</f>
        <v>0</v>
      </c>
      <c r="BL168" s="17" t="s">
        <v>217</v>
      </c>
      <c r="BM168" s="67" t="s">
        <v>301</v>
      </c>
    </row>
    <row r="169" spans="2:65" s="1" customFormat="1">
      <c r="B169" s="20"/>
      <c r="D169" s="248" t="s">
        <v>143</v>
      </c>
      <c r="F169" s="249" t="s">
        <v>302</v>
      </c>
      <c r="L169" s="20"/>
      <c r="M169" s="69"/>
      <c r="T169" s="26"/>
      <c r="AT169" s="17" t="s">
        <v>143</v>
      </c>
      <c r="AU169" s="17" t="s">
        <v>80</v>
      </c>
    </row>
    <row r="170" spans="2:65" s="12" customFormat="1">
      <c r="B170" s="70"/>
      <c r="D170" s="250" t="s">
        <v>145</v>
      </c>
      <c r="E170" s="71" t="s">
        <v>3</v>
      </c>
      <c r="F170" s="251">
        <v>432</v>
      </c>
      <c r="H170" s="252">
        <v>635</v>
      </c>
      <c r="L170" s="70"/>
      <c r="M170" s="72"/>
      <c r="T170" s="73"/>
      <c r="AT170" s="71" t="s">
        <v>145</v>
      </c>
      <c r="AU170" s="71" t="s">
        <v>80</v>
      </c>
      <c r="AV170" s="12" t="s">
        <v>80</v>
      </c>
      <c r="AW170" s="12" t="s">
        <v>30</v>
      </c>
      <c r="AX170" s="12" t="s">
        <v>78</v>
      </c>
      <c r="AY170" s="71" t="s">
        <v>133</v>
      </c>
    </row>
    <row r="171" spans="2:65" s="1" customFormat="1" ht="16.5" customHeight="1">
      <c r="B171" s="20"/>
      <c r="C171" s="242" t="s">
        <v>303</v>
      </c>
      <c r="D171" s="242" t="s">
        <v>136</v>
      </c>
      <c r="E171" s="243" t="s">
        <v>304</v>
      </c>
      <c r="F171" s="244" t="s">
        <v>305</v>
      </c>
      <c r="G171" s="245" t="s">
        <v>240</v>
      </c>
      <c r="H171" s="246">
        <v>635</v>
      </c>
      <c r="I171" s="321">
        <v>0</v>
      </c>
      <c r="J171" s="247">
        <f>ROUND(I171*H171,2)</f>
        <v>0</v>
      </c>
      <c r="K171" s="244" t="s">
        <v>140</v>
      </c>
      <c r="L171" s="20"/>
      <c r="M171" s="63" t="s">
        <v>3</v>
      </c>
      <c r="N171" s="64" t="s">
        <v>41</v>
      </c>
      <c r="O171" s="65">
        <v>3.5000000000000003E-2</v>
      </c>
      <c r="P171" s="65">
        <f>O171*H171</f>
        <v>22.225000000000001</v>
      </c>
      <c r="Q171" s="65">
        <v>0</v>
      </c>
      <c r="R171" s="65">
        <f>Q171*H171</f>
        <v>0</v>
      </c>
      <c r="S171" s="65">
        <v>2.9999999999999997E-4</v>
      </c>
      <c r="T171" s="66">
        <f>S171*H171</f>
        <v>0.19049999999999997</v>
      </c>
      <c r="AR171" s="67" t="s">
        <v>217</v>
      </c>
      <c r="AT171" s="67" t="s">
        <v>136</v>
      </c>
      <c r="AU171" s="67" t="s">
        <v>80</v>
      </c>
      <c r="AY171" s="17" t="s">
        <v>133</v>
      </c>
      <c r="BE171" s="68">
        <f>IF(N171="základní",J171,0)</f>
        <v>0</v>
      </c>
      <c r="BF171" s="68">
        <f>IF(N171="snížená",J171,0)</f>
        <v>0</v>
      </c>
      <c r="BG171" s="68">
        <f>IF(N171="zákl. přenesená",J171,0)</f>
        <v>0</v>
      </c>
      <c r="BH171" s="68">
        <f>IF(N171="sníž. přenesená",J171,0)</f>
        <v>0</v>
      </c>
      <c r="BI171" s="68">
        <f>IF(N171="nulová",J171,0)</f>
        <v>0</v>
      </c>
      <c r="BJ171" s="17" t="s">
        <v>78</v>
      </c>
      <c r="BK171" s="68">
        <f>ROUND(I171*H171,2)</f>
        <v>0</v>
      </c>
      <c r="BL171" s="17" t="s">
        <v>217</v>
      </c>
      <c r="BM171" s="67" t="s">
        <v>306</v>
      </c>
    </row>
    <row r="172" spans="2:65" s="1" customFormat="1">
      <c r="B172" s="20"/>
      <c r="D172" s="248" t="s">
        <v>143</v>
      </c>
      <c r="F172" s="249" t="s">
        <v>307</v>
      </c>
      <c r="L172" s="20"/>
      <c r="M172" s="78"/>
      <c r="N172" s="79"/>
      <c r="O172" s="79"/>
      <c r="P172" s="79"/>
      <c r="Q172" s="79"/>
      <c r="R172" s="79"/>
      <c r="S172" s="79"/>
      <c r="T172" s="80"/>
      <c r="AT172" s="17" t="s">
        <v>143</v>
      </c>
      <c r="AU172" s="17" t="s">
        <v>80</v>
      </c>
    </row>
    <row r="173" spans="2:65" s="1" customFormat="1" ht="6.95" customHeight="1">
      <c r="B173" s="196"/>
      <c r="C173" s="197"/>
      <c r="D173" s="197"/>
      <c r="E173" s="197"/>
      <c r="F173" s="197"/>
      <c r="G173" s="197"/>
      <c r="H173" s="197"/>
      <c r="I173" s="197"/>
      <c r="J173" s="197"/>
      <c r="K173" s="197"/>
      <c r="L173" s="20"/>
    </row>
  </sheetData>
  <sheetProtection password="CA50" sheet="1" objects="1" scenarios="1"/>
  <autoFilter ref="C88:K172" xr:uid="{00000000-0009-0000-0000-000001000000}"/>
  <mergeCells count="9">
    <mergeCell ref="E50:H50"/>
    <mergeCell ref="E79:H79"/>
    <mergeCell ref="E81:H81"/>
    <mergeCell ref="L2:V2"/>
    <mergeCell ref="E7:H7"/>
    <mergeCell ref="E9:H9"/>
    <mergeCell ref="E18:H18"/>
    <mergeCell ref="E27:H27"/>
    <mergeCell ref="E48:H48"/>
  </mergeCells>
  <hyperlinks>
    <hyperlink ref="F93" r:id="rId1" xr:uid="{00000000-0004-0000-0100-000000000000}"/>
    <hyperlink ref="F96" r:id="rId2" xr:uid="{00000000-0004-0000-0100-000001000000}"/>
    <hyperlink ref="F100" r:id="rId3" xr:uid="{00000000-0004-0000-0100-000002000000}"/>
    <hyperlink ref="F103" r:id="rId4" xr:uid="{00000000-0004-0000-0100-000003000000}"/>
    <hyperlink ref="F106" r:id="rId5" xr:uid="{00000000-0004-0000-0100-000004000000}"/>
    <hyperlink ref="F109" r:id="rId6" xr:uid="{00000000-0004-0000-0100-000005000000}"/>
    <hyperlink ref="F113" r:id="rId7" xr:uid="{00000000-0004-0000-0100-000006000000}"/>
    <hyperlink ref="F115" r:id="rId8" xr:uid="{00000000-0004-0000-0100-000007000000}"/>
    <hyperlink ref="F117" r:id="rId9" xr:uid="{00000000-0004-0000-0100-000008000000}"/>
    <hyperlink ref="F120" r:id="rId10" xr:uid="{00000000-0004-0000-0100-000009000000}"/>
    <hyperlink ref="F123" r:id="rId11" xr:uid="{00000000-0004-0000-0100-00000A000000}"/>
    <hyperlink ref="F125" r:id="rId12" xr:uid="{00000000-0004-0000-0100-00000B000000}"/>
    <hyperlink ref="F129" r:id="rId13" xr:uid="{00000000-0004-0000-0100-00000C000000}"/>
    <hyperlink ref="F133" r:id="rId14" xr:uid="{00000000-0004-0000-0100-00000D000000}"/>
    <hyperlink ref="F136" r:id="rId15" xr:uid="{00000000-0004-0000-0100-00000E000000}"/>
    <hyperlink ref="F146" r:id="rId16" xr:uid="{00000000-0004-0000-0100-00000F000000}"/>
    <hyperlink ref="F153" r:id="rId17" xr:uid="{00000000-0004-0000-0100-000010000000}"/>
    <hyperlink ref="F156" r:id="rId18" xr:uid="{00000000-0004-0000-0100-000011000000}"/>
    <hyperlink ref="F164" r:id="rId19" xr:uid="{00000000-0004-0000-0100-000012000000}"/>
    <hyperlink ref="F169" r:id="rId20" xr:uid="{00000000-0004-0000-0100-000013000000}"/>
    <hyperlink ref="F172" r:id="rId21" xr:uid="{00000000-0004-0000-0100-000014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56"/>
  <sheetViews>
    <sheetView showGridLines="0" zoomScale="90" zoomScaleNormal="90" workbookViewId="0">
      <selection activeCell="X100" sqref="X10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83</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308</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ROUND(J100,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ROUND((SUM(BE100:BE355)),  2)</f>
        <v>0</v>
      </c>
      <c r="I33" s="217">
        <v>0.21</v>
      </c>
      <c r="J33" s="216">
        <f>ROUND(((SUM(BE100:BE355))*I33),  2)</f>
        <v>0</v>
      </c>
      <c r="L33" s="20"/>
    </row>
    <row r="34" spans="2:12" s="1" customFormat="1" ht="14.45" customHeight="1">
      <c r="B34" s="20"/>
      <c r="E34" s="187" t="s">
        <v>42</v>
      </c>
      <c r="F34" s="216">
        <f>ROUND((SUM(BF100:BF355)),  2)</f>
        <v>0</v>
      </c>
      <c r="I34" s="217">
        <v>0.12</v>
      </c>
      <c r="J34" s="216">
        <f>ROUND(((SUM(BF100:BF355))*I34),  2)</f>
        <v>0</v>
      </c>
      <c r="L34" s="20"/>
    </row>
    <row r="35" spans="2:12" s="1" customFormat="1" ht="14.45" hidden="1" customHeight="1">
      <c r="B35" s="20"/>
      <c r="E35" s="187" t="s">
        <v>43</v>
      </c>
      <c r="F35" s="216">
        <f>ROUND((SUM(BG100:BG355)),  2)</f>
        <v>0</v>
      </c>
      <c r="I35" s="217">
        <v>0.21</v>
      </c>
      <c r="J35" s="216">
        <f>0</f>
        <v>0</v>
      </c>
      <c r="L35" s="20"/>
    </row>
    <row r="36" spans="2:12" s="1" customFormat="1" ht="14.45" hidden="1" customHeight="1">
      <c r="B36" s="20"/>
      <c r="E36" s="187" t="s">
        <v>44</v>
      </c>
      <c r="F36" s="216">
        <f>ROUND((SUM(BH100:BH355)),  2)</f>
        <v>0</v>
      </c>
      <c r="I36" s="217">
        <v>0.12</v>
      </c>
      <c r="J36" s="216">
        <f>0</f>
        <v>0</v>
      </c>
      <c r="L36" s="20"/>
    </row>
    <row r="37" spans="2:12" s="1" customFormat="1" ht="14.45" hidden="1" customHeight="1">
      <c r="B37" s="20"/>
      <c r="E37" s="187" t="s">
        <v>45</v>
      </c>
      <c r="F37" s="216">
        <f>ROUND((SUM(BI100:BI355)),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02 - Stavební práce</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J100</f>
        <v>0</v>
      </c>
      <c r="L59" s="20"/>
      <c r="AU59" s="17" t="s">
        <v>107</v>
      </c>
    </row>
    <row r="60" spans="2:47" s="8" customFormat="1" ht="24.95" customHeight="1">
      <c r="B60" s="50"/>
      <c r="D60" s="228" t="s">
        <v>108</v>
      </c>
      <c r="E60" s="229"/>
      <c r="F60" s="229"/>
      <c r="G60" s="229"/>
      <c r="H60" s="229"/>
      <c r="I60" s="229"/>
      <c r="J60" s="230">
        <f>J101</f>
        <v>0</v>
      </c>
      <c r="L60" s="50"/>
    </row>
    <row r="61" spans="2:47" s="9" customFormat="1" ht="19.899999999999999" customHeight="1">
      <c r="B61" s="51"/>
      <c r="D61" s="231" t="s">
        <v>309</v>
      </c>
      <c r="E61" s="232"/>
      <c r="F61" s="232"/>
      <c r="G61" s="232"/>
      <c r="H61" s="232"/>
      <c r="I61" s="232"/>
      <c r="J61" s="233">
        <f>J102</f>
        <v>0</v>
      </c>
      <c r="L61" s="51"/>
    </row>
    <row r="62" spans="2:47" s="9" customFormat="1" ht="19.899999999999999" customHeight="1">
      <c r="B62" s="51"/>
      <c r="D62" s="231" t="s">
        <v>310</v>
      </c>
      <c r="E62" s="232"/>
      <c r="F62" s="232"/>
      <c r="G62" s="232"/>
      <c r="H62" s="232"/>
      <c r="I62" s="232"/>
      <c r="J62" s="233">
        <f>J112</f>
        <v>0</v>
      </c>
      <c r="L62" s="51"/>
    </row>
    <row r="63" spans="2:47" s="9" customFormat="1" ht="19.899999999999999" customHeight="1">
      <c r="B63" s="51"/>
      <c r="D63" s="231" t="s">
        <v>109</v>
      </c>
      <c r="E63" s="232"/>
      <c r="F63" s="232"/>
      <c r="G63" s="232"/>
      <c r="H63" s="232"/>
      <c r="I63" s="232"/>
      <c r="J63" s="233">
        <f>J122</f>
        <v>0</v>
      </c>
      <c r="L63" s="51"/>
    </row>
    <row r="64" spans="2:47" s="9" customFormat="1" ht="19.899999999999999" customHeight="1">
      <c r="B64" s="51"/>
      <c r="D64" s="231" t="s">
        <v>311</v>
      </c>
      <c r="E64" s="232"/>
      <c r="F64" s="232"/>
      <c r="G64" s="232"/>
      <c r="H64" s="232"/>
      <c r="I64" s="232"/>
      <c r="J64" s="233">
        <f>J136</f>
        <v>0</v>
      </c>
      <c r="L64" s="51"/>
    </row>
    <row r="65" spans="2:12" s="8" customFormat="1" ht="24.95" customHeight="1">
      <c r="B65" s="50"/>
      <c r="D65" s="228" t="s">
        <v>312</v>
      </c>
      <c r="E65" s="229"/>
      <c r="F65" s="229"/>
      <c r="G65" s="229"/>
      <c r="H65" s="229"/>
      <c r="I65" s="229"/>
      <c r="J65" s="230">
        <f>J139</f>
        <v>0</v>
      </c>
      <c r="L65" s="50"/>
    </row>
    <row r="66" spans="2:12" s="8" customFormat="1" ht="24.95" customHeight="1">
      <c r="B66" s="50"/>
      <c r="D66" s="228" t="s">
        <v>111</v>
      </c>
      <c r="E66" s="229"/>
      <c r="F66" s="229"/>
      <c r="G66" s="229"/>
      <c r="H66" s="229"/>
      <c r="I66" s="229"/>
      <c r="J66" s="230">
        <f>J146</f>
        <v>0</v>
      </c>
      <c r="L66" s="50"/>
    </row>
    <row r="67" spans="2:12" s="9" customFormat="1" ht="19.899999999999999" customHeight="1">
      <c r="B67" s="51"/>
      <c r="D67" s="231" t="s">
        <v>112</v>
      </c>
      <c r="E67" s="232"/>
      <c r="F67" s="232"/>
      <c r="G67" s="232"/>
      <c r="H67" s="232"/>
      <c r="I67" s="232"/>
      <c r="J67" s="233">
        <f>J147</f>
        <v>0</v>
      </c>
      <c r="L67" s="51"/>
    </row>
    <row r="68" spans="2:12" s="9" customFormat="1" ht="19.899999999999999" customHeight="1">
      <c r="B68" s="51"/>
      <c r="D68" s="231" t="s">
        <v>313</v>
      </c>
      <c r="E68" s="232"/>
      <c r="F68" s="232"/>
      <c r="G68" s="232"/>
      <c r="H68" s="232"/>
      <c r="I68" s="232"/>
      <c r="J68" s="233">
        <f>J159</f>
        <v>0</v>
      </c>
      <c r="L68" s="51"/>
    </row>
    <row r="69" spans="2:12" s="9" customFormat="1" ht="19.899999999999999" customHeight="1">
      <c r="B69" s="51"/>
      <c r="D69" s="231" t="s">
        <v>113</v>
      </c>
      <c r="E69" s="232"/>
      <c r="F69" s="232"/>
      <c r="G69" s="232"/>
      <c r="H69" s="232"/>
      <c r="I69" s="232"/>
      <c r="J69" s="233">
        <f>J167</f>
        <v>0</v>
      </c>
      <c r="L69" s="51"/>
    </row>
    <row r="70" spans="2:12" s="9" customFormat="1" ht="19.899999999999999" customHeight="1">
      <c r="B70" s="51"/>
      <c r="D70" s="231" t="s">
        <v>314</v>
      </c>
      <c r="E70" s="232"/>
      <c r="F70" s="232"/>
      <c r="G70" s="232"/>
      <c r="H70" s="232"/>
      <c r="I70" s="232"/>
      <c r="J70" s="233">
        <f>J169</f>
        <v>0</v>
      </c>
      <c r="L70" s="51"/>
    </row>
    <row r="71" spans="2:12" s="9" customFormat="1" ht="19.899999999999999" customHeight="1">
      <c r="B71" s="51"/>
      <c r="D71" s="231" t="s">
        <v>315</v>
      </c>
      <c r="E71" s="232"/>
      <c r="F71" s="232"/>
      <c r="G71" s="232"/>
      <c r="H71" s="232"/>
      <c r="I71" s="232"/>
      <c r="J71" s="233">
        <f>J180</f>
        <v>0</v>
      </c>
      <c r="L71" s="51"/>
    </row>
    <row r="72" spans="2:12" s="9" customFormat="1" ht="19.899999999999999" customHeight="1">
      <c r="B72" s="51"/>
      <c r="D72" s="231" t="s">
        <v>316</v>
      </c>
      <c r="E72" s="232"/>
      <c r="F72" s="232"/>
      <c r="G72" s="232"/>
      <c r="H72" s="232"/>
      <c r="I72" s="232"/>
      <c r="J72" s="233">
        <f>J201</f>
        <v>0</v>
      </c>
      <c r="L72" s="51"/>
    </row>
    <row r="73" spans="2:12" s="9" customFormat="1" ht="19.899999999999999" customHeight="1">
      <c r="B73" s="51"/>
      <c r="D73" s="231" t="s">
        <v>115</v>
      </c>
      <c r="E73" s="232"/>
      <c r="F73" s="232"/>
      <c r="G73" s="232"/>
      <c r="H73" s="232"/>
      <c r="I73" s="232"/>
      <c r="J73" s="233">
        <f>J206</f>
        <v>0</v>
      </c>
      <c r="L73" s="51"/>
    </row>
    <row r="74" spans="2:12" s="9" customFormat="1" ht="19.899999999999999" customHeight="1">
      <c r="B74" s="51"/>
      <c r="D74" s="231" t="s">
        <v>317</v>
      </c>
      <c r="E74" s="232"/>
      <c r="F74" s="232"/>
      <c r="G74" s="232"/>
      <c r="H74" s="232"/>
      <c r="I74" s="232"/>
      <c r="J74" s="233">
        <f>J233</f>
        <v>0</v>
      </c>
      <c r="L74" s="51"/>
    </row>
    <row r="75" spans="2:12" s="9" customFormat="1" ht="19.899999999999999" customHeight="1">
      <c r="B75" s="51"/>
      <c r="D75" s="231" t="s">
        <v>116</v>
      </c>
      <c r="E75" s="232"/>
      <c r="F75" s="232"/>
      <c r="G75" s="232"/>
      <c r="H75" s="232"/>
      <c r="I75" s="232"/>
      <c r="J75" s="233">
        <f>J254</f>
        <v>0</v>
      </c>
      <c r="L75" s="51"/>
    </row>
    <row r="76" spans="2:12" s="9" customFormat="1" ht="19.899999999999999" customHeight="1">
      <c r="B76" s="51"/>
      <c r="D76" s="231" t="s">
        <v>318</v>
      </c>
      <c r="E76" s="232"/>
      <c r="F76" s="232"/>
      <c r="G76" s="232"/>
      <c r="H76" s="232"/>
      <c r="I76" s="232"/>
      <c r="J76" s="233">
        <f>J271</f>
        <v>0</v>
      </c>
      <c r="L76" s="51"/>
    </row>
    <row r="77" spans="2:12" s="9" customFormat="1" ht="19.899999999999999" customHeight="1">
      <c r="B77" s="51"/>
      <c r="D77" s="231" t="s">
        <v>319</v>
      </c>
      <c r="E77" s="232"/>
      <c r="F77" s="232"/>
      <c r="G77" s="232"/>
      <c r="H77" s="232"/>
      <c r="I77" s="232"/>
      <c r="J77" s="233">
        <f>J275</f>
        <v>0</v>
      </c>
      <c r="L77" s="51"/>
    </row>
    <row r="78" spans="2:12" s="9" customFormat="1" ht="19.899999999999999" customHeight="1">
      <c r="B78" s="51"/>
      <c r="D78" s="231" t="s">
        <v>117</v>
      </c>
      <c r="E78" s="232"/>
      <c r="F78" s="232"/>
      <c r="G78" s="232"/>
      <c r="H78" s="232"/>
      <c r="I78" s="232"/>
      <c r="J78" s="233">
        <f>J294</f>
        <v>0</v>
      </c>
      <c r="L78" s="51"/>
    </row>
    <row r="79" spans="2:12" s="9" customFormat="1" ht="19.899999999999999" customHeight="1">
      <c r="B79" s="51"/>
      <c r="D79" s="231" t="s">
        <v>320</v>
      </c>
      <c r="E79" s="232"/>
      <c r="F79" s="232"/>
      <c r="G79" s="232"/>
      <c r="H79" s="232"/>
      <c r="I79" s="232"/>
      <c r="J79" s="233">
        <f>J335</f>
        <v>0</v>
      </c>
      <c r="L79" s="51"/>
    </row>
    <row r="80" spans="2:12" s="9" customFormat="1" ht="19.899999999999999" customHeight="1">
      <c r="B80" s="51"/>
      <c r="D80" s="231" t="s">
        <v>321</v>
      </c>
      <c r="E80" s="232"/>
      <c r="F80" s="232"/>
      <c r="G80" s="232"/>
      <c r="H80" s="232"/>
      <c r="I80" s="232"/>
      <c r="J80" s="233">
        <f>J343</f>
        <v>0</v>
      </c>
      <c r="L80" s="51"/>
    </row>
    <row r="81" spans="2:12" s="1" customFormat="1" ht="21.75" customHeight="1">
      <c r="B81" s="20"/>
      <c r="L81" s="20"/>
    </row>
    <row r="82" spans="2:12" s="1" customFormat="1" ht="6.95" customHeight="1">
      <c r="B82" s="196"/>
      <c r="C82" s="197"/>
      <c r="D82" s="197"/>
      <c r="E82" s="197"/>
      <c r="F82" s="197"/>
      <c r="G82" s="197"/>
      <c r="H82" s="197"/>
      <c r="I82" s="197"/>
      <c r="J82" s="197"/>
      <c r="K82" s="197"/>
      <c r="L82" s="20"/>
    </row>
    <row r="86" spans="2:12" s="1" customFormat="1" ht="6.95" customHeight="1">
      <c r="B86" s="198"/>
      <c r="C86" s="199"/>
      <c r="D86" s="199"/>
      <c r="E86" s="199"/>
      <c r="F86" s="199"/>
      <c r="G86" s="199"/>
      <c r="H86" s="199"/>
      <c r="I86" s="199"/>
      <c r="J86" s="199"/>
      <c r="K86" s="199"/>
      <c r="L86" s="20"/>
    </row>
    <row r="87" spans="2:12" s="1" customFormat="1" ht="24.95" customHeight="1">
      <c r="B87" s="20"/>
      <c r="C87" s="184" t="s">
        <v>118</v>
      </c>
      <c r="L87" s="20"/>
    </row>
    <row r="88" spans="2:12" s="1" customFormat="1" ht="6.95" customHeight="1">
      <c r="B88" s="20"/>
      <c r="L88" s="20"/>
    </row>
    <row r="89" spans="2:12" s="1" customFormat="1" ht="12" customHeight="1">
      <c r="B89" s="20"/>
      <c r="C89" s="187" t="s">
        <v>15</v>
      </c>
      <c r="L89" s="20"/>
    </row>
    <row r="90" spans="2:12" s="1" customFormat="1" ht="16.5" customHeight="1">
      <c r="B90" s="20"/>
      <c r="E90" s="356" t="str">
        <f>E7</f>
        <v>S6a-Vencovského aula</v>
      </c>
      <c r="F90" s="357"/>
      <c r="G90" s="357"/>
      <c r="H90" s="357"/>
      <c r="L90" s="20"/>
    </row>
    <row r="91" spans="2:12" s="1" customFormat="1" ht="12" customHeight="1">
      <c r="B91" s="20"/>
      <c r="C91" s="187" t="s">
        <v>101</v>
      </c>
      <c r="L91" s="20"/>
    </row>
    <row r="92" spans="2:12" s="1" customFormat="1" ht="16.5" customHeight="1">
      <c r="B92" s="20"/>
      <c r="E92" s="346" t="str">
        <f>E9</f>
        <v>02 - Stavební práce</v>
      </c>
      <c r="F92" s="355"/>
      <c r="G92" s="355"/>
      <c r="H92" s="355"/>
      <c r="L92" s="20"/>
    </row>
    <row r="93" spans="2:12" s="1" customFormat="1" ht="6.95" customHeight="1">
      <c r="B93" s="20"/>
      <c r="L93" s="20"/>
    </row>
    <row r="94" spans="2:12" s="1" customFormat="1" ht="12" customHeight="1">
      <c r="B94" s="20"/>
      <c r="C94" s="187" t="s">
        <v>19</v>
      </c>
      <c r="F94" s="188" t="str">
        <f>F12</f>
        <v>nám.W.Churchilla 4,</v>
      </c>
      <c r="I94" s="187" t="s">
        <v>21</v>
      </c>
      <c r="J94" s="211" t="str">
        <f>IF(J12="","",J12)</f>
        <v>2. 2. 2026</v>
      </c>
      <c r="L94" s="20"/>
    </row>
    <row r="95" spans="2:12" s="1" customFormat="1" ht="6.95" customHeight="1">
      <c r="B95" s="20"/>
      <c r="L95" s="20"/>
    </row>
    <row r="96" spans="2:12" s="1" customFormat="1" ht="25.7" customHeight="1">
      <c r="B96" s="20"/>
      <c r="C96" s="187" t="s">
        <v>23</v>
      </c>
      <c r="F96" s="188" t="str">
        <f>E15</f>
        <v>VŠE,nám. W.Churchilla 4, Praha 3,130 67</v>
      </c>
      <c r="I96" s="187" t="s">
        <v>28</v>
      </c>
      <c r="J96" s="224" t="str">
        <f>E21</f>
        <v>Ing. Jaroslav Borovička</v>
      </c>
      <c r="L96" s="20"/>
    </row>
    <row r="97" spans="2:65" s="1" customFormat="1" ht="15.2" customHeight="1">
      <c r="B97" s="20"/>
      <c r="C97" s="187" t="s">
        <v>27</v>
      </c>
      <c r="F97" s="188">
        <f>IF(E18="","",E18)</f>
        <v>0</v>
      </c>
      <c r="I97" s="187" t="s">
        <v>31</v>
      </c>
      <c r="J97" s="224" t="str">
        <f>E24</f>
        <v>Ing. Milan Dušek</v>
      </c>
      <c r="L97" s="20"/>
    </row>
    <row r="98" spans="2:65" s="1" customFormat="1" ht="10.35" customHeight="1">
      <c r="B98" s="20"/>
      <c r="L98" s="20"/>
    </row>
    <row r="99" spans="2:65" s="10" customFormat="1" ht="29.25" customHeight="1">
      <c r="B99" s="52"/>
      <c r="C99" s="234" t="s">
        <v>119</v>
      </c>
      <c r="D99" s="235" t="s">
        <v>55</v>
      </c>
      <c r="E99" s="235" t="s">
        <v>51</v>
      </c>
      <c r="F99" s="235" t="s">
        <v>52</v>
      </c>
      <c r="G99" s="235" t="s">
        <v>120</v>
      </c>
      <c r="H99" s="235" t="s">
        <v>121</v>
      </c>
      <c r="I99" s="235" t="s">
        <v>122</v>
      </c>
      <c r="J99" s="235" t="s">
        <v>106</v>
      </c>
      <c r="K99" s="236" t="s">
        <v>123</v>
      </c>
      <c r="L99" s="52"/>
      <c r="M99" s="27" t="s">
        <v>3</v>
      </c>
      <c r="N99" s="28" t="s">
        <v>40</v>
      </c>
      <c r="O99" s="28" t="s">
        <v>124</v>
      </c>
      <c r="P99" s="28" t="s">
        <v>125</v>
      </c>
      <c r="Q99" s="28" t="s">
        <v>126</v>
      </c>
      <c r="R99" s="28" t="s">
        <v>127</v>
      </c>
      <c r="S99" s="28" t="s">
        <v>128</v>
      </c>
      <c r="T99" s="29" t="s">
        <v>129</v>
      </c>
    </row>
    <row r="100" spans="2:65" s="1" customFormat="1" ht="22.9" customHeight="1">
      <c r="B100" s="20"/>
      <c r="C100" s="204" t="s">
        <v>130</v>
      </c>
      <c r="J100" s="237">
        <f>BK100</f>
        <v>0</v>
      </c>
      <c r="L100" s="20"/>
      <c r="M100" s="30"/>
      <c r="N100" s="24"/>
      <c r="O100" s="24"/>
      <c r="P100" s="53">
        <f>P101+P139+P146</f>
        <v>2242.6435590000001</v>
      </c>
      <c r="Q100" s="24"/>
      <c r="R100" s="53">
        <f>R101+R139+R146</f>
        <v>141.89341625999998</v>
      </c>
      <c r="S100" s="24"/>
      <c r="T100" s="54">
        <f>T101+T139+T146</f>
        <v>4.8340000000000001E-2</v>
      </c>
      <c r="AT100" s="17" t="s">
        <v>69</v>
      </c>
      <c r="AU100" s="17" t="s">
        <v>107</v>
      </c>
      <c r="BK100" s="55">
        <f>BK101+BK139+BK146</f>
        <v>0</v>
      </c>
    </row>
    <row r="101" spans="2:65" s="11" customFormat="1" ht="25.9" customHeight="1">
      <c r="B101" s="56"/>
      <c r="D101" s="57" t="s">
        <v>69</v>
      </c>
      <c r="E101" s="238" t="s">
        <v>131</v>
      </c>
      <c r="F101" s="238" t="s">
        <v>132</v>
      </c>
      <c r="J101" s="239">
        <f>BK101</f>
        <v>0</v>
      </c>
      <c r="L101" s="56"/>
      <c r="M101" s="58"/>
      <c r="P101" s="59">
        <f>P102+P112+P122+P136</f>
        <v>988.83473400000003</v>
      </c>
      <c r="R101" s="59">
        <f>R102+R112+R122+R136</f>
        <v>125.57013379999998</v>
      </c>
      <c r="T101" s="60">
        <f>T102+T112+T122+T136</f>
        <v>0</v>
      </c>
      <c r="AR101" s="57" t="s">
        <v>78</v>
      </c>
      <c r="AT101" s="61" t="s">
        <v>69</v>
      </c>
      <c r="AU101" s="61" t="s">
        <v>70</v>
      </c>
      <c r="AY101" s="57" t="s">
        <v>133</v>
      </c>
      <c r="BK101" s="62">
        <f>BK102+BK112+BK122+BK136</f>
        <v>0</v>
      </c>
    </row>
    <row r="102" spans="2:65" s="11" customFormat="1" ht="22.9" customHeight="1">
      <c r="B102" s="56"/>
      <c r="D102" s="57" t="s">
        <v>69</v>
      </c>
      <c r="E102" s="240" t="s">
        <v>80</v>
      </c>
      <c r="F102" s="240" t="s">
        <v>322</v>
      </c>
      <c r="J102" s="241">
        <f>BK102</f>
        <v>0</v>
      </c>
      <c r="L102" s="56"/>
      <c r="M102" s="58"/>
      <c r="P102" s="59">
        <f>SUM(P103:P111)</f>
        <v>102.58681900000001</v>
      </c>
      <c r="R102" s="59">
        <f>SUM(R103:R111)</f>
        <v>75.796450729999989</v>
      </c>
      <c r="T102" s="60">
        <f>SUM(T103:T111)</f>
        <v>0</v>
      </c>
      <c r="AR102" s="57" t="s">
        <v>78</v>
      </c>
      <c r="AT102" s="61" t="s">
        <v>69</v>
      </c>
      <c r="AU102" s="61" t="s">
        <v>78</v>
      </c>
      <c r="AY102" s="57" t="s">
        <v>133</v>
      </c>
      <c r="BK102" s="62">
        <f>SUM(BK103:BK111)</f>
        <v>0</v>
      </c>
    </row>
    <row r="103" spans="2:65" s="1" customFormat="1" ht="21.75" customHeight="1">
      <c r="B103" s="20"/>
      <c r="C103" s="242" t="s">
        <v>78</v>
      </c>
      <c r="D103" s="242" t="s">
        <v>136</v>
      </c>
      <c r="E103" s="243" t="s">
        <v>323</v>
      </c>
      <c r="F103" s="244" t="s">
        <v>324</v>
      </c>
      <c r="G103" s="245" t="s">
        <v>139</v>
      </c>
      <c r="H103" s="246">
        <v>28.5</v>
      </c>
      <c r="I103" s="321">
        <v>0</v>
      </c>
      <c r="J103" s="247">
        <f>ROUND(I103*H103,2)</f>
        <v>0</v>
      </c>
      <c r="K103" s="244" t="s">
        <v>140</v>
      </c>
      <c r="L103" s="20"/>
      <c r="M103" s="63" t="s">
        <v>3</v>
      </c>
      <c r="N103" s="64" t="s">
        <v>41</v>
      </c>
      <c r="O103" s="65">
        <v>0.629</v>
      </c>
      <c r="P103" s="65">
        <f>O103*H103</f>
        <v>17.926500000000001</v>
      </c>
      <c r="Q103" s="65">
        <v>2.5018699999999998</v>
      </c>
      <c r="R103" s="65">
        <f>Q103*H103</f>
        <v>71.303294999999991</v>
      </c>
      <c r="S103" s="65">
        <v>0</v>
      </c>
      <c r="T103" s="66">
        <f>S103*H103</f>
        <v>0</v>
      </c>
      <c r="AR103" s="67" t="s">
        <v>141</v>
      </c>
      <c r="AT103" s="67" t="s">
        <v>136</v>
      </c>
      <c r="AU103" s="67" t="s">
        <v>80</v>
      </c>
      <c r="AY103" s="17" t="s">
        <v>133</v>
      </c>
      <c r="BE103" s="68">
        <f>IF(N103="základní",J103,0)</f>
        <v>0</v>
      </c>
      <c r="BF103" s="68">
        <f>IF(N103="snížená",J103,0)</f>
        <v>0</v>
      </c>
      <c r="BG103" s="68">
        <f>IF(N103="zákl. přenesená",J103,0)</f>
        <v>0</v>
      </c>
      <c r="BH103" s="68">
        <f>IF(N103="sníž. přenesená",J103,0)</f>
        <v>0</v>
      </c>
      <c r="BI103" s="68">
        <f>IF(N103="nulová",J103,0)</f>
        <v>0</v>
      </c>
      <c r="BJ103" s="17" t="s">
        <v>78</v>
      </c>
      <c r="BK103" s="68">
        <f>ROUND(I103*H103,2)</f>
        <v>0</v>
      </c>
      <c r="BL103" s="17" t="s">
        <v>141</v>
      </c>
      <c r="BM103" s="67" t="s">
        <v>325</v>
      </c>
    </row>
    <row r="104" spans="2:65" s="1" customFormat="1">
      <c r="B104" s="20"/>
      <c r="D104" s="248" t="s">
        <v>143</v>
      </c>
      <c r="F104" s="249" t="s">
        <v>326</v>
      </c>
      <c r="L104" s="20"/>
      <c r="M104" s="69"/>
      <c r="T104" s="26"/>
      <c r="AT104" s="17" t="s">
        <v>143</v>
      </c>
      <c r="AU104" s="17" t="s">
        <v>80</v>
      </c>
    </row>
    <row r="105" spans="2:65" s="12" customFormat="1">
      <c r="B105" s="70"/>
      <c r="D105" s="250" t="s">
        <v>145</v>
      </c>
      <c r="E105" s="71" t="s">
        <v>3</v>
      </c>
      <c r="F105" s="251" t="s">
        <v>146</v>
      </c>
      <c r="H105" s="252">
        <v>28.5</v>
      </c>
      <c r="L105" s="70"/>
      <c r="M105" s="72"/>
      <c r="T105" s="73"/>
      <c r="AT105" s="71" t="s">
        <v>145</v>
      </c>
      <c r="AU105" s="71" t="s">
        <v>80</v>
      </c>
      <c r="AV105" s="12" t="s">
        <v>80</v>
      </c>
      <c r="AW105" s="12" t="s">
        <v>30</v>
      </c>
      <c r="AX105" s="12" t="s">
        <v>78</v>
      </c>
      <c r="AY105" s="71" t="s">
        <v>133</v>
      </c>
    </row>
    <row r="106" spans="2:65" s="1" customFormat="1" ht="21.75" customHeight="1">
      <c r="B106" s="20"/>
      <c r="C106" s="242" t="s">
        <v>80</v>
      </c>
      <c r="D106" s="242" t="s">
        <v>136</v>
      </c>
      <c r="E106" s="243" t="s">
        <v>327</v>
      </c>
      <c r="F106" s="244" t="s">
        <v>328</v>
      </c>
      <c r="G106" s="245" t="s">
        <v>157</v>
      </c>
      <c r="H106" s="246">
        <v>190</v>
      </c>
      <c r="I106" s="321">
        <v>0</v>
      </c>
      <c r="J106" s="247">
        <f>ROUND(I106*H106,2)</f>
        <v>0</v>
      </c>
      <c r="K106" s="244" t="s">
        <v>140</v>
      </c>
      <c r="L106" s="20"/>
      <c r="M106" s="63" t="s">
        <v>3</v>
      </c>
      <c r="N106" s="64" t="s">
        <v>41</v>
      </c>
      <c r="O106" s="65">
        <v>0.121</v>
      </c>
      <c r="P106" s="65">
        <f>O106*H106</f>
        <v>22.99</v>
      </c>
      <c r="Q106" s="65">
        <v>1E-3</v>
      </c>
      <c r="R106" s="65">
        <f>Q106*H106</f>
        <v>0.19</v>
      </c>
      <c r="S106" s="65">
        <v>0</v>
      </c>
      <c r="T106" s="66">
        <f>S106*H106</f>
        <v>0</v>
      </c>
      <c r="AR106" s="67" t="s">
        <v>141</v>
      </c>
      <c r="AT106" s="67" t="s">
        <v>136</v>
      </c>
      <c r="AU106" s="67" t="s">
        <v>80</v>
      </c>
      <c r="AY106" s="17" t="s">
        <v>133</v>
      </c>
      <c r="BE106" s="68">
        <f>IF(N106="základní",J106,0)</f>
        <v>0</v>
      </c>
      <c r="BF106" s="68">
        <f>IF(N106="snížená",J106,0)</f>
        <v>0</v>
      </c>
      <c r="BG106" s="68">
        <f>IF(N106="zákl. přenesená",J106,0)</f>
        <v>0</v>
      </c>
      <c r="BH106" s="68">
        <f>IF(N106="sníž. přenesená",J106,0)</f>
        <v>0</v>
      </c>
      <c r="BI106" s="68">
        <f>IF(N106="nulová",J106,0)</f>
        <v>0</v>
      </c>
      <c r="BJ106" s="17" t="s">
        <v>78</v>
      </c>
      <c r="BK106" s="68">
        <f>ROUND(I106*H106,2)</f>
        <v>0</v>
      </c>
      <c r="BL106" s="17" t="s">
        <v>141</v>
      </c>
      <c r="BM106" s="67" t="s">
        <v>329</v>
      </c>
    </row>
    <row r="107" spans="2:65" s="1" customFormat="1">
      <c r="B107" s="20"/>
      <c r="D107" s="248" t="s">
        <v>143</v>
      </c>
      <c r="F107" s="249" t="s">
        <v>330</v>
      </c>
      <c r="L107" s="20"/>
      <c r="M107" s="69"/>
      <c r="T107" s="26"/>
      <c r="AT107" s="17" t="s">
        <v>143</v>
      </c>
      <c r="AU107" s="17" t="s">
        <v>80</v>
      </c>
    </row>
    <row r="108" spans="2:65" s="12" customFormat="1">
      <c r="B108" s="70"/>
      <c r="D108" s="250" t="s">
        <v>145</v>
      </c>
      <c r="E108" s="71" t="s">
        <v>3</v>
      </c>
      <c r="F108" s="251" t="s">
        <v>160</v>
      </c>
      <c r="H108" s="252">
        <v>190</v>
      </c>
      <c r="L108" s="70"/>
      <c r="M108" s="72"/>
      <c r="T108" s="73"/>
      <c r="AT108" s="71" t="s">
        <v>145</v>
      </c>
      <c r="AU108" s="71" t="s">
        <v>80</v>
      </c>
      <c r="AV108" s="12" t="s">
        <v>80</v>
      </c>
      <c r="AW108" s="12" t="s">
        <v>30</v>
      </c>
      <c r="AX108" s="12" t="s">
        <v>78</v>
      </c>
      <c r="AY108" s="71" t="s">
        <v>133</v>
      </c>
    </row>
    <row r="109" spans="2:65" s="1" customFormat="1" ht="16.5" customHeight="1">
      <c r="B109" s="20"/>
      <c r="C109" s="242" t="s">
        <v>154</v>
      </c>
      <c r="D109" s="242" t="s">
        <v>136</v>
      </c>
      <c r="E109" s="243" t="s">
        <v>331</v>
      </c>
      <c r="F109" s="244" t="s">
        <v>332</v>
      </c>
      <c r="G109" s="245" t="s">
        <v>182</v>
      </c>
      <c r="H109" s="246">
        <v>4.0490000000000004</v>
      </c>
      <c r="I109" s="321">
        <v>0</v>
      </c>
      <c r="J109" s="247">
        <f>ROUND(I109*H109,2)</f>
        <v>0</v>
      </c>
      <c r="K109" s="244" t="s">
        <v>140</v>
      </c>
      <c r="L109" s="20"/>
      <c r="M109" s="63" t="s">
        <v>3</v>
      </c>
      <c r="N109" s="64" t="s">
        <v>41</v>
      </c>
      <c r="O109" s="65">
        <v>15.231</v>
      </c>
      <c r="P109" s="65">
        <f>O109*H109</f>
        <v>61.670319000000006</v>
      </c>
      <c r="Q109" s="65">
        <v>1.06277</v>
      </c>
      <c r="R109" s="65">
        <f>Q109*H109</f>
        <v>4.3031557300000003</v>
      </c>
      <c r="S109" s="65">
        <v>0</v>
      </c>
      <c r="T109" s="66">
        <f>S109*H109</f>
        <v>0</v>
      </c>
      <c r="AR109" s="67" t="s">
        <v>141</v>
      </c>
      <c r="AT109" s="67" t="s">
        <v>136</v>
      </c>
      <c r="AU109" s="67" t="s">
        <v>80</v>
      </c>
      <c r="AY109" s="17" t="s">
        <v>133</v>
      </c>
      <c r="BE109" s="68">
        <f>IF(N109="základní",J109,0)</f>
        <v>0</v>
      </c>
      <c r="BF109" s="68">
        <f>IF(N109="snížená",J109,0)</f>
        <v>0</v>
      </c>
      <c r="BG109" s="68">
        <f>IF(N109="zákl. přenesená",J109,0)</f>
        <v>0</v>
      </c>
      <c r="BH109" s="68">
        <f>IF(N109="sníž. přenesená",J109,0)</f>
        <v>0</v>
      </c>
      <c r="BI109" s="68">
        <f>IF(N109="nulová",J109,0)</f>
        <v>0</v>
      </c>
      <c r="BJ109" s="17" t="s">
        <v>78</v>
      </c>
      <c r="BK109" s="68">
        <f>ROUND(I109*H109,2)</f>
        <v>0</v>
      </c>
      <c r="BL109" s="17" t="s">
        <v>141</v>
      </c>
      <c r="BM109" s="67" t="s">
        <v>333</v>
      </c>
    </row>
    <row r="110" spans="2:65" s="1" customFormat="1">
      <c r="B110" s="20"/>
      <c r="D110" s="248" t="s">
        <v>143</v>
      </c>
      <c r="F110" s="249" t="s">
        <v>334</v>
      </c>
      <c r="L110" s="20"/>
      <c r="M110" s="69"/>
      <c r="T110" s="26"/>
      <c r="AT110" s="17" t="s">
        <v>143</v>
      </c>
      <c r="AU110" s="17" t="s">
        <v>80</v>
      </c>
    </row>
    <row r="111" spans="2:65" s="12" customFormat="1">
      <c r="B111" s="70"/>
      <c r="D111" s="250" t="s">
        <v>145</v>
      </c>
      <c r="E111" s="71" t="s">
        <v>3</v>
      </c>
      <c r="F111" s="251" t="s">
        <v>335</v>
      </c>
      <c r="H111" s="252">
        <v>4.0490000000000004</v>
      </c>
      <c r="L111" s="70"/>
      <c r="M111" s="72"/>
      <c r="T111" s="73"/>
      <c r="AT111" s="71" t="s">
        <v>145</v>
      </c>
      <c r="AU111" s="71" t="s">
        <v>80</v>
      </c>
      <c r="AV111" s="12" t="s">
        <v>80</v>
      </c>
      <c r="AW111" s="12" t="s">
        <v>30</v>
      </c>
      <c r="AX111" s="12" t="s">
        <v>78</v>
      </c>
      <c r="AY111" s="71" t="s">
        <v>133</v>
      </c>
    </row>
    <row r="112" spans="2:65" s="11" customFormat="1" ht="22.9" customHeight="1">
      <c r="B112" s="56"/>
      <c r="D112" s="57" t="s">
        <v>69</v>
      </c>
      <c r="E112" s="240" t="s">
        <v>171</v>
      </c>
      <c r="F112" s="240" t="s">
        <v>336</v>
      </c>
      <c r="J112" s="241">
        <f>BK112</f>
        <v>0</v>
      </c>
      <c r="L112" s="56"/>
      <c r="M112" s="58"/>
      <c r="P112" s="59">
        <f>SUM(P113:P121)</f>
        <v>77.996320999999995</v>
      </c>
      <c r="R112" s="59">
        <f>SUM(R113:R121)</f>
        <v>49.013843069999993</v>
      </c>
      <c r="T112" s="60">
        <f>SUM(T113:T121)</f>
        <v>0</v>
      </c>
      <c r="AR112" s="57" t="s">
        <v>78</v>
      </c>
      <c r="AT112" s="61" t="s">
        <v>69</v>
      </c>
      <c r="AU112" s="61" t="s">
        <v>78</v>
      </c>
      <c r="AY112" s="57" t="s">
        <v>133</v>
      </c>
      <c r="BK112" s="62">
        <f>SUM(BK113:BK121)</f>
        <v>0</v>
      </c>
    </row>
    <row r="113" spans="2:65" s="1" customFormat="1" ht="21.75" customHeight="1">
      <c r="B113" s="20"/>
      <c r="C113" s="242" t="s">
        <v>141</v>
      </c>
      <c r="D113" s="242" t="s">
        <v>136</v>
      </c>
      <c r="E113" s="243" t="s">
        <v>337</v>
      </c>
      <c r="F113" s="244" t="s">
        <v>338</v>
      </c>
      <c r="G113" s="245" t="s">
        <v>139</v>
      </c>
      <c r="H113" s="246">
        <v>19</v>
      </c>
      <c r="I113" s="321">
        <v>0</v>
      </c>
      <c r="J113" s="247">
        <f>ROUND(I113*H113,2)</f>
        <v>0</v>
      </c>
      <c r="K113" s="244" t="s">
        <v>140</v>
      </c>
      <c r="L113" s="20"/>
      <c r="M113" s="63" t="s">
        <v>3</v>
      </c>
      <c r="N113" s="64" t="s">
        <v>41</v>
      </c>
      <c r="O113" s="65">
        <v>2.58</v>
      </c>
      <c r="P113" s="65">
        <f>O113*H113</f>
        <v>49.02</v>
      </c>
      <c r="Q113" s="65">
        <v>2.5018699999999998</v>
      </c>
      <c r="R113" s="65">
        <f>Q113*H113</f>
        <v>47.535529999999994</v>
      </c>
      <c r="S113" s="65">
        <v>0</v>
      </c>
      <c r="T113" s="66">
        <f>S113*H113</f>
        <v>0</v>
      </c>
      <c r="AR113" s="67" t="s">
        <v>141</v>
      </c>
      <c r="AT113" s="67" t="s">
        <v>136</v>
      </c>
      <c r="AU113" s="67" t="s">
        <v>80</v>
      </c>
      <c r="AY113" s="17" t="s">
        <v>133</v>
      </c>
      <c r="BE113" s="68">
        <f>IF(N113="základní",J113,0)</f>
        <v>0</v>
      </c>
      <c r="BF113" s="68">
        <f>IF(N113="snížená",J113,0)</f>
        <v>0</v>
      </c>
      <c r="BG113" s="68">
        <f>IF(N113="zákl. přenesená",J113,0)</f>
        <v>0</v>
      </c>
      <c r="BH113" s="68">
        <f>IF(N113="sníž. přenesená",J113,0)</f>
        <v>0</v>
      </c>
      <c r="BI113" s="68">
        <f>IF(N113="nulová",J113,0)</f>
        <v>0</v>
      </c>
      <c r="BJ113" s="17" t="s">
        <v>78</v>
      </c>
      <c r="BK113" s="68">
        <f>ROUND(I113*H113,2)</f>
        <v>0</v>
      </c>
      <c r="BL113" s="17" t="s">
        <v>141</v>
      </c>
      <c r="BM113" s="67" t="s">
        <v>339</v>
      </c>
    </row>
    <row r="114" spans="2:65" s="1" customFormat="1">
      <c r="B114" s="20"/>
      <c r="D114" s="248" t="s">
        <v>143</v>
      </c>
      <c r="F114" s="249" t="s">
        <v>340</v>
      </c>
      <c r="L114" s="20"/>
      <c r="M114" s="69"/>
      <c r="T114" s="26"/>
      <c r="AT114" s="17" t="s">
        <v>143</v>
      </c>
      <c r="AU114" s="17" t="s">
        <v>80</v>
      </c>
    </row>
    <row r="115" spans="2:65" s="12" customFormat="1">
      <c r="B115" s="70"/>
      <c r="D115" s="250" t="s">
        <v>145</v>
      </c>
      <c r="E115" s="71" t="s">
        <v>3</v>
      </c>
      <c r="F115" s="251" t="s">
        <v>341</v>
      </c>
      <c r="H115" s="252">
        <v>19</v>
      </c>
      <c r="L115" s="70"/>
      <c r="M115" s="72"/>
      <c r="T115" s="73"/>
      <c r="AT115" s="71" t="s">
        <v>145</v>
      </c>
      <c r="AU115" s="71" t="s">
        <v>80</v>
      </c>
      <c r="AV115" s="12" t="s">
        <v>80</v>
      </c>
      <c r="AW115" s="12" t="s">
        <v>30</v>
      </c>
      <c r="AX115" s="12" t="s">
        <v>78</v>
      </c>
      <c r="AY115" s="71" t="s">
        <v>133</v>
      </c>
    </row>
    <row r="116" spans="2:65" s="1" customFormat="1" ht="24.2" customHeight="1">
      <c r="B116" s="20"/>
      <c r="C116" s="242" t="s">
        <v>165</v>
      </c>
      <c r="D116" s="242" t="s">
        <v>136</v>
      </c>
      <c r="E116" s="243" t="s">
        <v>342</v>
      </c>
      <c r="F116" s="244" t="s">
        <v>343</v>
      </c>
      <c r="G116" s="245" t="s">
        <v>139</v>
      </c>
      <c r="H116" s="246">
        <v>19</v>
      </c>
      <c r="I116" s="321">
        <v>0</v>
      </c>
      <c r="J116" s="247">
        <f>ROUND(I116*H116,2)</f>
        <v>0</v>
      </c>
      <c r="K116" s="244" t="s">
        <v>140</v>
      </c>
      <c r="L116" s="20"/>
      <c r="M116" s="63" t="s">
        <v>3</v>
      </c>
      <c r="N116" s="64" t="s">
        <v>41</v>
      </c>
      <c r="O116" s="65">
        <v>0.41</v>
      </c>
      <c r="P116" s="65">
        <f>O116*H116</f>
        <v>7.7899999999999991</v>
      </c>
      <c r="Q116" s="65">
        <v>0</v>
      </c>
      <c r="R116" s="65">
        <f>Q116*H116</f>
        <v>0</v>
      </c>
      <c r="S116" s="65">
        <v>0</v>
      </c>
      <c r="T116" s="66">
        <f>S116*H116</f>
        <v>0</v>
      </c>
      <c r="AR116" s="67" t="s">
        <v>141</v>
      </c>
      <c r="AT116" s="67" t="s">
        <v>136</v>
      </c>
      <c r="AU116" s="67" t="s">
        <v>80</v>
      </c>
      <c r="AY116" s="17" t="s">
        <v>133</v>
      </c>
      <c r="BE116" s="68">
        <f>IF(N116="základní",J116,0)</f>
        <v>0</v>
      </c>
      <c r="BF116" s="68">
        <f>IF(N116="snížená",J116,0)</f>
        <v>0</v>
      </c>
      <c r="BG116" s="68">
        <f>IF(N116="zákl. přenesená",J116,0)</f>
        <v>0</v>
      </c>
      <c r="BH116" s="68">
        <f>IF(N116="sníž. přenesená",J116,0)</f>
        <v>0</v>
      </c>
      <c r="BI116" s="68">
        <f>IF(N116="nulová",J116,0)</f>
        <v>0</v>
      </c>
      <c r="BJ116" s="17" t="s">
        <v>78</v>
      </c>
      <c r="BK116" s="68">
        <f>ROUND(I116*H116,2)</f>
        <v>0</v>
      </c>
      <c r="BL116" s="17" t="s">
        <v>141</v>
      </c>
      <c r="BM116" s="67" t="s">
        <v>344</v>
      </c>
    </row>
    <row r="117" spans="2:65" s="1" customFormat="1">
      <c r="B117" s="20"/>
      <c r="D117" s="248" t="s">
        <v>143</v>
      </c>
      <c r="F117" s="249" t="s">
        <v>345</v>
      </c>
      <c r="L117" s="20"/>
      <c r="M117" s="69"/>
      <c r="T117" s="26"/>
      <c r="AT117" s="17" t="s">
        <v>143</v>
      </c>
      <c r="AU117" s="17" t="s">
        <v>80</v>
      </c>
    </row>
    <row r="118" spans="2:65" s="12" customFormat="1">
      <c r="B118" s="70"/>
      <c r="D118" s="250" t="s">
        <v>145</v>
      </c>
      <c r="E118" s="71" t="s">
        <v>3</v>
      </c>
      <c r="F118" s="251" t="s">
        <v>341</v>
      </c>
      <c r="H118" s="252">
        <v>19</v>
      </c>
      <c r="L118" s="70"/>
      <c r="M118" s="72"/>
      <c r="T118" s="73"/>
      <c r="AT118" s="71" t="s">
        <v>145</v>
      </c>
      <c r="AU118" s="71" t="s">
        <v>80</v>
      </c>
      <c r="AV118" s="12" t="s">
        <v>80</v>
      </c>
      <c r="AW118" s="12" t="s">
        <v>30</v>
      </c>
      <c r="AX118" s="12" t="s">
        <v>78</v>
      </c>
      <c r="AY118" s="71" t="s">
        <v>133</v>
      </c>
    </row>
    <row r="119" spans="2:65" s="1" customFormat="1" ht="16.5" customHeight="1">
      <c r="B119" s="20"/>
      <c r="C119" s="242" t="s">
        <v>171</v>
      </c>
      <c r="D119" s="242" t="s">
        <v>136</v>
      </c>
      <c r="E119" s="243" t="s">
        <v>346</v>
      </c>
      <c r="F119" s="244" t="s">
        <v>347</v>
      </c>
      <c r="G119" s="245" t="s">
        <v>182</v>
      </c>
      <c r="H119" s="246">
        <v>1.391</v>
      </c>
      <c r="I119" s="321">
        <v>0</v>
      </c>
      <c r="J119" s="247">
        <f>ROUND(I119*H119,2)</f>
        <v>0</v>
      </c>
      <c r="K119" s="244" t="s">
        <v>140</v>
      </c>
      <c r="L119" s="20"/>
      <c r="M119" s="63" t="s">
        <v>3</v>
      </c>
      <c r="N119" s="64" t="s">
        <v>41</v>
      </c>
      <c r="O119" s="65">
        <v>15.231</v>
      </c>
      <c r="P119" s="65">
        <f>O119*H119</f>
        <v>21.186321</v>
      </c>
      <c r="Q119" s="65">
        <v>1.06277</v>
      </c>
      <c r="R119" s="65">
        <f>Q119*H119</f>
        <v>1.47831307</v>
      </c>
      <c r="S119" s="65">
        <v>0</v>
      </c>
      <c r="T119" s="66">
        <f>S119*H119</f>
        <v>0</v>
      </c>
      <c r="AR119" s="67" t="s">
        <v>141</v>
      </c>
      <c r="AT119" s="67" t="s">
        <v>136</v>
      </c>
      <c r="AU119" s="67" t="s">
        <v>80</v>
      </c>
      <c r="AY119" s="17" t="s">
        <v>133</v>
      </c>
      <c r="BE119" s="68">
        <f>IF(N119="základní",J119,0)</f>
        <v>0</v>
      </c>
      <c r="BF119" s="68">
        <f>IF(N119="snížená",J119,0)</f>
        <v>0</v>
      </c>
      <c r="BG119" s="68">
        <f>IF(N119="zákl. přenesená",J119,0)</f>
        <v>0</v>
      </c>
      <c r="BH119" s="68">
        <f>IF(N119="sníž. přenesená",J119,0)</f>
        <v>0</v>
      </c>
      <c r="BI119" s="68">
        <f>IF(N119="nulová",J119,0)</f>
        <v>0</v>
      </c>
      <c r="BJ119" s="17" t="s">
        <v>78</v>
      </c>
      <c r="BK119" s="68">
        <f>ROUND(I119*H119,2)</f>
        <v>0</v>
      </c>
      <c r="BL119" s="17" t="s">
        <v>141</v>
      </c>
      <c r="BM119" s="67" t="s">
        <v>348</v>
      </c>
    </row>
    <row r="120" spans="2:65" s="1" customFormat="1">
      <c r="B120" s="20"/>
      <c r="D120" s="248" t="s">
        <v>143</v>
      </c>
      <c r="F120" s="249" t="s">
        <v>349</v>
      </c>
      <c r="L120" s="20"/>
      <c r="M120" s="69"/>
      <c r="T120" s="26"/>
      <c r="AT120" s="17" t="s">
        <v>143</v>
      </c>
      <c r="AU120" s="17" t="s">
        <v>80</v>
      </c>
    </row>
    <row r="121" spans="2:65" s="12" customFormat="1">
      <c r="B121" s="70"/>
      <c r="D121" s="250" t="s">
        <v>145</v>
      </c>
      <c r="E121" s="71" t="s">
        <v>3</v>
      </c>
      <c r="F121" s="251" t="s">
        <v>350</v>
      </c>
      <c r="H121" s="252">
        <v>1.391</v>
      </c>
      <c r="L121" s="70"/>
      <c r="M121" s="72"/>
      <c r="T121" s="73"/>
      <c r="AT121" s="71" t="s">
        <v>145</v>
      </c>
      <c r="AU121" s="71" t="s">
        <v>80</v>
      </c>
      <c r="AV121" s="12" t="s">
        <v>80</v>
      </c>
      <c r="AW121" s="12" t="s">
        <v>30</v>
      </c>
      <c r="AX121" s="12" t="s">
        <v>78</v>
      </c>
      <c r="AY121" s="71" t="s">
        <v>133</v>
      </c>
    </row>
    <row r="122" spans="2:65" s="11" customFormat="1" ht="22.9" customHeight="1">
      <c r="B122" s="56"/>
      <c r="D122" s="57" t="s">
        <v>69</v>
      </c>
      <c r="E122" s="240" t="s">
        <v>134</v>
      </c>
      <c r="F122" s="240" t="s">
        <v>135</v>
      </c>
      <c r="J122" s="241">
        <f>BK122</f>
        <v>0</v>
      </c>
      <c r="L122" s="56"/>
      <c r="M122" s="58"/>
      <c r="P122" s="59">
        <f>SUM(P123:P135)</f>
        <v>433.86399999999998</v>
      </c>
      <c r="R122" s="59">
        <f>SUM(R123:R135)</f>
        <v>0.75984000000000007</v>
      </c>
      <c r="T122" s="60">
        <f>SUM(T123:T135)</f>
        <v>0</v>
      </c>
      <c r="AR122" s="57" t="s">
        <v>78</v>
      </c>
      <c r="AT122" s="61" t="s">
        <v>69</v>
      </c>
      <c r="AU122" s="61" t="s">
        <v>78</v>
      </c>
      <c r="AY122" s="57" t="s">
        <v>133</v>
      </c>
      <c r="BK122" s="62">
        <f>SUM(BK123:BK135)</f>
        <v>0</v>
      </c>
    </row>
    <row r="123" spans="2:65" s="1" customFormat="1" ht="24.2" customHeight="1">
      <c r="B123" s="20"/>
      <c r="C123" s="242" t="s">
        <v>179</v>
      </c>
      <c r="D123" s="242" t="s">
        <v>136</v>
      </c>
      <c r="E123" s="243" t="s">
        <v>351</v>
      </c>
      <c r="F123" s="244" t="s">
        <v>352</v>
      </c>
      <c r="G123" s="245" t="s">
        <v>139</v>
      </c>
      <c r="H123" s="246">
        <v>2480</v>
      </c>
      <c r="I123" s="321">
        <v>0</v>
      </c>
      <c r="J123" s="247">
        <f>ROUND(I123*H123,2)</f>
        <v>0</v>
      </c>
      <c r="K123" s="244" t="s">
        <v>140</v>
      </c>
      <c r="L123" s="20"/>
      <c r="M123" s="63" t="s">
        <v>3</v>
      </c>
      <c r="N123" s="64" t="s">
        <v>41</v>
      </c>
      <c r="O123" s="65">
        <v>9.5000000000000001E-2</v>
      </c>
      <c r="P123" s="65">
        <f>O123*H123</f>
        <v>235.6</v>
      </c>
      <c r="Q123" s="65">
        <v>0</v>
      </c>
      <c r="R123" s="65">
        <f>Q123*H123</f>
        <v>0</v>
      </c>
      <c r="S123" s="65">
        <v>0</v>
      </c>
      <c r="T123" s="66">
        <f>S123*H123</f>
        <v>0</v>
      </c>
      <c r="AR123" s="67" t="s">
        <v>141</v>
      </c>
      <c r="AT123" s="67" t="s">
        <v>136</v>
      </c>
      <c r="AU123" s="67" t="s">
        <v>80</v>
      </c>
      <c r="AY123" s="17" t="s">
        <v>133</v>
      </c>
      <c r="BE123" s="68">
        <f>IF(N123="základní",J123,0)</f>
        <v>0</v>
      </c>
      <c r="BF123" s="68">
        <f>IF(N123="snížená",J123,0)</f>
        <v>0</v>
      </c>
      <c r="BG123" s="68">
        <f>IF(N123="zákl. přenesená",J123,0)</f>
        <v>0</v>
      </c>
      <c r="BH123" s="68">
        <f>IF(N123="sníž. přenesená",J123,0)</f>
        <v>0</v>
      </c>
      <c r="BI123" s="68">
        <f>IF(N123="nulová",J123,0)</f>
        <v>0</v>
      </c>
      <c r="BJ123" s="17" t="s">
        <v>78</v>
      </c>
      <c r="BK123" s="68">
        <f>ROUND(I123*H123,2)</f>
        <v>0</v>
      </c>
      <c r="BL123" s="17" t="s">
        <v>141</v>
      </c>
      <c r="BM123" s="67" t="s">
        <v>353</v>
      </c>
    </row>
    <row r="124" spans="2:65" s="1" customFormat="1">
      <c r="B124" s="20"/>
      <c r="D124" s="248" t="s">
        <v>143</v>
      </c>
      <c r="F124" s="249" t="s">
        <v>354</v>
      </c>
      <c r="L124" s="20"/>
      <c r="M124" s="69"/>
      <c r="T124" s="26"/>
      <c r="AT124" s="17" t="s">
        <v>143</v>
      </c>
      <c r="AU124" s="17" t="s">
        <v>80</v>
      </c>
    </row>
    <row r="125" spans="2:65" s="1" customFormat="1" ht="24.2" customHeight="1">
      <c r="B125" s="20"/>
      <c r="C125" s="242" t="s">
        <v>185</v>
      </c>
      <c r="D125" s="242" t="s">
        <v>136</v>
      </c>
      <c r="E125" s="243" t="s">
        <v>355</v>
      </c>
      <c r="F125" s="244" t="s">
        <v>356</v>
      </c>
      <c r="G125" s="245" t="s">
        <v>139</v>
      </c>
      <c r="H125" s="246">
        <v>74400</v>
      </c>
      <c r="I125" s="321">
        <v>0</v>
      </c>
      <c r="J125" s="247">
        <f>ROUND(I125*H125,2)</f>
        <v>0</v>
      </c>
      <c r="K125" s="244" t="s">
        <v>140</v>
      </c>
      <c r="L125" s="20"/>
      <c r="M125" s="63" t="s">
        <v>3</v>
      </c>
      <c r="N125" s="64" t="s">
        <v>41</v>
      </c>
      <c r="O125" s="65">
        <v>0</v>
      </c>
      <c r="P125" s="65">
        <f>O125*H125</f>
        <v>0</v>
      </c>
      <c r="Q125" s="65">
        <v>0</v>
      </c>
      <c r="R125" s="65">
        <f>Q125*H125</f>
        <v>0</v>
      </c>
      <c r="S125" s="65">
        <v>0</v>
      </c>
      <c r="T125" s="66">
        <f>S125*H125</f>
        <v>0</v>
      </c>
      <c r="AR125" s="67" t="s">
        <v>141</v>
      </c>
      <c r="AT125" s="67" t="s">
        <v>136</v>
      </c>
      <c r="AU125" s="67" t="s">
        <v>80</v>
      </c>
      <c r="AY125" s="17" t="s">
        <v>133</v>
      </c>
      <c r="BE125" s="68">
        <f>IF(N125="základní",J125,0)</f>
        <v>0</v>
      </c>
      <c r="BF125" s="68">
        <f>IF(N125="snížená",J125,0)</f>
        <v>0</v>
      </c>
      <c r="BG125" s="68">
        <f>IF(N125="zákl. přenesená",J125,0)</f>
        <v>0</v>
      </c>
      <c r="BH125" s="68">
        <f>IF(N125="sníž. přenesená",J125,0)</f>
        <v>0</v>
      </c>
      <c r="BI125" s="68">
        <f>IF(N125="nulová",J125,0)</f>
        <v>0</v>
      </c>
      <c r="BJ125" s="17" t="s">
        <v>78</v>
      </c>
      <c r="BK125" s="68">
        <f>ROUND(I125*H125,2)</f>
        <v>0</v>
      </c>
      <c r="BL125" s="17" t="s">
        <v>141</v>
      </c>
      <c r="BM125" s="67" t="s">
        <v>357</v>
      </c>
    </row>
    <row r="126" spans="2:65" s="1" customFormat="1">
      <c r="B126" s="20"/>
      <c r="D126" s="248" t="s">
        <v>143</v>
      </c>
      <c r="F126" s="249" t="s">
        <v>358</v>
      </c>
      <c r="L126" s="20"/>
      <c r="M126" s="69"/>
      <c r="T126" s="26"/>
      <c r="AT126" s="17" t="s">
        <v>143</v>
      </c>
      <c r="AU126" s="17" t="s">
        <v>80</v>
      </c>
    </row>
    <row r="127" spans="2:65" s="12" customFormat="1">
      <c r="B127" s="70"/>
      <c r="D127" s="250" t="s">
        <v>145</v>
      </c>
      <c r="E127" s="71" t="s">
        <v>3</v>
      </c>
      <c r="F127" s="251" t="s">
        <v>359</v>
      </c>
      <c r="H127" s="252">
        <v>74400</v>
      </c>
      <c r="L127" s="70"/>
      <c r="M127" s="72"/>
      <c r="T127" s="73"/>
      <c r="AT127" s="71" t="s">
        <v>145</v>
      </c>
      <c r="AU127" s="71" t="s">
        <v>80</v>
      </c>
      <c r="AV127" s="12" t="s">
        <v>80</v>
      </c>
      <c r="AW127" s="12" t="s">
        <v>30</v>
      </c>
      <c r="AX127" s="12" t="s">
        <v>78</v>
      </c>
      <c r="AY127" s="71" t="s">
        <v>133</v>
      </c>
    </row>
    <row r="128" spans="2:65" s="1" customFormat="1" ht="24.2" customHeight="1">
      <c r="B128" s="20"/>
      <c r="C128" s="242" t="s">
        <v>134</v>
      </c>
      <c r="D128" s="242" t="s">
        <v>136</v>
      </c>
      <c r="E128" s="243" t="s">
        <v>360</v>
      </c>
      <c r="F128" s="244" t="s">
        <v>361</v>
      </c>
      <c r="G128" s="245" t="s">
        <v>139</v>
      </c>
      <c r="H128" s="246">
        <v>2480</v>
      </c>
      <c r="I128" s="321">
        <v>0</v>
      </c>
      <c r="J128" s="247">
        <f>ROUND(I128*H128,2)</f>
        <v>0</v>
      </c>
      <c r="K128" s="244" t="s">
        <v>140</v>
      </c>
      <c r="L128" s="20"/>
      <c r="M128" s="63" t="s">
        <v>3</v>
      </c>
      <c r="N128" s="64" t="s">
        <v>41</v>
      </c>
      <c r="O128" s="65">
        <v>7.6999999999999999E-2</v>
      </c>
      <c r="P128" s="65">
        <f>O128*H128</f>
        <v>190.96</v>
      </c>
      <c r="Q128" s="65">
        <v>0</v>
      </c>
      <c r="R128" s="65">
        <f>Q128*H128</f>
        <v>0</v>
      </c>
      <c r="S128" s="65">
        <v>0</v>
      </c>
      <c r="T128" s="66">
        <f>S128*H128</f>
        <v>0</v>
      </c>
      <c r="AR128" s="67" t="s">
        <v>141</v>
      </c>
      <c r="AT128" s="67" t="s">
        <v>136</v>
      </c>
      <c r="AU128" s="67" t="s">
        <v>80</v>
      </c>
      <c r="AY128" s="17" t="s">
        <v>133</v>
      </c>
      <c r="BE128" s="68">
        <f>IF(N128="základní",J128,0)</f>
        <v>0</v>
      </c>
      <c r="BF128" s="68">
        <f>IF(N128="snížená",J128,0)</f>
        <v>0</v>
      </c>
      <c r="BG128" s="68">
        <f>IF(N128="zákl. přenesená",J128,0)</f>
        <v>0</v>
      </c>
      <c r="BH128" s="68">
        <f>IF(N128="sníž. přenesená",J128,0)</f>
        <v>0</v>
      </c>
      <c r="BI128" s="68">
        <f>IF(N128="nulová",J128,0)</f>
        <v>0</v>
      </c>
      <c r="BJ128" s="17" t="s">
        <v>78</v>
      </c>
      <c r="BK128" s="68">
        <f>ROUND(I128*H128,2)</f>
        <v>0</v>
      </c>
      <c r="BL128" s="17" t="s">
        <v>141</v>
      </c>
      <c r="BM128" s="67" t="s">
        <v>362</v>
      </c>
    </row>
    <row r="129" spans="2:65" s="1" customFormat="1">
      <c r="B129" s="20"/>
      <c r="D129" s="248" t="s">
        <v>143</v>
      </c>
      <c r="F129" s="249" t="s">
        <v>363</v>
      </c>
      <c r="L129" s="20"/>
      <c r="M129" s="69"/>
      <c r="T129" s="26"/>
      <c r="AT129" s="17" t="s">
        <v>143</v>
      </c>
      <c r="AU129" s="17" t="s">
        <v>80</v>
      </c>
    </row>
    <row r="130" spans="2:65" s="1" customFormat="1" ht="24.2" customHeight="1">
      <c r="B130" s="20"/>
      <c r="C130" s="242" t="s">
        <v>195</v>
      </c>
      <c r="D130" s="242" t="s">
        <v>136</v>
      </c>
      <c r="E130" s="243" t="s">
        <v>364</v>
      </c>
      <c r="F130" s="244" t="s">
        <v>365</v>
      </c>
      <c r="G130" s="245" t="s">
        <v>248</v>
      </c>
      <c r="H130" s="246">
        <v>1</v>
      </c>
      <c r="I130" s="321">
        <v>0</v>
      </c>
      <c r="J130" s="247">
        <f>ROUND(I130*H130,2)</f>
        <v>0</v>
      </c>
      <c r="K130" s="244" t="s">
        <v>140</v>
      </c>
      <c r="L130" s="20"/>
      <c r="M130" s="63" t="s">
        <v>3</v>
      </c>
      <c r="N130" s="64" t="s">
        <v>41</v>
      </c>
      <c r="O130" s="65">
        <v>0.35399999999999998</v>
      </c>
      <c r="P130" s="65">
        <f>O130*H130</f>
        <v>0.35399999999999998</v>
      </c>
      <c r="Q130" s="65">
        <v>4.0000000000000003E-5</v>
      </c>
      <c r="R130" s="65">
        <f>Q130*H130</f>
        <v>4.0000000000000003E-5</v>
      </c>
      <c r="S130" s="65">
        <v>0</v>
      </c>
      <c r="T130" s="66">
        <f>S130*H130</f>
        <v>0</v>
      </c>
      <c r="AR130" s="67" t="s">
        <v>141</v>
      </c>
      <c r="AT130" s="67" t="s">
        <v>136</v>
      </c>
      <c r="AU130" s="67" t="s">
        <v>80</v>
      </c>
      <c r="AY130" s="17" t="s">
        <v>133</v>
      </c>
      <c r="BE130" s="68">
        <f>IF(N130="základní",J130,0)</f>
        <v>0</v>
      </c>
      <c r="BF130" s="68">
        <f>IF(N130="snížená",J130,0)</f>
        <v>0</v>
      </c>
      <c r="BG130" s="68">
        <f>IF(N130="zákl. přenesená",J130,0)</f>
        <v>0</v>
      </c>
      <c r="BH130" s="68">
        <f>IF(N130="sníž. přenesená",J130,0)</f>
        <v>0</v>
      </c>
      <c r="BI130" s="68">
        <f>IF(N130="nulová",J130,0)</f>
        <v>0</v>
      </c>
      <c r="BJ130" s="17" t="s">
        <v>78</v>
      </c>
      <c r="BK130" s="68">
        <f>ROUND(I130*H130,2)</f>
        <v>0</v>
      </c>
      <c r="BL130" s="17" t="s">
        <v>141</v>
      </c>
      <c r="BM130" s="67" t="s">
        <v>366</v>
      </c>
    </row>
    <row r="131" spans="2:65" s="1" customFormat="1">
      <c r="B131" s="20"/>
      <c r="D131" s="248" t="s">
        <v>143</v>
      </c>
      <c r="F131" s="249" t="s">
        <v>367</v>
      </c>
      <c r="L131" s="20"/>
      <c r="M131" s="69"/>
      <c r="T131" s="26"/>
      <c r="AT131" s="17" t="s">
        <v>143</v>
      </c>
      <c r="AU131" s="17" t="s">
        <v>80</v>
      </c>
    </row>
    <row r="132" spans="2:65" s="12" customFormat="1">
      <c r="B132" s="70"/>
      <c r="D132" s="250" t="s">
        <v>145</v>
      </c>
      <c r="E132" s="71" t="s">
        <v>3</v>
      </c>
      <c r="F132" s="251"/>
      <c r="H132" s="252"/>
      <c r="L132" s="70"/>
      <c r="M132" s="72"/>
      <c r="T132" s="73"/>
      <c r="AT132" s="71" t="s">
        <v>145</v>
      </c>
      <c r="AU132" s="71" t="s">
        <v>80</v>
      </c>
      <c r="AV132" s="12" t="s">
        <v>80</v>
      </c>
      <c r="AW132" s="12" t="s">
        <v>30</v>
      </c>
      <c r="AX132" s="12" t="s">
        <v>78</v>
      </c>
      <c r="AY132" s="71" t="s">
        <v>133</v>
      </c>
    </row>
    <row r="133" spans="2:65" s="1" customFormat="1" ht="16.5" customHeight="1">
      <c r="B133" s="20"/>
      <c r="C133" s="242" t="s">
        <v>201</v>
      </c>
      <c r="D133" s="242" t="s">
        <v>136</v>
      </c>
      <c r="E133" s="243" t="s">
        <v>368</v>
      </c>
      <c r="F133" s="244" t="s">
        <v>369</v>
      </c>
      <c r="G133" s="245" t="s">
        <v>240</v>
      </c>
      <c r="H133" s="246">
        <v>10</v>
      </c>
      <c r="I133" s="321">
        <v>0</v>
      </c>
      <c r="J133" s="247">
        <f>ROUND(I133*H133,2)</f>
        <v>0</v>
      </c>
      <c r="K133" s="244" t="s">
        <v>140</v>
      </c>
      <c r="L133" s="20"/>
      <c r="M133" s="63" t="s">
        <v>3</v>
      </c>
      <c r="N133" s="64" t="s">
        <v>41</v>
      </c>
      <c r="O133" s="65">
        <v>0.69499999999999995</v>
      </c>
      <c r="P133" s="65">
        <f>O133*H133</f>
        <v>6.9499999999999993</v>
      </c>
      <c r="Q133" s="65">
        <v>7.5980000000000006E-2</v>
      </c>
      <c r="R133" s="65">
        <f>Q133*H133</f>
        <v>0.75980000000000003</v>
      </c>
      <c r="S133" s="65">
        <v>0</v>
      </c>
      <c r="T133" s="66">
        <f>S133*H133</f>
        <v>0</v>
      </c>
      <c r="AR133" s="67" t="s">
        <v>141</v>
      </c>
      <c r="AT133" s="67" t="s">
        <v>136</v>
      </c>
      <c r="AU133" s="67" t="s">
        <v>80</v>
      </c>
      <c r="AY133" s="17" t="s">
        <v>133</v>
      </c>
      <c r="BE133" s="68">
        <f>IF(N133="základní",J133,0)</f>
        <v>0</v>
      </c>
      <c r="BF133" s="68">
        <f>IF(N133="snížená",J133,0)</f>
        <v>0</v>
      </c>
      <c r="BG133" s="68">
        <f>IF(N133="zákl. přenesená",J133,0)</f>
        <v>0</v>
      </c>
      <c r="BH133" s="68">
        <f>IF(N133="sníž. přenesená",J133,0)</f>
        <v>0</v>
      </c>
      <c r="BI133" s="68">
        <f>IF(N133="nulová",J133,0)</f>
        <v>0</v>
      </c>
      <c r="BJ133" s="17" t="s">
        <v>78</v>
      </c>
      <c r="BK133" s="68">
        <f>ROUND(I133*H133,2)</f>
        <v>0</v>
      </c>
      <c r="BL133" s="17" t="s">
        <v>141</v>
      </c>
      <c r="BM133" s="67" t="s">
        <v>370</v>
      </c>
    </row>
    <row r="134" spans="2:65" s="1" customFormat="1">
      <c r="B134" s="20"/>
      <c r="D134" s="248" t="s">
        <v>143</v>
      </c>
      <c r="F134" s="249" t="s">
        <v>371</v>
      </c>
      <c r="L134" s="20"/>
      <c r="M134" s="69"/>
      <c r="T134" s="26"/>
      <c r="AT134" s="17" t="s">
        <v>143</v>
      </c>
      <c r="AU134" s="17" t="s">
        <v>80</v>
      </c>
    </row>
    <row r="135" spans="2:65" s="12" customFormat="1">
      <c r="B135" s="70"/>
      <c r="D135" s="250" t="s">
        <v>145</v>
      </c>
      <c r="E135" s="71" t="s">
        <v>3</v>
      </c>
      <c r="F135" s="251" t="s">
        <v>372</v>
      </c>
      <c r="H135" s="252">
        <v>10</v>
      </c>
      <c r="L135" s="70"/>
      <c r="M135" s="72"/>
      <c r="T135" s="73"/>
      <c r="AT135" s="71" t="s">
        <v>145</v>
      </c>
      <c r="AU135" s="71" t="s">
        <v>80</v>
      </c>
      <c r="AV135" s="12" t="s">
        <v>80</v>
      </c>
      <c r="AW135" s="12" t="s">
        <v>30</v>
      </c>
      <c r="AX135" s="12" t="s">
        <v>78</v>
      </c>
      <c r="AY135" s="71" t="s">
        <v>133</v>
      </c>
    </row>
    <row r="136" spans="2:65" s="11" customFormat="1" ht="22.9" customHeight="1">
      <c r="B136" s="56"/>
      <c r="D136" s="57" t="s">
        <v>69</v>
      </c>
      <c r="E136" s="240" t="s">
        <v>373</v>
      </c>
      <c r="F136" s="240" t="s">
        <v>374</v>
      </c>
      <c r="J136" s="241">
        <f>BK136</f>
        <v>0</v>
      </c>
      <c r="L136" s="56"/>
      <c r="M136" s="58"/>
      <c r="P136" s="59">
        <f>SUM(P137:P138)</f>
        <v>374.38759399999998</v>
      </c>
      <c r="R136" s="59">
        <f>SUM(R137:R138)</f>
        <v>0</v>
      </c>
      <c r="T136" s="60">
        <f>SUM(T137:T138)</f>
        <v>0</v>
      </c>
      <c r="AR136" s="57" t="s">
        <v>78</v>
      </c>
      <c r="AT136" s="61" t="s">
        <v>69</v>
      </c>
      <c r="AU136" s="61" t="s">
        <v>78</v>
      </c>
      <c r="AY136" s="57" t="s">
        <v>133</v>
      </c>
      <c r="BK136" s="62">
        <f>SUM(BK137:BK138)</f>
        <v>0</v>
      </c>
    </row>
    <row r="137" spans="2:65" s="1" customFormat="1" ht="37.9" customHeight="1">
      <c r="B137" s="20"/>
      <c r="C137" s="242" t="s">
        <v>9</v>
      </c>
      <c r="D137" s="242" t="s">
        <v>136</v>
      </c>
      <c r="E137" s="243" t="s">
        <v>375</v>
      </c>
      <c r="F137" s="244" t="s">
        <v>376</v>
      </c>
      <c r="G137" s="245" t="s">
        <v>182</v>
      </c>
      <c r="H137" s="246">
        <v>126.014</v>
      </c>
      <c r="I137" s="321">
        <v>0</v>
      </c>
      <c r="J137" s="247">
        <f>ROUND(I137*H137,2)</f>
        <v>0</v>
      </c>
      <c r="K137" s="244" t="s">
        <v>140</v>
      </c>
      <c r="L137" s="20"/>
      <c r="M137" s="63" t="s">
        <v>3</v>
      </c>
      <c r="N137" s="64" t="s">
        <v>41</v>
      </c>
      <c r="O137" s="65">
        <v>2.9710000000000001</v>
      </c>
      <c r="P137" s="65">
        <f>O137*H137</f>
        <v>374.38759399999998</v>
      </c>
      <c r="Q137" s="65">
        <v>0</v>
      </c>
      <c r="R137" s="65">
        <f>Q137*H137</f>
        <v>0</v>
      </c>
      <c r="S137" s="65">
        <v>0</v>
      </c>
      <c r="T137" s="66">
        <f>S137*H137</f>
        <v>0</v>
      </c>
      <c r="AR137" s="67" t="s">
        <v>141</v>
      </c>
      <c r="AT137" s="67" t="s">
        <v>136</v>
      </c>
      <c r="AU137" s="67" t="s">
        <v>80</v>
      </c>
      <c r="AY137" s="17" t="s">
        <v>133</v>
      </c>
      <c r="BE137" s="68">
        <f>IF(N137="základní",J137,0)</f>
        <v>0</v>
      </c>
      <c r="BF137" s="68">
        <f>IF(N137="snížená",J137,0)</f>
        <v>0</v>
      </c>
      <c r="BG137" s="68">
        <f>IF(N137="zákl. přenesená",J137,0)</f>
        <v>0</v>
      </c>
      <c r="BH137" s="68">
        <f>IF(N137="sníž. přenesená",J137,0)</f>
        <v>0</v>
      </c>
      <c r="BI137" s="68">
        <f>IF(N137="nulová",J137,0)</f>
        <v>0</v>
      </c>
      <c r="BJ137" s="17" t="s">
        <v>78</v>
      </c>
      <c r="BK137" s="68">
        <f>ROUND(I137*H137,2)</f>
        <v>0</v>
      </c>
      <c r="BL137" s="17" t="s">
        <v>141</v>
      </c>
      <c r="BM137" s="67" t="s">
        <v>377</v>
      </c>
    </row>
    <row r="138" spans="2:65" s="1" customFormat="1">
      <c r="B138" s="20"/>
      <c r="D138" s="248" t="s">
        <v>143</v>
      </c>
      <c r="F138" s="249" t="s">
        <v>378</v>
      </c>
      <c r="L138" s="20"/>
      <c r="M138" s="69"/>
      <c r="T138" s="26"/>
      <c r="AT138" s="17" t="s">
        <v>143</v>
      </c>
      <c r="AU138" s="17" t="s">
        <v>80</v>
      </c>
    </row>
    <row r="139" spans="2:65" s="11" customFormat="1" ht="25.9" customHeight="1">
      <c r="B139" s="56"/>
      <c r="D139" s="57" t="s">
        <v>69</v>
      </c>
      <c r="E139" s="238" t="s">
        <v>379</v>
      </c>
      <c r="F139" s="238" t="s">
        <v>380</v>
      </c>
      <c r="J139" s="239">
        <f>BK139</f>
        <v>0</v>
      </c>
      <c r="L139" s="56"/>
      <c r="M139" s="58"/>
      <c r="P139" s="59">
        <f>SUM(P140:P145)</f>
        <v>25.664752</v>
      </c>
      <c r="R139" s="59">
        <f>SUM(R140:R145)</f>
        <v>8.8349999999999998E-2</v>
      </c>
      <c r="T139" s="60">
        <f>SUM(T140:T145)</f>
        <v>0</v>
      </c>
      <c r="AR139" s="57" t="s">
        <v>80</v>
      </c>
      <c r="AT139" s="61" t="s">
        <v>69</v>
      </c>
      <c r="AU139" s="61" t="s">
        <v>70</v>
      </c>
      <c r="AY139" s="57" t="s">
        <v>133</v>
      </c>
      <c r="BK139" s="62">
        <f>SUM(BK140:BK145)</f>
        <v>0</v>
      </c>
    </row>
    <row r="140" spans="2:65" s="1" customFormat="1" ht="21.75" customHeight="1">
      <c r="B140" s="20"/>
      <c r="C140" s="242" t="s">
        <v>214</v>
      </c>
      <c r="D140" s="242" t="s">
        <v>136</v>
      </c>
      <c r="E140" s="243" t="s">
        <v>381</v>
      </c>
      <c r="F140" s="244" t="s">
        <v>382</v>
      </c>
      <c r="G140" s="245" t="s">
        <v>157</v>
      </c>
      <c r="H140" s="246">
        <v>190</v>
      </c>
      <c r="I140" s="321">
        <v>0</v>
      </c>
      <c r="J140" s="247">
        <f>ROUND(I140*H140,2)</f>
        <v>0</v>
      </c>
      <c r="K140" s="244" t="s">
        <v>140</v>
      </c>
      <c r="L140" s="20"/>
      <c r="M140" s="63" t="s">
        <v>3</v>
      </c>
      <c r="N140" s="64" t="s">
        <v>41</v>
      </c>
      <c r="O140" s="65">
        <v>0.13100000000000001</v>
      </c>
      <c r="P140" s="65">
        <f>O140*H140</f>
        <v>24.89</v>
      </c>
      <c r="Q140" s="65">
        <v>0</v>
      </c>
      <c r="R140" s="65">
        <f>Q140*H140</f>
        <v>0</v>
      </c>
      <c r="S140" s="65">
        <v>0</v>
      </c>
      <c r="T140" s="66">
        <f>S140*H140</f>
        <v>0</v>
      </c>
      <c r="AR140" s="67" t="s">
        <v>217</v>
      </c>
      <c r="AT140" s="67" t="s">
        <v>136</v>
      </c>
      <c r="AU140" s="67" t="s">
        <v>78</v>
      </c>
      <c r="AY140" s="17" t="s">
        <v>133</v>
      </c>
      <c r="BE140" s="68">
        <f>IF(N140="základní",J140,0)</f>
        <v>0</v>
      </c>
      <c r="BF140" s="68">
        <f>IF(N140="snížená",J140,0)</f>
        <v>0</v>
      </c>
      <c r="BG140" s="68">
        <f>IF(N140="zákl. přenesená",J140,0)</f>
        <v>0</v>
      </c>
      <c r="BH140" s="68">
        <f>IF(N140="sníž. přenesená",J140,0)</f>
        <v>0</v>
      </c>
      <c r="BI140" s="68">
        <f>IF(N140="nulová",J140,0)</f>
        <v>0</v>
      </c>
      <c r="BJ140" s="17" t="s">
        <v>78</v>
      </c>
      <c r="BK140" s="68">
        <f>ROUND(I140*H140,2)</f>
        <v>0</v>
      </c>
      <c r="BL140" s="17" t="s">
        <v>217</v>
      </c>
      <c r="BM140" s="67" t="s">
        <v>383</v>
      </c>
    </row>
    <row r="141" spans="2:65" s="1" customFormat="1">
      <c r="B141" s="20"/>
      <c r="D141" s="248" t="s">
        <v>143</v>
      </c>
      <c r="F141" s="249" t="s">
        <v>384</v>
      </c>
      <c r="L141" s="20"/>
      <c r="M141" s="69"/>
      <c r="T141" s="26"/>
      <c r="AT141" s="17" t="s">
        <v>143</v>
      </c>
      <c r="AU141" s="17" t="s">
        <v>78</v>
      </c>
    </row>
    <row r="142" spans="2:65" s="1" customFormat="1" ht="16.5" customHeight="1">
      <c r="B142" s="20"/>
      <c r="C142" s="256" t="s">
        <v>222</v>
      </c>
      <c r="D142" s="256" t="s">
        <v>385</v>
      </c>
      <c r="E142" s="257" t="s">
        <v>386</v>
      </c>
      <c r="F142" s="258" t="s">
        <v>387</v>
      </c>
      <c r="G142" s="259" t="s">
        <v>255</v>
      </c>
      <c r="H142" s="260">
        <v>19</v>
      </c>
      <c r="I142" s="321">
        <v>0</v>
      </c>
      <c r="J142" s="261">
        <f>ROUND(I142*H142,2)</f>
        <v>0</v>
      </c>
      <c r="K142" s="258" t="s">
        <v>3</v>
      </c>
      <c r="L142" s="81"/>
      <c r="M142" s="82" t="s">
        <v>3</v>
      </c>
      <c r="N142" s="83" t="s">
        <v>41</v>
      </c>
      <c r="O142" s="65">
        <v>0</v>
      </c>
      <c r="P142" s="65">
        <f>O142*H142</f>
        <v>0</v>
      </c>
      <c r="Q142" s="65">
        <v>4.6499999999999996E-3</v>
      </c>
      <c r="R142" s="65">
        <f>Q142*H142</f>
        <v>8.8349999999999998E-2</v>
      </c>
      <c r="S142" s="65">
        <v>0</v>
      </c>
      <c r="T142" s="66">
        <f>S142*H142</f>
        <v>0</v>
      </c>
      <c r="AR142" s="67" t="s">
        <v>388</v>
      </c>
      <c r="AT142" s="67" t="s">
        <v>385</v>
      </c>
      <c r="AU142" s="67" t="s">
        <v>78</v>
      </c>
      <c r="AY142" s="17" t="s">
        <v>133</v>
      </c>
      <c r="BE142" s="68">
        <f>IF(N142="základní",J142,0)</f>
        <v>0</v>
      </c>
      <c r="BF142" s="68">
        <f>IF(N142="snížená",J142,0)</f>
        <v>0</v>
      </c>
      <c r="BG142" s="68">
        <f>IF(N142="zákl. přenesená",J142,0)</f>
        <v>0</v>
      </c>
      <c r="BH142" s="68">
        <f>IF(N142="sníž. přenesená",J142,0)</f>
        <v>0</v>
      </c>
      <c r="BI142" s="68">
        <f>IF(N142="nulová",J142,0)</f>
        <v>0</v>
      </c>
      <c r="BJ142" s="17" t="s">
        <v>78</v>
      </c>
      <c r="BK142" s="68">
        <f>ROUND(I142*H142,2)</f>
        <v>0</v>
      </c>
      <c r="BL142" s="17" t="s">
        <v>217</v>
      </c>
      <c r="BM142" s="67" t="s">
        <v>389</v>
      </c>
    </row>
    <row r="143" spans="2:65" s="12" customFormat="1">
      <c r="B143" s="70"/>
      <c r="D143" s="250" t="s">
        <v>145</v>
      </c>
      <c r="F143" s="251" t="s">
        <v>390</v>
      </c>
      <c r="H143" s="252">
        <v>19</v>
      </c>
      <c r="L143" s="70"/>
      <c r="M143" s="72"/>
      <c r="T143" s="73"/>
      <c r="AT143" s="71" t="s">
        <v>145</v>
      </c>
      <c r="AU143" s="71" t="s">
        <v>78</v>
      </c>
      <c r="AV143" s="12" t="s">
        <v>80</v>
      </c>
      <c r="AW143" s="12" t="s">
        <v>4</v>
      </c>
      <c r="AX143" s="12" t="s">
        <v>78</v>
      </c>
      <c r="AY143" s="71" t="s">
        <v>133</v>
      </c>
    </row>
    <row r="144" spans="2:65" s="1" customFormat="1" ht="24.2" customHeight="1">
      <c r="B144" s="20"/>
      <c r="C144" s="242" t="s">
        <v>228</v>
      </c>
      <c r="D144" s="242" t="s">
        <v>136</v>
      </c>
      <c r="E144" s="243" t="s">
        <v>391</v>
      </c>
      <c r="F144" s="244" t="s">
        <v>392</v>
      </c>
      <c r="G144" s="245" t="s">
        <v>182</v>
      </c>
      <c r="H144" s="246">
        <v>8.7999999999999995E-2</v>
      </c>
      <c r="I144" s="321">
        <v>0</v>
      </c>
      <c r="J144" s="247">
        <f>ROUND(I144*H144,2)</f>
        <v>0</v>
      </c>
      <c r="K144" s="244" t="s">
        <v>140</v>
      </c>
      <c r="L144" s="20"/>
      <c r="M144" s="63" t="s">
        <v>3</v>
      </c>
      <c r="N144" s="64" t="s">
        <v>41</v>
      </c>
      <c r="O144" s="65">
        <v>8.8040000000000003</v>
      </c>
      <c r="P144" s="65">
        <f>O144*H144</f>
        <v>0.774752</v>
      </c>
      <c r="Q144" s="65">
        <v>0</v>
      </c>
      <c r="R144" s="65">
        <f>Q144*H144</f>
        <v>0</v>
      </c>
      <c r="S144" s="65">
        <v>0</v>
      </c>
      <c r="T144" s="66">
        <f>S144*H144</f>
        <v>0</v>
      </c>
      <c r="AR144" s="67" t="s">
        <v>217</v>
      </c>
      <c r="AT144" s="67" t="s">
        <v>136</v>
      </c>
      <c r="AU144" s="67" t="s">
        <v>78</v>
      </c>
      <c r="AY144" s="17" t="s">
        <v>133</v>
      </c>
      <c r="BE144" s="68">
        <f>IF(N144="základní",J144,0)</f>
        <v>0</v>
      </c>
      <c r="BF144" s="68">
        <f>IF(N144="snížená",J144,0)</f>
        <v>0</v>
      </c>
      <c r="BG144" s="68">
        <f>IF(N144="zákl. přenesená",J144,0)</f>
        <v>0</v>
      </c>
      <c r="BH144" s="68">
        <f>IF(N144="sníž. přenesená",J144,0)</f>
        <v>0</v>
      </c>
      <c r="BI144" s="68">
        <f>IF(N144="nulová",J144,0)</f>
        <v>0</v>
      </c>
      <c r="BJ144" s="17" t="s">
        <v>78</v>
      </c>
      <c r="BK144" s="68">
        <f>ROUND(I144*H144,2)</f>
        <v>0</v>
      </c>
      <c r="BL144" s="17" t="s">
        <v>217</v>
      </c>
      <c r="BM144" s="67" t="s">
        <v>393</v>
      </c>
    </row>
    <row r="145" spans="2:65" s="1" customFormat="1">
      <c r="B145" s="20"/>
      <c r="D145" s="248" t="s">
        <v>143</v>
      </c>
      <c r="F145" s="249" t="s">
        <v>394</v>
      </c>
      <c r="L145" s="20"/>
      <c r="M145" s="69"/>
      <c r="T145" s="26"/>
      <c r="AT145" s="17" t="s">
        <v>143</v>
      </c>
      <c r="AU145" s="17" t="s">
        <v>78</v>
      </c>
    </row>
    <row r="146" spans="2:65" s="11" customFormat="1" ht="25.9" customHeight="1">
      <c r="B146" s="56"/>
      <c r="D146" s="57" t="s">
        <v>69</v>
      </c>
      <c r="E146" s="238" t="s">
        <v>210</v>
      </c>
      <c r="F146" s="238" t="s">
        <v>211</v>
      </c>
      <c r="J146" s="239">
        <f>BK146</f>
        <v>0</v>
      </c>
      <c r="L146" s="56"/>
      <c r="M146" s="58"/>
      <c r="P146" s="59">
        <f>P147+P159+P167+P169+P180+P201+P206+P233+P254+P271+P275+P294+P335+P343</f>
        <v>1228.1440729999999</v>
      </c>
      <c r="R146" s="59">
        <f>R147+R159+R167+R169+R180+R201+R206+R233+R254+R271+R275+R294+R335+R343</f>
        <v>16.23493246</v>
      </c>
      <c r="T146" s="60">
        <f>T147+T159+T167+T169+T180+T201+T206+T233+T254+T271+T275+T294+T335+T343</f>
        <v>4.8340000000000001E-2</v>
      </c>
      <c r="AR146" s="57" t="s">
        <v>80</v>
      </c>
      <c r="AT146" s="61" t="s">
        <v>69</v>
      </c>
      <c r="AU146" s="61" t="s">
        <v>70</v>
      </c>
      <c r="AY146" s="57" t="s">
        <v>133</v>
      </c>
      <c r="BK146" s="62">
        <f>BK147+BK159+BK167+BK169+BK180+BK201+BK206+BK233+BK254+BK271+BK275+BK294+BK335+BK343</f>
        <v>0</v>
      </c>
    </row>
    <row r="147" spans="2:65" s="11" customFormat="1" ht="22.9" customHeight="1">
      <c r="B147" s="56"/>
      <c r="D147" s="57" t="s">
        <v>69</v>
      </c>
      <c r="E147" s="240" t="s">
        <v>212</v>
      </c>
      <c r="F147" s="240" t="s">
        <v>213</v>
      </c>
      <c r="J147" s="241">
        <f>BK147</f>
        <v>0</v>
      </c>
      <c r="L147" s="56"/>
      <c r="M147" s="58"/>
      <c r="P147" s="59">
        <f>SUM(P148:P158)</f>
        <v>100.141392</v>
      </c>
      <c r="R147" s="59">
        <f>SUM(R148:R158)</f>
        <v>2.2020049999999998</v>
      </c>
      <c r="T147" s="60">
        <f>SUM(T148:T158)</f>
        <v>0</v>
      </c>
      <c r="AR147" s="57" t="s">
        <v>80</v>
      </c>
      <c r="AT147" s="61" t="s">
        <v>69</v>
      </c>
      <c r="AU147" s="61" t="s">
        <v>78</v>
      </c>
      <c r="AY147" s="57" t="s">
        <v>133</v>
      </c>
      <c r="BK147" s="62">
        <f>SUM(BK148:BK158)</f>
        <v>0</v>
      </c>
    </row>
    <row r="148" spans="2:65" s="1" customFormat="1" ht="24.2" customHeight="1">
      <c r="B148" s="20"/>
      <c r="C148" s="242" t="s">
        <v>217</v>
      </c>
      <c r="D148" s="242" t="s">
        <v>136</v>
      </c>
      <c r="E148" s="243" t="s">
        <v>395</v>
      </c>
      <c r="F148" s="244" t="s">
        <v>396</v>
      </c>
      <c r="G148" s="245" t="s">
        <v>157</v>
      </c>
      <c r="H148" s="246">
        <v>190</v>
      </c>
      <c r="I148" s="321">
        <v>0</v>
      </c>
      <c r="J148" s="247">
        <f>ROUND(I148*H148,2)</f>
        <v>0</v>
      </c>
      <c r="K148" s="244" t="s">
        <v>140</v>
      </c>
      <c r="L148" s="20"/>
      <c r="M148" s="63" t="s">
        <v>3</v>
      </c>
      <c r="N148" s="64" t="s">
        <v>41</v>
      </c>
      <c r="O148" s="65">
        <v>2.4E-2</v>
      </c>
      <c r="P148" s="65">
        <f>O148*H148</f>
        <v>4.5600000000000005</v>
      </c>
      <c r="Q148" s="65">
        <v>0</v>
      </c>
      <c r="R148" s="65">
        <f>Q148*H148</f>
        <v>0</v>
      </c>
      <c r="S148" s="65">
        <v>0</v>
      </c>
      <c r="T148" s="66">
        <f>S148*H148</f>
        <v>0</v>
      </c>
      <c r="AR148" s="67" t="s">
        <v>217</v>
      </c>
      <c r="AT148" s="67" t="s">
        <v>136</v>
      </c>
      <c r="AU148" s="67" t="s">
        <v>80</v>
      </c>
      <c r="AY148" s="17" t="s">
        <v>133</v>
      </c>
      <c r="BE148" s="68">
        <f>IF(N148="základní",J148,0)</f>
        <v>0</v>
      </c>
      <c r="BF148" s="68">
        <f>IF(N148="snížená",J148,0)</f>
        <v>0</v>
      </c>
      <c r="BG148" s="68">
        <f>IF(N148="zákl. přenesená",J148,0)</f>
        <v>0</v>
      </c>
      <c r="BH148" s="68">
        <f>IF(N148="sníž. přenesená",J148,0)</f>
        <v>0</v>
      </c>
      <c r="BI148" s="68">
        <f>IF(N148="nulová",J148,0)</f>
        <v>0</v>
      </c>
      <c r="BJ148" s="17" t="s">
        <v>78</v>
      </c>
      <c r="BK148" s="68">
        <f>ROUND(I148*H148,2)</f>
        <v>0</v>
      </c>
      <c r="BL148" s="17" t="s">
        <v>217</v>
      </c>
      <c r="BM148" s="67" t="s">
        <v>397</v>
      </c>
    </row>
    <row r="149" spans="2:65" s="1" customFormat="1">
      <c r="B149" s="20"/>
      <c r="D149" s="248" t="s">
        <v>143</v>
      </c>
      <c r="F149" s="249" t="s">
        <v>398</v>
      </c>
      <c r="L149" s="20"/>
      <c r="M149" s="69"/>
      <c r="T149" s="26"/>
      <c r="AT149" s="17" t="s">
        <v>143</v>
      </c>
      <c r="AU149" s="17" t="s">
        <v>80</v>
      </c>
    </row>
    <row r="150" spans="2:65" s="1" customFormat="1" ht="16.5" customHeight="1">
      <c r="B150" s="20"/>
      <c r="C150" s="256" t="s">
        <v>237</v>
      </c>
      <c r="D150" s="256" t="s">
        <v>385</v>
      </c>
      <c r="E150" s="257" t="s">
        <v>399</v>
      </c>
      <c r="F150" s="258" t="s">
        <v>400</v>
      </c>
      <c r="G150" s="259" t="s">
        <v>182</v>
      </c>
      <c r="H150" s="260">
        <v>5.7000000000000002E-2</v>
      </c>
      <c r="I150" s="321">
        <v>0</v>
      </c>
      <c r="J150" s="261">
        <f>ROUND(I150*H150,2)</f>
        <v>0</v>
      </c>
      <c r="K150" s="258" t="s">
        <v>140</v>
      </c>
      <c r="L150" s="81"/>
      <c r="M150" s="82" t="s">
        <v>3</v>
      </c>
      <c r="N150" s="83" t="s">
        <v>41</v>
      </c>
      <c r="O150" s="65">
        <v>0</v>
      </c>
      <c r="P150" s="65">
        <f>O150*H150</f>
        <v>0</v>
      </c>
      <c r="Q150" s="65">
        <v>1</v>
      </c>
      <c r="R150" s="65">
        <f>Q150*H150</f>
        <v>5.7000000000000002E-2</v>
      </c>
      <c r="S150" s="65">
        <v>0</v>
      </c>
      <c r="T150" s="66">
        <f>S150*H150</f>
        <v>0</v>
      </c>
      <c r="AR150" s="67" t="s">
        <v>388</v>
      </c>
      <c r="AT150" s="67" t="s">
        <v>385</v>
      </c>
      <c r="AU150" s="67" t="s">
        <v>80</v>
      </c>
      <c r="AY150" s="17" t="s">
        <v>133</v>
      </c>
      <c r="BE150" s="68">
        <f>IF(N150="základní",J150,0)</f>
        <v>0</v>
      </c>
      <c r="BF150" s="68">
        <f>IF(N150="snížená",J150,0)</f>
        <v>0</v>
      </c>
      <c r="BG150" s="68">
        <f>IF(N150="zákl. přenesená",J150,0)</f>
        <v>0</v>
      </c>
      <c r="BH150" s="68">
        <f>IF(N150="sníž. přenesená",J150,0)</f>
        <v>0</v>
      </c>
      <c r="BI150" s="68">
        <f>IF(N150="nulová",J150,0)</f>
        <v>0</v>
      </c>
      <c r="BJ150" s="17" t="s">
        <v>78</v>
      </c>
      <c r="BK150" s="68">
        <f>ROUND(I150*H150,2)</f>
        <v>0</v>
      </c>
      <c r="BL150" s="17" t="s">
        <v>217</v>
      </c>
      <c r="BM150" s="67" t="s">
        <v>401</v>
      </c>
    </row>
    <row r="151" spans="2:65" s="12" customFormat="1">
      <c r="B151" s="70"/>
      <c r="D151" s="250" t="s">
        <v>145</v>
      </c>
      <c r="F151" s="251" t="s">
        <v>402</v>
      </c>
      <c r="H151" s="252">
        <v>5.7000000000000002E-2</v>
      </c>
      <c r="L151" s="70"/>
      <c r="M151" s="72"/>
      <c r="T151" s="73"/>
      <c r="AT151" s="71" t="s">
        <v>145</v>
      </c>
      <c r="AU151" s="71" t="s">
        <v>80</v>
      </c>
      <c r="AV151" s="12" t="s">
        <v>80</v>
      </c>
      <c r="AW151" s="12" t="s">
        <v>4</v>
      </c>
      <c r="AX151" s="12" t="s">
        <v>78</v>
      </c>
      <c r="AY151" s="71" t="s">
        <v>133</v>
      </c>
    </row>
    <row r="152" spans="2:65" s="1" customFormat="1" ht="16.5" customHeight="1">
      <c r="B152" s="20"/>
      <c r="C152" s="242" t="s">
        <v>245</v>
      </c>
      <c r="D152" s="242" t="s">
        <v>136</v>
      </c>
      <c r="E152" s="243" t="s">
        <v>403</v>
      </c>
      <c r="F152" s="244" t="s">
        <v>404</v>
      </c>
      <c r="G152" s="245" t="s">
        <v>157</v>
      </c>
      <c r="H152" s="246">
        <v>380</v>
      </c>
      <c r="I152" s="321">
        <v>0</v>
      </c>
      <c r="J152" s="247">
        <f>ROUND(I152*H152,2)</f>
        <v>0</v>
      </c>
      <c r="K152" s="244" t="s">
        <v>140</v>
      </c>
      <c r="L152" s="20"/>
      <c r="M152" s="63" t="s">
        <v>3</v>
      </c>
      <c r="N152" s="64" t="s">
        <v>41</v>
      </c>
      <c r="O152" s="65">
        <v>0.222</v>
      </c>
      <c r="P152" s="65">
        <f>O152*H152</f>
        <v>84.36</v>
      </c>
      <c r="Q152" s="65">
        <v>4.0000000000000002E-4</v>
      </c>
      <c r="R152" s="65">
        <f>Q152*H152</f>
        <v>0.152</v>
      </c>
      <c r="S152" s="65">
        <v>0</v>
      </c>
      <c r="T152" s="66">
        <f>S152*H152</f>
        <v>0</v>
      </c>
      <c r="AR152" s="67" t="s">
        <v>217</v>
      </c>
      <c r="AT152" s="67" t="s">
        <v>136</v>
      </c>
      <c r="AU152" s="67" t="s">
        <v>80</v>
      </c>
      <c r="AY152" s="17" t="s">
        <v>133</v>
      </c>
      <c r="BE152" s="68">
        <f>IF(N152="základní",J152,0)</f>
        <v>0</v>
      </c>
      <c r="BF152" s="68">
        <f>IF(N152="snížená",J152,0)</f>
        <v>0</v>
      </c>
      <c r="BG152" s="68">
        <f>IF(N152="zákl. přenesená",J152,0)</f>
        <v>0</v>
      </c>
      <c r="BH152" s="68">
        <f>IF(N152="sníž. přenesená",J152,0)</f>
        <v>0</v>
      </c>
      <c r="BI152" s="68">
        <f>IF(N152="nulová",J152,0)</f>
        <v>0</v>
      </c>
      <c r="BJ152" s="17" t="s">
        <v>78</v>
      </c>
      <c r="BK152" s="68">
        <f>ROUND(I152*H152,2)</f>
        <v>0</v>
      </c>
      <c r="BL152" s="17" t="s">
        <v>217</v>
      </c>
      <c r="BM152" s="67" t="s">
        <v>405</v>
      </c>
    </row>
    <row r="153" spans="2:65" s="1" customFormat="1">
      <c r="B153" s="20"/>
      <c r="D153" s="248" t="s">
        <v>143</v>
      </c>
      <c r="F153" s="249" t="s">
        <v>406</v>
      </c>
      <c r="L153" s="20"/>
      <c r="M153" s="69"/>
      <c r="T153" s="26"/>
      <c r="AT153" s="17" t="s">
        <v>143</v>
      </c>
      <c r="AU153" s="17" t="s">
        <v>80</v>
      </c>
    </row>
    <row r="154" spans="2:65" s="12" customFormat="1">
      <c r="B154" s="70"/>
      <c r="D154" s="250" t="s">
        <v>145</v>
      </c>
      <c r="E154" s="71" t="s">
        <v>3</v>
      </c>
      <c r="F154" s="251" t="s">
        <v>407</v>
      </c>
      <c r="H154" s="252">
        <v>380</v>
      </c>
      <c r="L154" s="70"/>
      <c r="M154" s="72"/>
      <c r="T154" s="73"/>
      <c r="AT154" s="71" t="s">
        <v>145</v>
      </c>
      <c r="AU154" s="71" t="s">
        <v>80</v>
      </c>
      <c r="AV154" s="12" t="s">
        <v>80</v>
      </c>
      <c r="AW154" s="12" t="s">
        <v>30</v>
      </c>
      <c r="AX154" s="12" t="s">
        <v>78</v>
      </c>
      <c r="AY154" s="71" t="s">
        <v>133</v>
      </c>
    </row>
    <row r="155" spans="2:65" s="1" customFormat="1" ht="24.2" customHeight="1">
      <c r="B155" s="20"/>
      <c r="C155" s="256" t="s">
        <v>252</v>
      </c>
      <c r="D155" s="256" t="s">
        <v>385</v>
      </c>
      <c r="E155" s="257" t="s">
        <v>408</v>
      </c>
      <c r="F155" s="258" t="s">
        <v>409</v>
      </c>
      <c r="G155" s="259" t="s">
        <v>157</v>
      </c>
      <c r="H155" s="260">
        <v>442.89</v>
      </c>
      <c r="I155" s="321">
        <v>0</v>
      </c>
      <c r="J155" s="261">
        <f>ROUND(I155*H155,2)</f>
        <v>0</v>
      </c>
      <c r="K155" s="258" t="s">
        <v>140</v>
      </c>
      <c r="L155" s="81"/>
      <c r="M155" s="82" t="s">
        <v>3</v>
      </c>
      <c r="N155" s="83" t="s">
        <v>41</v>
      </c>
      <c r="O155" s="65">
        <v>0</v>
      </c>
      <c r="P155" s="65">
        <f>O155*H155</f>
        <v>0</v>
      </c>
      <c r="Q155" s="65">
        <v>4.4999999999999997E-3</v>
      </c>
      <c r="R155" s="65">
        <f>Q155*H155</f>
        <v>1.9930049999999997</v>
      </c>
      <c r="S155" s="65">
        <v>0</v>
      </c>
      <c r="T155" s="66">
        <f>S155*H155</f>
        <v>0</v>
      </c>
      <c r="AR155" s="67" t="s">
        <v>388</v>
      </c>
      <c r="AT155" s="67" t="s">
        <v>385</v>
      </c>
      <c r="AU155" s="67" t="s">
        <v>80</v>
      </c>
      <c r="AY155" s="17" t="s">
        <v>133</v>
      </c>
      <c r="BE155" s="68">
        <f>IF(N155="základní",J155,0)</f>
        <v>0</v>
      </c>
      <c r="BF155" s="68">
        <f>IF(N155="snížená",J155,0)</f>
        <v>0</v>
      </c>
      <c r="BG155" s="68">
        <f>IF(N155="zákl. přenesená",J155,0)</f>
        <v>0</v>
      </c>
      <c r="BH155" s="68">
        <f>IF(N155="sníž. přenesená",J155,0)</f>
        <v>0</v>
      </c>
      <c r="BI155" s="68">
        <f>IF(N155="nulová",J155,0)</f>
        <v>0</v>
      </c>
      <c r="BJ155" s="17" t="s">
        <v>78</v>
      </c>
      <c r="BK155" s="68">
        <f>ROUND(I155*H155,2)</f>
        <v>0</v>
      </c>
      <c r="BL155" s="17" t="s">
        <v>217</v>
      </c>
      <c r="BM155" s="67" t="s">
        <v>410</v>
      </c>
    </row>
    <row r="156" spans="2:65" s="12" customFormat="1">
      <c r="B156" s="70"/>
      <c r="D156" s="250" t="s">
        <v>145</v>
      </c>
      <c r="F156" s="251" t="s">
        <v>411</v>
      </c>
      <c r="H156" s="252">
        <v>442.89</v>
      </c>
      <c r="L156" s="70"/>
      <c r="M156" s="72"/>
      <c r="T156" s="73"/>
      <c r="AT156" s="71" t="s">
        <v>145</v>
      </c>
      <c r="AU156" s="71" t="s">
        <v>80</v>
      </c>
      <c r="AV156" s="12" t="s">
        <v>80</v>
      </c>
      <c r="AW156" s="12" t="s">
        <v>4</v>
      </c>
      <c r="AX156" s="12" t="s">
        <v>78</v>
      </c>
      <c r="AY156" s="71" t="s">
        <v>133</v>
      </c>
    </row>
    <row r="157" spans="2:65" s="1" customFormat="1" ht="33" customHeight="1">
      <c r="B157" s="20"/>
      <c r="C157" s="242" t="s">
        <v>259</v>
      </c>
      <c r="D157" s="242" t="s">
        <v>136</v>
      </c>
      <c r="E157" s="243" t="s">
        <v>412</v>
      </c>
      <c r="F157" s="244" t="s">
        <v>413</v>
      </c>
      <c r="G157" s="245" t="s">
        <v>182</v>
      </c>
      <c r="H157" s="246">
        <v>2.202</v>
      </c>
      <c r="I157" s="321">
        <v>0</v>
      </c>
      <c r="J157" s="247">
        <f>ROUND(I157*H157,2)</f>
        <v>0</v>
      </c>
      <c r="K157" s="244" t="s">
        <v>140</v>
      </c>
      <c r="L157" s="20"/>
      <c r="M157" s="63" t="s">
        <v>3</v>
      </c>
      <c r="N157" s="64" t="s">
        <v>41</v>
      </c>
      <c r="O157" s="65">
        <v>5.0960000000000001</v>
      </c>
      <c r="P157" s="65">
        <f>O157*H157</f>
        <v>11.221392</v>
      </c>
      <c r="Q157" s="65">
        <v>0</v>
      </c>
      <c r="R157" s="65">
        <f>Q157*H157</f>
        <v>0</v>
      </c>
      <c r="S157" s="65">
        <v>0</v>
      </c>
      <c r="T157" s="66">
        <f>S157*H157</f>
        <v>0</v>
      </c>
      <c r="AR157" s="67" t="s">
        <v>217</v>
      </c>
      <c r="AT157" s="67" t="s">
        <v>136</v>
      </c>
      <c r="AU157" s="67" t="s">
        <v>80</v>
      </c>
      <c r="AY157" s="17" t="s">
        <v>133</v>
      </c>
      <c r="BE157" s="68">
        <f>IF(N157="základní",J157,0)</f>
        <v>0</v>
      </c>
      <c r="BF157" s="68">
        <f>IF(N157="snížená",J157,0)</f>
        <v>0</v>
      </c>
      <c r="BG157" s="68">
        <f>IF(N157="zákl. přenesená",J157,0)</f>
        <v>0</v>
      </c>
      <c r="BH157" s="68">
        <f>IF(N157="sníž. přenesená",J157,0)</f>
        <v>0</v>
      </c>
      <c r="BI157" s="68">
        <f>IF(N157="nulová",J157,0)</f>
        <v>0</v>
      </c>
      <c r="BJ157" s="17" t="s">
        <v>78</v>
      </c>
      <c r="BK157" s="68">
        <f>ROUND(I157*H157,2)</f>
        <v>0</v>
      </c>
      <c r="BL157" s="17" t="s">
        <v>217</v>
      </c>
      <c r="BM157" s="67" t="s">
        <v>414</v>
      </c>
    </row>
    <row r="158" spans="2:65" s="1" customFormat="1">
      <c r="B158" s="20"/>
      <c r="D158" s="248" t="s">
        <v>143</v>
      </c>
      <c r="F158" s="249" t="s">
        <v>415</v>
      </c>
      <c r="L158" s="20"/>
      <c r="M158" s="69"/>
      <c r="T158" s="26"/>
      <c r="AT158" s="17" t="s">
        <v>143</v>
      </c>
      <c r="AU158" s="17" t="s">
        <v>80</v>
      </c>
    </row>
    <row r="159" spans="2:65" s="11" customFormat="1" ht="22.9" customHeight="1">
      <c r="B159" s="56"/>
      <c r="D159" s="57" t="s">
        <v>69</v>
      </c>
      <c r="E159" s="240" t="s">
        <v>416</v>
      </c>
      <c r="F159" s="240" t="s">
        <v>417</v>
      </c>
      <c r="J159" s="241">
        <f>BK159</f>
        <v>0</v>
      </c>
      <c r="L159" s="56"/>
      <c r="M159" s="58"/>
      <c r="P159" s="59">
        <f>SUM(P160:P166)</f>
        <v>25.427958</v>
      </c>
      <c r="R159" s="59">
        <f>SUM(R160:R166)</f>
        <v>0.59850000000000003</v>
      </c>
      <c r="T159" s="60">
        <f>SUM(T160:T166)</f>
        <v>0</v>
      </c>
      <c r="AR159" s="57" t="s">
        <v>80</v>
      </c>
      <c r="AT159" s="61" t="s">
        <v>69</v>
      </c>
      <c r="AU159" s="61" t="s">
        <v>78</v>
      </c>
      <c r="AY159" s="57" t="s">
        <v>133</v>
      </c>
      <c r="BK159" s="62">
        <f>SUM(BK160:BK166)</f>
        <v>0</v>
      </c>
    </row>
    <row r="160" spans="2:65" s="1" customFormat="1" ht="24.2" customHeight="1">
      <c r="B160" s="20"/>
      <c r="C160" s="242" t="s">
        <v>8</v>
      </c>
      <c r="D160" s="242" t="s">
        <v>136</v>
      </c>
      <c r="E160" s="243" t="s">
        <v>418</v>
      </c>
      <c r="F160" s="244" t="s">
        <v>419</v>
      </c>
      <c r="G160" s="245" t="s">
        <v>157</v>
      </c>
      <c r="H160" s="246">
        <v>190</v>
      </c>
      <c r="I160" s="321">
        <v>0</v>
      </c>
      <c r="J160" s="247">
        <f>ROUND(I160*H160,2)</f>
        <v>0</v>
      </c>
      <c r="K160" s="244" t="s">
        <v>140</v>
      </c>
      <c r="L160" s="20"/>
      <c r="M160" s="63" t="s">
        <v>3</v>
      </c>
      <c r="N160" s="64" t="s">
        <v>41</v>
      </c>
      <c r="O160" s="65">
        <v>0.111</v>
      </c>
      <c r="P160" s="65">
        <f>O160*H160</f>
        <v>21.09</v>
      </c>
      <c r="Q160" s="65">
        <v>0</v>
      </c>
      <c r="R160" s="65">
        <f>Q160*H160</f>
        <v>0</v>
      </c>
      <c r="S160" s="65">
        <v>0</v>
      </c>
      <c r="T160" s="66">
        <f>S160*H160</f>
        <v>0</v>
      </c>
      <c r="AR160" s="67" t="s">
        <v>217</v>
      </c>
      <c r="AT160" s="67" t="s">
        <v>136</v>
      </c>
      <c r="AU160" s="67" t="s">
        <v>80</v>
      </c>
      <c r="AY160" s="17" t="s">
        <v>133</v>
      </c>
      <c r="BE160" s="68">
        <f>IF(N160="základní",J160,0)</f>
        <v>0</v>
      </c>
      <c r="BF160" s="68">
        <f>IF(N160="snížená",J160,0)</f>
        <v>0</v>
      </c>
      <c r="BG160" s="68">
        <f>IF(N160="zákl. přenesená",J160,0)</f>
        <v>0</v>
      </c>
      <c r="BH160" s="68">
        <f>IF(N160="sníž. přenesená",J160,0)</f>
        <v>0</v>
      </c>
      <c r="BI160" s="68">
        <f>IF(N160="nulová",J160,0)</f>
        <v>0</v>
      </c>
      <c r="BJ160" s="17" t="s">
        <v>78</v>
      </c>
      <c r="BK160" s="68">
        <f>ROUND(I160*H160,2)</f>
        <v>0</v>
      </c>
      <c r="BL160" s="17" t="s">
        <v>217</v>
      </c>
      <c r="BM160" s="67" t="s">
        <v>420</v>
      </c>
    </row>
    <row r="161" spans="2:65" s="1" customFormat="1">
      <c r="B161" s="20"/>
      <c r="D161" s="248" t="s">
        <v>143</v>
      </c>
      <c r="F161" s="249" t="s">
        <v>421</v>
      </c>
      <c r="L161" s="20"/>
      <c r="M161" s="69"/>
      <c r="T161" s="26"/>
      <c r="AT161" s="17" t="s">
        <v>143</v>
      </c>
      <c r="AU161" s="17" t="s">
        <v>80</v>
      </c>
    </row>
    <row r="162" spans="2:65" s="1" customFormat="1" ht="16.5" customHeight="1">
      <c r="B162" s="20"/>
      <c r="C162" s="256" t="s">
        <v>269</v>
      </c>
      <c r="D162" s="256" t="s">
        <v>385</v>
      </c>
      <c r="E162" s="257" t="s">
        <v>422</v>
      </c>
      <c r="F162" s="258" t="s">
        <v>423</v>
      </c>
      <c r="G162" s="259" t="s">
        <v>157</v>
      </c>
      <c r="H162" s="260">
        <v>199.5</v>
      </c>
      <c r="I162" s="321">
        <v>0</v>
      </c>
      <c r="J162" s="261">
        <f>ROUND(I162*H162,2)</f>
        <v>0</v>
      </c>
      <c r="K162" s="258" t="s">
        <v>140</v>
      </c>
      <c r="L162" s="81"/>
      <c r="M162" s="82" t="s">
        <v>3</v>
      </c>
      <c r="N162" s="83" t="s">
        <v>41</v>
      </c>
      <c r="O162" s="65">
        <v>0</v>
      </c>
      <c r="P162" s="65">
        <f>O162*H162</f>
        <v>0</v>
      </c>
      <c r="Q162" s="65">
        <v>3.0000000000000001E-3</v>
      </c>
      <c r="R162" s="65">
        <f>Q162*H162</f>
        <v>0.59850000000000003</v>
      </c>
      <c r="S162" s="65">
        <v>0</v>
      </c>
      <c r="T162" s="66">
        <f>S162*H162</f>
        <v>0</v>
      </c>
      <c r="AR162" s="67" t="s">
        <v>388</v>
      </c>
      <c r="AT162" s="67" t="s">
        <v>385</v>
      </c>
      <c r="AU162" s="67" t="s">
        <v>80</v>
      </c>
      <c r="AY162" s="17" t="s">
        <v>133</v>
      </c>
      <c r="BE162" s="68">
        <f>IF(N162="základní",J162,0)</f>
        <v>0</v>
      </c>
      <c r="BF162" s="68">
        <f>IF(N162="snížená",J162,0)</f>
        <v>0</v>
      </c>
      <c r="BG162" s="68">
        <f>IF(N162="zákl. přenesená",J162,0)</f>
        <v>0</v>
      </c>
      <c r="BH162" s="68">
        <f>IF(N162="sníž. přenesená",J162,0)</f>
        <v>0</v>
      </c>
      <c r="BI162" s="68">
        <f>IF(N162="nulová",J162,0)</f>
        <v>0</v>
      </c>
      <c r="BJ162" s="17" t="s">
        <v>78</v>
      </c>
      <c r="BK162" s="68">
        <f>ROUND(I162*H162,2)</f>
        <v>0</v>
      </c>
      <c r="BL162" s="17" t="s">
        <v>217</v>
      </c>
      <c r="BM162" s="67" t="s">
        <v>424</v>
      </c>
    </row>
    <row r="163" spans="2:65" s="1" customFormat="1" ht="19.5">
      <c r="B163" s="20"/>
      <c r="D163" s="250" t="s">
        <v>151</v>
      </c>
      <c r="F163" s="253" t="s">
        <v>425</v>
      </c>
      <c r="L163" s="20"/>
      <c r="M163" s="69"/>
      <c r="T163" s="26"/>
      <c r="AT163" s="17" t="s">
        <v>151</v>
      </c>
      <c r="AU163" s="17" t="s">
        <v>80</v>
      </c>
    </row>
    <row r="164" spans="2:65" s="12" customFormat="1">
      <c r="B164" s="70"/>
      <c r="D164" s="250" t="s">
        <v>145</v>
      </c>
      <c r="F164" s="251" t="s">
        <v>426</v>
      </c>
      <c r="H164" s="252">
        <v>199.5</v>
      </c>
      <c r="L164" s="70"/>
      <c r="M164" s="72"/>
      <c r="T164" s="73"/>
      <c r="AT164" s="71" t="s">
        <v>145</v>
      </c>
      <c r="AU164" s="71" t="s">
        <v>80</v>
      </c>
      <c r="AV164" s="12" t="s">
        <v>80</v>
      </c>
      <c r="AW164" s="12" t="s">
        <v>4</v>
      </c>
      <c r="AX164" s="12" t="s">
        <v>78</v>
      </c>
      <c r="AY164" s="71" t="s">
        <v>133</v>
      </c>
    </row>
    <row r="165" spans="2:65" s="1" customFormat="1" ht="33" customHeight="1">
      <c r="B165" s="20"/>
      <c r="C165" s="242" t="s">
        <v>274</v>
      </c>
      <c r="D165" s="242" t="s">
        <v>136</v>
      </c>
      <c r="E165" s="243" t="s">
        <v>427</v>
      </c>
      <c r="F165" s="244" t="s">
        <v>428</v>
      </c>
      <c r="G165" s="245" t="s">
        <v>182</v>
      </c>
      <c r="H165" s="246">
        <v>0.59899999999999998</v>
      </c>
      <c r="I165" s="321">
        <v>0</v>
      </c>
      <c r="J165" s="247">
        <f>ROUND(I165*H165,2)</f>
        <v>0</v>
      </c>
      <c r="K165" s="244" t="s">
        <v>140</v>
      </c>
      <c r="L165" s="20"/>
      <c r="M165" s="63" t="s">
        <v>3</v>
      </c>
      <c r="N165" s="64" t="s">
        <v>41</v>
      </c>
      <c r="O165" s="65">
        <v>7.242</v>
      </c>
      <c r="P165" s="65">
        <f>O165*H165</f>
        <v>4.3379579999999995</v>
      </c>
      <c r="Q165" s="65">
        <v>0</v>
      </c>
      <c r="R165" s="65">
        <f>Q165*H165</f>
        <v>0</v>
      </c>
      <c r="S165" s="65">
        <v>0</v>
      </c>
      <c r="T165" s="66">
        <f>S165*H165</f>
        <v>0</v>
      </c>
      <c r="AR165" s="67" t="s">
        <v>217</v>
      </c>
      <c r="AT165" s="67" t="s">
        <v>136</v>
      </c>
      <c r="AU165" s="67" t="s">
        <v>80</v>
      </c>
      <c r="AY165" s="17" t="s">
        <v>133</v>
      </c>
      <c r="BE165" s="68">
        <f>IF(N165="základní",J165,0)</f>
        <v>0</v>
      </c>
      <c r="BF165" s="68">
        <f>IF(N165="snížená",J165,0)</f>
        <v>0</v>
      </c>
      <c r="BG165" s="68">
        <f>IF(N165="zákl. přenesená",J165,0)</f>
        <v>0</v>
      </c>
      <c r="BH165" s="68">
        <f>IF(N165="sníž. přenesená",J165,0)</f>
        <v>0</v>
      </c>
      <c r="BI165" s="68">
        <f>IF(N165="nulová",J165,0)</f>
        <v>0</v>
      </c>
      <c r="BJ165" s="17" t="s">
        <v>78</v>
      </c>
      <c r="BK165" s="68">
        <f>ROUND(I165*H165,2)</f>
        <v>0</v>
      </c>
      <c r="BL165" s="17" t="s">
        <v>217</v>
      </c>
      <c r="BM165" s="67" t="s">
        <v>429</v>
      </c>
    </row>
    <row r="166" spans="2:65" s="1" customFormat="1">
      <c r="B166" s="20"/>
      <c r="D166" s="248" t="s">
        <v>143</v>
      </c>
      <c r="F166" s="249" t="s">
        <v>430</v>
      </c>
      <c r="L166" s="20"/>
      <c r="M166" s="69"/>
      <c r="T166" s="26"/>
      <c r="AT166" s="17" t="s">
        <v>143</v>
      </c>
      <c r="AU166" s="17" t="s">
        <v>80</v>
      </c>
    </row>
    <row r="167" spans="2:65" s="11" customFormat="1" ht="22.9" customHeight="1">
      <c r="B167" s="56"/>
      <c r="D167" s="57" t="s">
        <v>69</v>
      </c>
      <c r="E167" s="240" t="s">
        <v>220</v>
      </c>
      <c r="F167" s="240" t="s">
        <v>221</v>
      </c>
      <c r="J167" s="241">
        <f>BK167</f>
        <v>0</v>
      </c>
      <c r="L167" s="56"/>
      <c r="M167" s="58"/>
      <c r="P167" s="59">
        <f>P168</f>
        <v>0</v>
      </c>
      <c r="R167" s="59">
        <f>R168</f>
        <v>0</v>
      </c>
      <c r="T167" s="60">
        <f>T168</f>
        <v>0</v>
      </c>
      <c r="AR167" s="57" t="s">
        <v>80</v>
      </c>
      <c r="AT167" s="61" t="s">
        <v>69</v>
      </c>
      <c r="AU167" s="61" t="s">
        <v>78</v>
      </c>
      <c r="AY167" s="57" t="s">
        <v>133</v>
      </c>
      <c r="BK167" s="62">
        <f>BK168</f>
        <v>0</v>
      </c>
    </row>
    <row r="168" spans="2:65" s="1" customFormat="1" ht="24.2" customHeight="1">
      <c r="B168" s="20"/>
      <c r="C168" s="242" t="s">
        <v>279</v>
      </c>
      <c r="D168" s="242" t="s">
        <v>136</v>
      </c>
      <c r="E168" s="243" t="s">
        <v>431</v>
      </c>
      <c r="F168" s="244" t="s">
        <v>432</v>
      </c>
      <c r="G168" s="245" t="s">
        <v>157</v>
      </c>
      <c r="H168" s="246">
        <v>200</v>
      </c>
      <c r="I168" s="321">
        <v>0</v>
      </c>
      <c r="J168" s="247">
        <f>ROUND(I168*H168,2)</f>
        <v>0</v>
      </c>
      <c r="K168" s="244" t="s">
        <v>3</v>
      </c>
      <c r="L168" s="20"/>
      <c r="M168" s="63" t="s">
        <v>3</v>
      </c>
      <c r="N168" s="64" t="s">
        <v>41</v>
      </c>
      <c r="O168" s="65">
        <v>0</v>
      </c>
      <c r="P168" s="65">
        <f>O168*H168</f>
        <v>0</v>
      </c>
      <c r="Q168" s="65">
        <v>0</v>
      </c>
      <c r="R168" s="65">
        <f>Q168*H168</f>
        <v>0</v>
      </c>
      <c r="S168" s="65">
        <v>0</v>
      </c>
      <c r="T168" s="66">
        <f>S168*H168</f>
        <v>0</v>
      </c>
      <c r="AR168" s="67" t="s">
        <v>217</v>
      </c>
      <c r="AT168" s="67" t="s">
        <v>136</v>
      </c>
      <c r="AU168" s="67" t="s">
        <v>80</v>
      </c>
      <c r="AY168" s="17" t="s">
        <v>133</v>
      </c>
      <c r="BE168" s="68">
        <f>IF(N168="základní",J168,0)</f>
        <v>0</v>
      </c>
      <c r="BF168" s="68">
        <f>IF(N168="snížená",J168,0)</f>
        <v>0</v>
      </c>
      <c r="BG168" s="68">
        <f>IF(N168="zákl. přenesená",J168,0)</f>
        <v>0</v>
      </c>
      <c r="BH168" s="68">
        <f>IF(N168="sníž. přenesená",J168,0)</f>
        <v>0</v>
      </c>
      <c r="BI168" s="68">
        <f>IF(N168="nulová",J168,0)</f>
        <v>0</v>
      </c>
      <c r="BJ168" s="17" t="s">
        <v>78</v>
      </c>
      <c r="BK168" s="68">
        <f>ROUND(I168*H168,2)</f>
        <v>0</v>
      </c>
      <c r="BL168" s="17" t="s">
        <v>217</v>
      </c>
      <c r="BM168" s="67" t="s">
        <v>433</v>
      </c>
    </row>
    <row r="169" spans="2:65" s="11" customFormat="1" ht="22.9" customHeight="1">
      <c r="B169" s="56"/>
      <c r="D169" s="57" t="s">
        <v>69</v>
      </c>
      <c r="E169" s="240" t="s">
        <v>434</v>
      </c>
      <c r="F169" s="240" t="s">
        <v>435</v>
      </c>
      <c r="J169" s="241">
        <f>BK169</f>
        <v>0</v>
      </c>
      <c r="L169" s="56"/>
      <c r="M169" s="58"/>
      <c r="P169" s="59">
        <f>SUM(P170:P179)</f>
        <v>1.244</v>
      </c>
      <c r="R169" s="59">
        <f>SUM(R170:R179)</f>
        <v>0</v>
      </c>
      <c r="T169" s="60">
        <f>SUM(T170:T179)</f>
        <v>4.2340000000000003E-2</v>
      </c>
      <c r="AR169" s="57" t="s">
        <v>80</v>
      </c>
      <c r="AT169" s="61" t="s">
        <v>69</v>
      </c>
      <c r="AU169" s="61" t="s">
        <v>78</v>
      </c>
      <c r="AY169" s="57" t="s">
        <v>133</v>
      </c>
      <c r="BK169" s="62">
        <f>SUM(BK170:BK179)</f>
        <v>0</v>
      </c>
    </row>
    <row r="170" spans="2:65" s="1" customFormat="1" ht="16.5" customHeight="1">
      <c r="B170" s="20"/>
      <c r="C170" s="242" t="s">
        <v>284</v>
      </c>
      <c r="D170" s="242" t="s">
        <v>136</v>
      </c>
      <c r="E170" s="243" t="s">
        <v>436</v>
      </c>
      <c r="F170" s="244" t="s">
        <v>437</v>
      </c>
      <c r="G170" s="245" t="s">
        <v>438</v>
      </c>
      <c r="H170" s="246">
        <v>2</v>
      </c>
      <c r="I170" s="321">
        <v>0</v>
      </c>
      <c r="J170" s="247">
        <f>ROUND(I170*H170,2)</f>
        <v>0</v>
      </c>
      <c r="K170" s="244" t="s">
        <v>140</v>
      </c>
      <c r="L170" s="20"/>
      <c r="M170" s="63" t="s">
        <v>3</v>
      </c>
      <c r="N170" s="64" t="s">
        <v>41</v>
      </c>
      <c r="O170" s="65">
        <v>0.36199999999999999</v>
      </c>
      <c r="P170" s="65">
        <f>O170*H170</f>
        <v>0.72399999999999998</v>
      </c>
      <c r="Q170" s="65">
        <v>0</v>
      </c>
      <c r="R170" s="65">
        <f>Q170*H170</f>
        <v>0</v>
      </c>
      <c r="S170" s="65">
        <v>1.9460000000000002E-2</v>
      </c>
      <c r="T170" s="66">
        <f>S170*H170</f>
        <v>3.8920000000000003E-2</v>
      </c>
      <c r="AR170" s="67" t="s">
        <v>217</v>
      </c>
      <c r="AT170" s="67" t="s">
        <v>136</v>
      </c>
      <c r="AU170" s="67" t="s">
        <v>80</v>
      </c>
      <c r="AY170" s="17" t="s">
        <v>133</v>
      </c>
      <c r="BE170" s="68">
        <f>IF(N170="základní",J170,0)</f>
        <v>0</v>
      </c>
      <c r="BF170" s="68">
        <f>IF(N170="snížená",J170,0)</f>
        <v>0</v>
      </c>
      <c r="BG170" s="68">
        <f>IF(N170="zákl. přenesená",J170,0)</f>
        <v>0</v>
      </c>
      <c r="BH170" s="68">
        <f>IF(N170="sníž. přenesená",J170,0)</f>
        <v>0</v>
      </c>
      <c r="BI170" s="68">
        <f>IF(N170="nulová",J170,0)</f>
        <v>0</v>
      </c>
      <c r="BJ170" s="17" t="s">
        <v>78</v>
      </c>
      <c r="BK170" s="68">
        <f>ROUND(I170*H170,2)</f>
        <v>0</v>
      </c>
      <c r="BL170" s="17" t="s">
        <v>217</v>
      </c>
      <c r="BM170" s="67" t="s">
        <v>439</v>
      </c>
    </row>
    <row r="171" spans="2:65" s="1" customFormat="1">
      <c r="B171" s="20"/>
      <c r="D171" s="248" t="s">
        <v>143</v>
      </c>
      <c r="F171" s="249" t="s">
        <v>440</v>
      </c>
      <c r="L171" s="20"/>
      <c r="M171" s="69"/>
      <c r="T171" s="26"/>
      <c r="AT171" s="17" t="s">
        <v>143</v>
      </c>
      <c r="AU171" s="17" t="s">
        <v>80</v>
      </c>
    </row>
    <row r="172" spans="2:65" s="12" customFormat="1">
      <c r="B172" s="70"/>
      <c r="D172" s="250" t="s">
        <v>145</v>
      </c>
      <c r="E172" s="71" t="s">
        <v>3</v>
      </c>
      <c r="F172" s="251" t="s">
        <v>80</v>
      </c>
      <c r="H172" s="252">
        <v>2</v>
      </c>
      <c r="L172" s="70"/>
      <c r="M172" s="72"/>
      <c r="T172" s="73"/>
      <c r="AT172" s="71" t="s">
        <v>145</v>
      </c>
      <c r="AU172" s="71" t="s">
        <v>80</v>
      </c>
      <c r="AV172" s="12" t="s">
        <v>80</v>
      </c>
      <c r="AW172" s="12" t="s">
        <v>30</v>
      </c>
      <c r="AX172" s="12" t="s">
        <v>78</v>
      </c>
      <c r="AY172" s="71" t="s">
        <v>133</v>
      </c>
    </row>
    <row r="173" spans="2:65" s="1" customFormat="1" ht="16.5" customHeight="1">
      <c r="B173" s="20"/>
      <c r="C173" s="242" t="s">
        <v>290</v>
      </c>
      <c r="D173" s="242" t="s">
        <v>136</v>
      </c>
      <c r="E173" s="243" t="s">
        <v>441</v>
      </c>
      <c r="F173" s="244" t="s">
        <v>442</v>
      </c>
      <c r="G173" s="245" t="s">
        <v>438</v>
      </c>
      <c r="H173" s="246">
        <v>2</v>
      </c>
      <c r="I173" s="321">
        <v>0</v>
      </c>
      <c r="J173" s="247">
        <f>ROUND(I173*H173,2)</f>
        <v>0</v>
      </c>
      <c r="K173" s="244" t="s">
        <v>140</v>
      </c>
      <c r="L173" s="20"/>
      <c r="M173" s="63" t="s">
        <v>3</v>
      </c>
      <c r="N173" s="64" t="s">
        <v>41</v>
      </c>
      <c r="O173" s="65">
        <v>0.222</v>
      </c>
      <c r="P173" s="65">
        <f>O173*H173</f>
        <v>0.44400000000000001</v>
      </c>
      <c r="Q173" s="65">
        <v>0</v>
      </c>
      <c r="R173" s="65">
        <f>Q173*H173</f>
        <v>0</v>
      </c>
      <c r="S173" s="65">
        <v>8.5999999999999998E-4</v>
      </c>
      <c r="T173" s="66">
        <f>S173*H173</f>
        <v>1.72E-3</v>
      </c>
      <c r="AR173" s="67" t="s">
        <v>217</v>
      </c>
      <c r="AT173" s="67" t="s">
        <v>136</v>
      </c>
      <c r="AU173" s="67" t="s">
        <v>80</v>
      </c>
      <c r="AY173" s="17" t="s">
        <v>133</v>
      </c>
      <c r="BE173" s="68">
        <f>IF(N173="základní",J173,0)</f>
        <v>0</v>
      </c>
      <c r="BF173" s="68">
        <f>IF(N173="snížená",J173,0)</f>
        <v>0</v>
      </c>
      <c r="BG173" s="68">
        <f>IF(N173="zákl. přenesená",J173,0)</f>
        <v>0</v>
      </c>
      <c r="BH173" s="68">
        <f>IF(N173="sníž. přenesená",J173,0)</f>
        <v>0</v>
      </c>
      <c r="BI173" s="68">
        <f>IF(N173="nulová",J173,0)</f>
        <v>0</v>
      </c>
      <c r="BJ173" s="17" t="s">
        <v>78</v>
      </c>
      <c r="BK173" s="68">
        <f>ROUND(I173*H173,2)</f>
        <v>0</v>
      </c>
      <c r="BL173" s="17" t="s">
        <v>217</v>
      </c>
      <c r="BM173" s="67" t="s">
        <v>443</v>
      </c>
    </row>
    <row r="174" spans="2:65" s="1" customFormat="1">
      <c r="B174" s="20"/>
      <c r="D174" s="248" t="s">
        <v>143</v>
      </c>
      <c r="F174" s="249" t="s">
        <v>444</v>
      </c>
      <c r="L174" s="20"/>
      <c r="M174" s="69"/>
      <c r="T174" s="26"/>
      <c r="AT174" s="17" t="s">
        <v>143</v>
      </c>
      <c r="AU174" s="17" t="s">
        <v>80</v>
      </c>
    </row>
    <row r="175" spans="2:65" s="12" customFormat="1">
      <c r="B175" s="70"/>
      <c r="D175" s="250" t="s">
        <v>145</v>
      </c>
      <c r="E175" s="71" t="s">
        <v>3</v>
      </c>
      <c r="F175" s="251" t="s">
        <v>80</v>
      </c>
      <c r="H175" s="252">
        <v>2</v>
      </c>
      <c r="L175" s="70"/>
      <c r="M175" s="72"/>
      <c r="T175" s="73"/>
      <c r="AT175" s="71" t="s">
        <v>145</v>
      </c>
      <c r="AU175" s="71" t="s">
        <v>80</v>
      </c>
      <c r="AV175" s="12" t="s">
        <v>80</v>
      </c>
      <c r="AW175" s="12" t="s">
        <v>30</v>
      </c>
      <c r="AX175" s="12" t="s">
        <v>78</v>
      </c>
      <c r="AY175" s="71" t="s">
        <v>133</v>
      </c>
    </row>
    <row r="176" spans="2:65" s="1" customFormat="1" ht="16.5" customHeight="1">
      <c r="B176" s="20"/>
      <c r="C176" s="242" t="s">
        <v>298</v>
      </c>
      <c r="D176" s="242" t="s">
        <v>136</v>
      </c>
      <c r="E176" s="243" t="s">
        <v>445</v>
      </c>
      <c r="F176" s="244" t="s">
        <v>446</v>
      </c>
      <c r="G176" s="245" t="s">
        <v>255</v>
      </c>
      <c r="H176" s="246">
        <v>2</v>
      </c>
      <c r="I176" s="321">
        <v>0</v>
      </c>
      <c r="J176" s="247">
        <f>ROUND(I176*H176,2)</f>
        <v>0</v>
      </c>
      <c r="K176" s="244" t="s">
        <v>140</v>
      </c>
      <c r="L176" s="20"/>
      <c r="M176" s="63" t="s">
        <v>3</v>
      </c>
      <c r="N176" s="64" t="s">
        <v>41</v>
      </c>
      <c r="O176" s="65">
        <v>3.7999999999999999E-2</v>
      </c>
      <c r="P176" s="65">
        <f>O176*H176</f>
        <v>7.5999999999999998E-2</v>
      </c>
      <c r="Q176" s="65">
        <v>0</v>
      </c>
      <c r="R176" s="65">
        <f>Q176*H176</f>
        <v>0</v>
      </c>
      <c r="S176" s="65">
        <v>8.4999999999999995E-4</v>
      </c>
      <c r="T176" s="66">
        <f>S176*H176</f>
        <v>1.6999999999999999E-3</v>
      </c>
      <c r="AR176" s="67" t="s">
        <v>217</v>
      </c>
      <c r="AT176" s="67" t="s">
        <v>136</v>
      </c>
      <c r="AU176" s="67" t="s">
        <v>80</v>
      </c>
      <c r="AY176" s="17" t="s">
        <v>133</v>
      </c>
      <c r="BE176" s="68">
        <f>IF(N176="základní",J176,0)</f>
        <v>0</v>
      </c>
      <c r="BF176" s="68">
        <f>IF(N176="snížená",J176,0)</f>
        <v>0</v>
      </c>
      <c r="BG176" s="68">
        <f>IF(N176="zákl. přenesená",J176,0)</f>
        <v>0</v>
      </c>
      <c r="BH176" s="68">
        <f>IF(N176="sníž. přenesená",J176,0)</f>
        <v>0</v>
      </c>
      <c r="BI176" s="68">
        <f>IF(N176="nulová",J176,0)</f>
        <v>0</v>
      </c>
      <c r="BJ176" s="17" t="s">
        <v>78</v>
      </c>
      <c r="BK176" s="68">
        <f>ROUND(I176*H176,2)</f>
        <v>0</v>
      </c>
      <c r="BL176" s="17" t="s">
        <v>217</v>
      </c>
      <c r="BM176" s="67" t="s">
        <v>447</v>
      </c>
    </row>
    <row r="177" spans="2:65" s="1" customFormat="1">
      <c r="B177" s="20"/>
      <c r="D177" s="248" t="s">
        <v>143</v>
      </c>
      <c r="F177" s="249" t="s">
        <v>448</v>
      </c>
      <c r="L177" s="20"/>
      <c r="M177" s="69"/>
      <c r="T177" s="26"/>
      <c r="AT177" s="17" t="s">
        <v>143</v>
      </c>
      <c r="AU177" s="17" t="s">
        <v>80</v>
      </c>
    </row>
    <row r="178" spans="2:65" s="1" customFormat="1" ht="19.5">
      <c r="B178" s="20"/>
      <c r="D178" s="250" t="s">
        <v>151</v>
      </c>
      <c r="F178" s="253" t="s">
        <v>449</v>
      </c>
      <c r="L178" s="20"/>
      <c r="M178" s="69"/>
      <c r="T178" s="26"/>
      <c r="AT178" s="17" t="s">
        <v>151</v>
      </c>
      <c r="AU178" s="17" t="s">
        <v>80</v>
      </c>
    </row>
    <row r="179" spans="2:65" s="12" customFormat="1">
      <c r="B179" s="70"/>
      <c r="D179" s="250" t="s">
        <v>145</v>
      </c>
      <c r="E179" s="71" t="s">
        <v>3</v>
      </c>
      <c r="F179" s="251" t="s">
        <v>80</v>
      </c>
      <c r="H179" s="252">
        <v>2</v>
      </c>
      <c r="L179" s="70"/>
      <c r="M179" s="72"/>
      <c r="T179" s="73"/>
      <c r="AT179" s="71" t="s">
        <v>145</v>
      </c>
      <c r="AU179" s="71" t="s">
        <v>80</v>
      </c>
      <c r="AV179" s="12" t="s">
        <v>80</v>
      </c>
      <c r="AW179" s="12" t="s">
        <v>30</v>
      </c>
      <c r="AX179" s="12" t="s">
        <v>78</v>
      </c>
      <c r="AY179" s="71" t="s">
        <v>133</v>
      </c>
    </row>
    <row r="180" spans="2:65" s="11" customFormat="1" ht="22.9" customHeight="1">
      <c r="B180" s="56"/>
      <c r="D180" s="57" t="s">
        <v>69</v>
      </c>
      <c r="E180" s="240" t="s">
        <v>243</v>
      </c>
      <c r="F180" s="240" t="s">
        <v>450</v>
      </c>
      <c r="J180" s="241">
        <f>BK180</f>
        <v>0</v>
      </c>
      <c r="L180" s="56"/>
      <c r="M180" s="58"/>
      <c r="P180" s="59">
        <f>SUM(P181:P200)</f>
        <v>112.95367900000001</v>
      </c>
      <c r="R180" s="59">
        <f>SUM(R181:R200)</f>
        <v>7.7019999999999991E-2</v>
      </c>
      <c r="T180" s="60">
        <f>SUM(T181:T200)</f>
        <v>0</v>
      </c>
      <c r="AR180" s="57" t="s">
        <v>80</v>
      </c>
      <c r="AT180" s="61" t="s">
        <v>69</v>
      </c>
      <c r="AU180" s="61" t="s">
        <v>78</v>
      </c>
      <c r="AY180" s="57" t="s">
        <v>133</v>
      </c>
      <c r="BK180" s="62">
        <f>SUM(BK181:BK200)</f>
        <v>0</v>
      </c>
    </row>
    <row r="181" spans="2:65" s="1" customFormat="1" ht="24.2" customHeight="1">
      <c r="B181" s="20"/>
      <c r="C181" s="242" t="s">
        <v>303</v>
      </c>
      <c r="D181" s="242" t="s">
        <v>136</v>
      </c>
      <c r="E181" s="243" t="s">
        <v>451</v>
      </c>
      <c r="F181" s="244" t="s">
        <v>452</v>
      </c>
      <c r="G181" s="245" t="s">
        <v>453</v>
      </c>
      <c r="H181" s="246">
        <v>84</v>
      </c>
      <c r="I181" s="321">
        <v>0</v>
      </c>
      <c r="J181" s="247">
        <f>ROUND(I181*H181,2)</f>
        <v>0</v>
      </c>
      <c r="K181" s="244" t="s">
        <v>140</v>
      </c>
      <c r="L181" s="20"/>
      <c r="M181" s="63" t="s">
        <v>3</v>
      </c>
      <c r="N181" s="64" t="s">
        <v>41</v>
      </c>
      <c r="O181" s="65">
        <v>0.34599999999999997</v>
      </c>
      <c r="P181" s="65">
        <f>O181*H181</f>
        <v>29.063999999999997</v>
      </c>
      <c r="Q181" s="65">
        <v>0</v>
      </c>
      <c r="R181" s="65">
        <f>Q181*H181</f>
        <v>0</v>
      </c>
      <c r="S181" s="65">
        <v>0</v>
      </c>
      <c r="T181" s="66">
        <f>S181*H181</f>
        <v>0</v>
      </c>
      <c r="AR181" s="67" t="s">
        <v>217</v>
      </c>
      <c r="AT181" s="67" t="s">
        <v>136</v>
      </c>
      <c r="AU181" s="67" t="s">
        <v>80</v>
      </c>
      <c r="AY181" s="17" t="s">
        <v>133</v>
      </c>
      <c r="BE181" s="68">
        <f>IF(N181="základní",J181,0)</f>
        <v>0</v>
      </c>
      <c r="BF181" s="68">
        <f>IF(N181="snížená",J181,0)</f>
        <v>0</v>
      </c>
      <c r="BG181" s="68">
        <f>IF(N181="zákl. přenesená",J181,0)</f>
        <v>0</v>
      </c>
      <c r="BH181" s="68">
        <f>IF(N181="sníž. přenesená",J181,0)</f>
        <v>0</v>
      </c>
      <c r="BI181" s="68">
        <f>IF(N181="nulová",J181,0)</f>
        <v>0</v>
      </c>
      <c r="BJ181" s="17" t="s">
        <v>78</v>
      </c>
      <c r="BK181" s="68">
        <f>ROUND(I181*H181,2)</f>
        <v>0</v>
      </c>
      <c r="BL181" s="17" t="s">
        <v>217</v>
      </c>
      <c r="BM181" s="67" t="s">
        <v>454</v>
      </c>
    </row>
    <row r="182" spans="2:65" s="1" customFormat="1">
      <c r="B182" s="20"/>
      <c r="D182" s="248" t="s">
        <v>143</v>
      </c>
      <c r="F182" s="249" t="s">
        <v>455</v>
      </c>
      <c r="L182" s="20"/>
      <c r="M182" s="69"/>
      <c r="T182" s="26"/>
      <c r="AT182" s="17" t="s">
        <v>143</v>
      </c>
      <c r="AU182" s="17" t="s">
        <v>80</v>
      </c>
    </row>
    <row r="183" spans="2:65" s="12" customFormat="1">
      <c r="B183" s="70"/>
      <c r="D183" s="250" t="s">
        <v>145</v>
      </c>
      <c r="E183" s="71" t="s">
        <v>3</v>
      </c>
      <c r="F183" s="251" t="s">
        <v>456</v>
      </c>
      <c r="H183" s="252">
        <v>84</v>
      </c>
      <c r="L183" s="70"/>
      <c r="M183" s="72"/>
      <c r="T183" s="73"/>
      <c r="AT183" s="71" t="s">
        <v>145</v>
      </c>
      <c r="AU183" s="71" t="s">
        <v>80</v>
      </c>
      <c r="AV183" s="12" t="s">
        <v>80</v>
      </c>
      <c r="AW183" s="12" t="s">
        <v>30</v>
      </c>
      <c r="AX183" s="12" t="s">
        <v>78</v>
      </c>
      <c r="AY183" s="71" t="s">
        <v>133</v>
      </c>
    </row>
    <row r="184" spans="2:65" s="1" customFormat="1" ht="38.65" customHeight="1">
      <c r="B184" s="20"/>
      <c r="C184" s="256" t="s">
        <v>457</v>
      </c>
      <c r="D184" s="256" t="s">
        <v>385</v>
      </c>
      <c r="E184" s="257" t="s">
        <v>458</v>
      </c>
      <c r="F184" s="258" t="s">
        <v>459</v>
      </c>
      <c r="G184" s="259" t="s">
        <v>460</v>
      </c>
      <c r="H184" s="260">
        <v>84</v>
      </c>
      <c r="I184" s="321">
        <v>0</v>
      </c>
      <c r="J184" s="261">
        <f>ROUND(I184*H184,2)</f>
        <v>0</v>
      </c>
      <c r="K184" s="258" t="s">
        <v>3</v>
      </c>
      <c r="L184" s="81"/>
      <c r="M184" s="82" t="s">
        <v>3</v>
      </c>
      <c r="N184" s="83" t="s">
        <v>41</v>
      </c>
      <c r="O184" s="65">
        <v>0</v>
      </c>
      <c r="P184" s="65">
        <f>O184*H184</f>
        <v>0</v>
      </c>
      <c r="Q184" s="65">
        <v>2.1000000000000001E-4</v>
      </c>
      <c r="R184" s="65">
        <f>Q184*H184</f>
        <v>1.7639999999999999E-2</v>
      </c>
      <c r="S184" s="65">
        <v>0</v>
      </c>
      <c r="T184" s="66">
        <f>S184*H184</f>
        <v>0</v>
      </c>
      <c r="AR184" s="67" t="s">
        <v>388</v>
      </c>
      <c r="AT184" s="67" t="s">
        <v>385</v>
      </c>
      <c r="AU184" s="67" t="s">
        <v>80</v>
      </c>
      <c r="AY184" s="17" t="s">
        <v>133</v>
      </c>
      <c r="BE184" s="68">
        <f>IF(N184="základní",J184,0)</f>
        <v>0</v>
      </c>
      <c r="BF184" s="68">
        <f>IF(N184="snížená",J184,0)</f>
        <v>0</v>
      </c>
      <c r="BG184" s="68">
        <f>IF(N184="zákl. přenesená",J184,0)</f>
        <v>0</v>
      </c>
      <c r="BH184" s="68">
        <f>IF(N184="sníž. přenesená",J184,0)</f>
        <v>0</v>
      </c>
      <c r="BI184" s="68">
        <f>IF(N184="nulová",J184,0)</f>
        <v>0</v>
      </c>
      <c r="BJ184" s="17" t="s">
        <v>78</v>
      </c>
      <c r="BK184" s="68">
        <f>ROUND(I184*H184,2)</f>
        <v>0</v>
      </c>
      <c r="BL184" s="17" t="s">
        <v>217</v>
      </c>
      <c r="BM184" s="67" t="s">
        <v>461</v>
      </c>
    </row>
    <row r="185" spans="2:65" s="1" customFormat="1" ht="39">
      <c r="B185" s="20"/>
      <c r="D185" s="250" t="s">
        <v>151</v>
      </c>
      <c r="F185" s="253" t="s">
        <v>462</v>
      </c>
      <c r="L185" s="20"/>
      <c r="M185" s="69"/>
      <c r="T185" s="26"/>
      <c r="AT185" s="17" t="s">
        <v>151</v>
      </c>
      <c r="AU185" s="17" t="s">
        <v>80</v>
      </c>
    </row>
    <row r="186" spans="2:65" s="12" customFormat="1">
      <c r="B186" s="70"/>
      <c r="D186" s="250" t="s">
        <v>145</v>
      </c>
      <c r="E186" s="71" t="s">
        <v>3</v>
      </c>
      <c r="F186" s="251" t="s">
        <v>456</v>
      </c>
      <c r="H186" s="252">
        <v>84</v>
      </c>
      <c r="L186" s="70"/>
      <c r="M186" s="72"/>
      <c r="T186" s="73"/>
      <c r="AT186" s="71" t="s">
        <v>145</v>
      </c>
      <c r="AU186" s="71" t="s">
        <v>80</v>
      </c>
      <c r="AV186" s="12" t="s">
        <v>80</v>
      </c>
      <c r="AW186" s="12" t="s">
        <v>30</v>
      </c>
      <c r="AX186" s="12" t="s">
        <v>78</v>
      </c>
      <c r="AY186" s="71" t="s">
        <v>133</v>
      </c>
    </row>
    <row r="187" spans="2:65" s="1" customFormat="1" ht="24.2" customHeight="1">
      <c r="B187" s="20"/>
      <c r="C187" s="242" t="s">
        <v>463</v>
      </c>
      <c r="D187" s="242" t="s">
        <v>136</v>
      </c>
      <c r="E187" s="243" t="s">
        <v>464</v>
      </c>
      <c r="F187" s="244" t="s">
        <v>465</v>
      </c>
      <c r="G187" s="245" t="s">
        <v>255</v>
      </c>
      <c r="H187" s="246">
        <v>51</v>
      </c>
      <c r="I187" s="321">
        <v>0</v>
      </c>
      <c r="J187" s="247">
        <f>ROUND(I187*H187,2)</f>
        <v>0</v>
      </c>
      <c r="K187" s="244" t="s">
        <v>140</v>
      </c>
      <c r="L187" s="20"/>
      <c r="M187" s="63" t="s">
        <v>3</v>
      </c>
      <c r="N187" s="64" t="s">
        <v>41</v>
      </c>
      <c r="O187" s="65">
        <v>1.3340000000000001</v>
      </c>
      <c r="P187" s="65">
        <f>O187*H187</f>
        <v>68.034000000000006</v>
      </c>
      <c r="Q187" s="65">
        <v>0</v>
      </c>
      <c r="R187" s="65">
        <f>Q187*H187</f>
        <v>0</v>
      </c>
      <c r="S187" s="65">
        <v>0</v>
      </c>
      <c r="T187" s="66">
        <f>S187*H187</f>
        <v>0</v>
      </c>
      <c r="AR187" s="67" t="s">
        <v>217</v>
      </c>
      <c r="AT187" s="67" t="s">
        <v>136</v>
      </c>
      <c r="AU187" s="67" t="s">
        <v>80</v>
      </c>
      <c r="AY187" s="17" t="s">
        <v>133</v>
      </c>
      <c r="BE187" s="68">
        <f>IF(N187="základní",J187,0)</f>
        <v>0</v>
      </c>
      <c r="BF187" s="68">
        <f>IF(N187="snížená",J187,0)</f>
        <v>0</v>
      </c>
      <c r="BG187" s="68">
        <f>IF(N187="zákl. přenesená",J187,0)</f>
        <v>0</v>
      </c>
      <c r="BH187" s="68">
        <f>IF(N187="sníž. přenesená",J187,0)</f>
        <v>0</v>
      </c>
      <c r="BI187" s="68">
        <f>IF(N187="nulová",J187,0)</f>
        <v>0</v>
      </c>
      <c r="BJ187" s="17" t="s">
        <v>78</v>
      </c>
      <c r="BK187" s="68">
        <f>ROUND(I187*H187,2)</f>
        <v>0</v>
      </c>
      <c r="BL187" s="17" t="s">
        <v>217</v>
      </c>
      <c r="BM187" s="67" t="s">
        <v>466</v>
      </c>
    </row>
    <row r="188" spans="2:65" s="1" customFormat="1">
      <c r="B188" s="20"/>
      <c r="D188" s="248" t="s">
        <v>143</v>
      </c>
      <c r="F188" s="249" t="s">
        <v>467</v>
      </c>
      <c r="L188" s="20"/>
      <c r="M188" s="69"/>
      <c r="T188" s="26"/>
      <c r="AT188" s="17" t="s">
        <v>143</v>
      </c>
      <c r="AU188" s="17" t="s">
        <v>80</v>
      </c>
    </row>
    <row r="189" spans="2:65" s="12" customFormat="1">
      <c r="B189" s="70"/>
      <c r="D189" s="250" t="s">
        <v>145</v>
      </c>
      <c r="E189" s="71" t="s">
        <v>3</v>
      </c>
      <c r="F189" s="251" t="s">
        <v>468</v>
      </c>
      <c r="H189" s="252">
        <v>51</v>
      </c>
      <c r="L189" s="70"/>
      <c r="M189" s="72"/>
      <c r="T189" s="73"/>
      <c r="AT189" s="71" t="s">
        <v>145</v>
      </c>
      <c r="AU189" s="71" t="s">
        <v>80</v>
      </c>
      <c r="AV189" s="12" t="s">
        <v>80</v>
      </c>
      <c r="AW189" s="12" t="s">
        <v>30</v>
      </c>
      <c r="AX189" s="12" t="s">
        <v>78</v>
      </c>
      <c r="AY189" s="71" t="s">
        <v>133</v>
      </c>
    </row>
    <row r="190" spans="2:65" s="1" customFormat="1" ht="16.5" customHeight="1">
      <c r="B190" s="20"/>
      <c r="C190" s="256" t="s">
        <v>469</v>
      </c>
      <c r="D190" s="256" t="s">
        <v>385</v>
      </c>
      <c r="E190" s="257" t="s">
        <v>470</v>
      </c>
      <c r="F190" s="258" t="s">
        <v>471</v>
      </c>
      <c r="G190" s="259" t="s">
        <v>255</v>
      </c>
      <c r="H190" s="260">
        <v>51</v>
      </c>
      <c r="I190" s="321">
        <v>0</v>
      </c>
      <c r="J190" s="261">
        <f>ROUND(I190*H190,2)</f>
        <v>0</v>
      </c>
      <c r="K190" s="258" t="s">
        <v>3</v>
      </c>
      <c r="L190" s="81"/>
      <c r="M190" s="82" t="s">
        <v>3</v>
      </c>
      <c r="N190" s="83" t="s">
        <v>41</v>
      </c>
      <c r="O190" s="65">
        <v>0</v>
      </c>
      <c r="P190" s="65">
        <f>O190*H190</f>
        <v>0</v>
      </c>
      <c r="Q190" s="65">
        <v>1.1000000000000001E-3</v>
      </c>
      <c r="R190" s="65">
        <f>Q190*H190</f>
        <v>5.6100000000000004E-2</v>
      </c>
      <c r="S190" s="65">
        <v>0</v>
      </c>
      <c r="T190" s="66">
        <f>S190*H190</f>
        <v>0</v>
      </c>
      <c r="AR190" s="67" t="s">
        <v>388</v>
      </c>
      <c r="AT190" s="67" t="s">
        <v>385</v>
      </c>
      <c r="AU190" s="67" t="s">
        <v>80</v>
      </c>
      <c r="AY190" s="17" t="s">
        <v>133</v>
      </c>
      <c r="BE190" s="68">
        <f>IF(N190="základní",J190,0)</f>
        <v>0</v>
      </c>
      <c r="BF190" s="68">
        <f>IF(N190="snížená",J190,0)</f>
        <v>0</v>
      </c>
      <c r="BG190" s="68">
        <f>IF(N190="zákl. přenesená",J190,0)</f>
        <v>0</v>
      </c>
      <c r="BH190" s="68">
        <f>IF(N190="sníž. přenesená",J190,0)</f>
        <v>0</v>
      </c>
      <c r="BI190" s="68">
        <f>IF(N190="nulová",J190,0)</f>
        <v>0</v>
      </c>
      <c r="BJ190" s="17" t="s">
        <v>78</v>
      </c>
      <c r="BK190" s="68">
        <f>ROUND(I190*H190,2)</f>
        <v>0</v>
      </c>
      <c r="BL190" s="17" t="s">
        <v>217</v>
      </c>
      <c r="BM190" s="67" t="s">
        <v>472</v>
      </c>
    </row>
    <row r="191" spans="2:65" s="1" customFormat="1" ht="24.2" customHeight="1">
      <c r="B191" s="20"/>
      <c r="C191" s="242" t="s">
        <v>388</v>
      </c>
      <c r="D191" s="242" t="s">
        <v>136</v>
      </c>
      <c r="E191" s="243" t="s">
        <v>473</v>
      </c>
      <c r="F191" s="244" t="s">
        <v>474</v>
      </c>
      <c r="G191" s="245" t="s">
        <v>255</v>
      </c>
      <c r="H191" s="246">
        <v>8</v>
      </c>
      <c r="I191" s="321">
        <v>0</v>
      </c>
      <c r="J191" s="247">
        <f>ROUND(I191*H191,2)</f>
        <v>0</v>
      </c>
      <c r="K191" s="244" t="s">
        <v>140</v>
      </c>
      <c r="L191" s="20"/>
      <c r="M191" s="63" t="s">
        <v>3</v>
      </c>
      <c r="N191" s="64" t="s">
        <v>41</v>
      </c>
      <c r="O191" s="65">
        <v>1.1599999999999999</v>
      </c>
      <c r="P191" s="65">
        <f>O191*H191</f>
        <v>9.2799999999999994</v>
      </c>
      <c r="Q191" s="65">
        <v>0</v>
      </c>
      <c r="R191" s="65">
        <f>Q191*H191</f>
        <v>0</v>
      </c>
      <c r="S191" s="65">
        <v>0</v>
      </c>
      <c r="T191" s="66">
        <f>S191*H191</f>
        <v>0</v>
      </c>
      <c r="AR191" s="67" t="s">
        <v>217</v>
      </c>
      <c r="AT191" s="67" t="s">
        <v>136</v>
      </c>
      <c r="AU191" s="67" t="s">
        <v>80</v>
      </c>
      <c r="AY191" s="17" t="s">
        <v>133</v>
      </c>
      <c r="BE191" s="68">
        <f>IF(N191="základní",J191,0)</f>
        <v>0</v>
      </c>
      <c r="BF191" s="68">
        <f>IF(N191="snížená",J191,0)</f>
        <v>0</v>
      </c>
      <c r="BG191" s="68">
        <f>IF(N191="zákl. přenesená",J191,0)</f>
        <v>0</v>
      </c>
      <c r="BH191" s="68">
        <f>IF(N191="sníž. přenesená",J191,0)</f>
        <v>0</v>
      </c>
      <c r="BI191" s="68">
        <f>IF(N191="nulová",J191,0)</f>
        <v>0</v>
      </c>
      <c r="BJ191" s="17" t="s">
        <v>78</v>
      </c>
      <c r="BK191" s="68">
        <f>ROUND(I191*H191,2)</f>
        <v>0</v>
      </c>
      <c r="BL191" s="17" t="s">
        <v>217</v>
      </c>
      <c r="BM191" s="67" t="s">
        <v>475</v>
      </c>
    </row>
    <row r="192" spans="2:65" s="1" customFormat="1">
      <c r="B192" s="20"/>
      <c r="D192" s="248" t="s">
        <v>143</v>
      </c>
      <c r="F192" s="249" t="s">
        <v>476</v>
      </c>
      <c r="L192" s="20"/>
      <c r="M192" s="69"/>
      <c r="T192" s="26"/>
      <c r="AT192" s="17" t="s">
        <v>143</v>
      </c>
      <c r="AU192" s="17" t="s">
        <v>80</v>
      </c>
    </row>
    <row r="193" spans="2:65" s="12" customFormat="1">
      <c r="B193" s="70"/>
      <c r="D193" s="250" t="s">
        <v>145</v>
      </c>
      <c r="E193" s="71" t="s">
        <v>3</v>
      </c>
      <c r="F193" s="251" t="s">
        <v>185</v>
      </c>
      <c r="H193" s="252">
        <v>8</v>
      </c>
      <c r="L193" s="70"/>
      <c r="M193" s="72"/>
      <c r="T193" s="73"/>
      <c r="AT193" s="71" t="s">
        <v>145</v>
      </c>
      <c r="AU193" s="71" t="s">
        <v>80</v>
      </c>
      <c r="AV193" s="12" t="s">
        <v>80</v>
      </c>
      <c r="AW193" s="12" t="s">
        <v>30</v>
      </c>
      <c r="AX193" s="12" t="s">
        <v>78</v>
      </c>
      <c r="AY193" s="71" t="s">
        <v>133</v>
      </c>
    </row>
    <row r="194" spans="2:65" s="1" customFormat="1" ht="16.5" customHeight="1">
      <c r="B194" s="20"/>
      <c r="C194" s="256" t="s">
        <v>477</v>
      </c>
      <c r="D194" s="256" t="s">
        <v>385</v>
      </c>
      <c r="E194" s="257" t="s">
        <v>478</v>
      </c>
      <c r="F194" s="258" t="s">
        <v>479</v>
      </c>
      <c r="G194" s="259" t="s">
        <v>255</v>
      </c>
      <c r="H194" s="260">
        <v>8</v>
      </c>
      <c r="I194" s="321">
        <v>0</v>
      </c>
      <c r="J194" s="261">
        <f>ROUND(I194*H194,2)</f>
        <v>0</v>
      </c>
      <c r="K194" s="258" t="s">
        <v>3</v>
      </c>
      <c r="L194" s="81"/>
      <c r="M194" s="82" t="s">
        <v>3</v>
      </c>
      <c r="N194" s="83" t="s">
        <v>41</v>
      </c>
      <c r="O194" s="65">
        <v>0</v>
      </c>
      <c r="P194" s="65">
        <f>O194*H194</f>
        <v>0</v>
      </c>
      <c r="Q194" s="65">
        <v>2.7E-4</v>
      </c>
      <c r="R194" s="65">
        <f>Q194*H194</f>
        <v>2.16E-3</v>
      </c>
      <c r="S194" s="65">
        <v>0</v>
      </c>
      <c r="T194" s="66">
        <f>S194*H194</f>
        <v>0</v>
      </c>
      <c r="AR194" s="67" t="s">
        <v>388</v>
      </c>
      <c r="AT194" s="67" t="s">
        <v>385</v>
      </c>
      <c r="AU194" s="67" t="s">
        <v>80</v>
      </c>
      <c r="AY194" s="17" t="s">
        <v>133</v>
      </c>
      <c r="BE194" s="68">
        <f>IF(N194="základní",J194,0)</f>
        <v>0</v>
      </c>
      <c r="BF194" s="68">
        <f>IF(N194="snížená",J194,0)</f>
        <v>0</v>
      </c>
      <c r="BG194" s="68">
        <f>IF(N194="zákl. přenesená",J194,0)</f>
        <v>0</v>
      </c>
      <c r="BH194" s="68">
        <f>IF(N194="sníž. přenesená",J194,0)</f>
        <v>0</v>
      </c>
      <c r="BI194" s="68">
        <f>IF(N194="nulová",J194,0)</f>
        <v>0</v>
      </c>
      <c r="BJ194" s="17" t="s">
        <v>78</v>
      </c>
      <c r="BK194" s="68">
        <f>ROUND(I194*H194,2)</f>
        <v>0</v>
      </c>
      <c r="BL194" s="17" t="s">
        <v>217</v>
      </c>
      <c r="BM194" s="67" t="s">
        <v>480</v>
      </c>
    </row>
    <row r="195" spans="2:65" s="1" customFormat="1" ht="21.75" customHeight="1">
      <c r="B195" s="20"/>
      <c r="C195" s="242" t="s">
        <v>481</v>
      </c>
      <c r="D195" s="242" t="s">
        <v>136</v>
      </c>
      <c r="E195" s="243" t="s">
        <v>482</v>
      </c>
      <c r="F195" s="244" t="s">
        <v>483</v>
      </c>
      <c r="G195" s="245" t="s">
        <v>255</v>
      </c>
      <c r="H195" s="246">
        <v>16</v>
      </c>
      <c r="I195" s="321">
        <v>0</v>
      </c>
      <c r="J195" s="247">
        <f>ROUND(I195*H195,2)</f>
        <v>0</v>
      </c>
      <c r="K195" s="244" t="s">
        <v>140</v>
      </c>
      <c r="L195" s="20"/>
      <c r="M195" s="63" t="s">
        <v>3</v>
      </c>
      <c r="N195" s="64" t="s">
        <v>41</v>
      </c>
      <c r="O195" s="65">
        <v>0.33</v>
      </c>
      <c r="P195" s="65">
        <f>O195*H195</f>
        <v>5.28</v>
      </c>
      <c r="Q195" s="65">
        <v>0</v>
      </c>
      <c r="R195" s="65">
        <f>Q195*H195</f>
        <v>0</v>
      </c>
      <c r="S195" s="65">
        <v>0</v>
      </c>
      <c r="T195" s="66">
        <f>S195*H195</f>
        <v>0</v>
      </c>
      <c r="AR195" s="67" t="s">
        <v>217</v>
      </c>
      <c r="AT195" s="67" t="s">
        <v>136</v>
      </c>
      <c r="AU195" s="67" t="s">
        <v>80</v>
      </c>
      <c r="AY195" s="17" t="s">
        <v>133</v>
      </c>
      <c r="BE195" s="68">
        <f>IF(N195="základní",J195,0)</f>
        <v>0</v>
      </c>
      <c r="BF195" s="68">
        <f>IF(N195="snížená",J195,0)</f>
        <v>0</v>
      </c>
      <c r="BG195" s="68">
        <f>IF(N195="zákl. přenesená",J195,0)</f>
        <v>0</v>
      </c>
      <c r="BH195" s="68">
        <f>IF(N195="sníž. přenesená",J195,0)</f>
        <v>0</v>
      </c>
      <c r="BI195" s="68">
        <f>IF(N195="nulová",J195,0)</f>
        <v>0</v>
      </c>
      <c r="BJ195" s="17" t="s">
        <v>78</v>
      </c>
      <c r="BK195" s="68">
        <f>ROUND(I195*H195,2)</f>
        <v>0</v>
      </c>
      <c r="BL195" s="17" t="s">
        <v>217</v>
      </c>
      <c r="BM195" s="67" t="s">
        <v>484</v>
      </c>
    </row>
    <row r="196" spans="2:65" s="1" customFormat="1">
      <c r="B196" s="20"/>
      <c r="D196" s="248" t="s">
        <v>143</v>
      </c>
      <c r="F196" s="249" t="s">
        <v>485</v>
      </c>
      <c r="L196" s="20"/>
      <c r="M196" s="69"/>
      <c r="T196" s="26"/>
      <c r="AT196" s="17" t="s">
        <v>143</v>
      </c>
      <c r="AU196" s="17" t="s">
        <v>80</v>
      </c>
    </row>
    <row r="197" spans="2:65" s="12" customFormat="1">
      <c r="B197" s="70"/>
      <c r="D197" s="250" t="s">
        <v>145</v>
      </c>
      <c r="E197" s="71" t="s">
        <v>3</v>
      </c>
      <c r="F197" s="251" t="s">
        <v>217</v>
      </c>
      <c r="H197" s="252">
        <v>16</v>
      </c>
      <c r="L197" s="70"/>
      <c r="M197" s="72"/>
      <c r="T197" s="73"/>
      <c r="AT197" s="71" t="s">
        <v>145</v>
      </c>
      <c r="AU197" s="71" t="s">
        <v>80</v>
      </c>
      <c r="AV197" s="12" t="s">
        <v>80</v>
      </c>
      <c r="AW197" s="12" t="s">
        <v>30</v>
      </c>
      <c r="AX197" s="12" t="s">
        <v>78</v>
      </c>
      <c r="AY197" s="71" t="s">
        <v>133</v>
      </c>
    </row>
    <row r="198" spans="2:65" s="1" customFormat="1" ht="16.5" customHeight="1">
      <c r="B198" s="20"/>
      <c r="C198" s="256" t="s">
        <v>486</v>
      </c>
      <c r="D198" s="256" t="s">
        <v>385</v>
      </c>
      <c r="E198" s="257" t="s">
        <v>487</v>
      </c>
      <c r="F198" s="258" t="s">
        <v>488</v>
      </c>
      <c r="G198" s="259" t="s">
        <v>255</v>
      </c>
      <c r="H198" s="260">
        <v>16</v>
      </c>
      <c r="I198" s="321">
        <v>0</v>
      </c>
      <c r="J198" s="261">
        <f>ROUND(I198*H198,2)</f>
        <v>0</v>
      </c>
      <c r="K198" s="258" t="s">
        <v>3</v>
      </c>
      <c r="L198" s="81"/>
      <c r="M198" s="82" t="s">
        <v>3</v>
      </c>
      <c r="N198" s="83" t="s">
        <v>41</v>
      </c>
      <c r="O198" s="65">
        <v>0</v>
      </c>
      <c r="P198" s="65">
        <f>O198*H198</f>
        <v>0</v>
      </c>
      <c r="Q198" s="65">
        <v>6.9999999999999994E-5</v>
      </c>
      <c r="R198" s="65">
        <f>Q198*H198</f>
        <v>1.1199999999999999E-3</v>
      </c>
      <c r="S198" s="65">
        <v>0</v>
      </c>
      <c r="T198" s="66">
        <f>S198*H198</f>
        <v>0</v>
      </c>
      <c r="AR198" s="67" t="s">
        <v>388</v>
      </c>
      <c r="AT198" s="67" t="s">
        <v>385</v>
      </c>
      <c r="AU198" s="67" t="s">
        <v>80</v>
      </c>
      <c r="AY198" s="17" t="s">
        <v>133</v>
      </c>
      <c r="BE198" s="68">
        <f>IF(N198="základní",J198,0)</f>
        <v>0</v>
      </c>
      <c r="BF198" s="68">
        <f>IF(N198="snížená",J198,0)</f>
        <v>0</v>
      </c>
      <c r="BG198" s="68">
        <f>IF(N198="zákl. přenesená",J198,0)</f>
        <v>0</v>
      </c>
      <c r="BH198" s="68">
        <f>IF(N198="sníž. přenesená",J198,0)</f>
        <v>0</v>
      </c>
      <c r="BI198" s="68">
        <f>IF(N198="nulová",J198,0)</f>
        <v>0</v>
      </c>
      <c r="BJ198" s="17" t="s">
        <v>78</v>
      </c>
      <c r="BK198" s="68">
        <f>ROUND(I198*H198,2)</f>
        <v>0</v>
      </c>
      <c r="BL198" s="17" t="s">
        <v>217</v>
      </c>
      <c r="BM198" s="67" t="s">
        <v>489</v>
      </c>
    </row>
    <row r="199" spans="2:65" s="1" customFormat="1" ht="24.2" customHeight="1">
      <c r="B199" s="20"/>
      <c r="C199" s="242" t="s">
        <v>490</v>
      </c>
      <c r="D199" s="242" t="s">
        <v>136</v>
      </c>
      <c r="E199" s="243" t="s">
        <v>491</v>
      </c>
      <c r="F199" s="244" t="s">
        <v>492</v>
      </c>
      <c r="G199" s="245" t="s">
        <v>182</v>
      </c>
      <c r="H199" s="246">
        <v>7.6999999999999999E-2</v>
      </c>
      <c r="I199" s="321">
        <v>0</v>
      </c>
      <c r="J199" s="247">
        <f>ROUND(I199*H199,2)</f>
        <v>0</v>
      </c>
      <c r="K199" s="244" t="s">
        <v>140</v>
      </c>
      <c r="L199" s="20"/>
      <c r="M199" s="63" t="s">
        <v>3</v>
      </c>
      <c r="N199" s="64" t="s">
        <v>41</v>
      </c>
      <c r="O199" s="65">
        <v>16.827000000000002</v>
      </c>
      <c r="P199" s="65">
        <f>O199*H199</f>
        <v>1.295679</v>
      </c>
      <c r="Q199" s="65">
        <v>0</v>
      </c>
      <c r="R199" s="65">
        <f>Q199*H199</f>
        <v>0</v>
      </c>
      <c r="S199" s="65">
        <v>0</v>
      </c>
      <c r="T199" s="66">
        <f>S199*H199</f>
        <v>0</v>
      </c>
      <c r="AR199" s="67" t="s">
        <v>217</v>
      </c>
      <c r="AT199" s="67" t="s">
        <v>136</v>
      </c>
      <c r="AU199" s="67" t="s">
        <v>80</v>
      </c>
      <c r="AY199" s="17" t="s">
        <v>133</v>
      </c>
      <c r="BE199" s="68">
        <f>IF(N199="základní",J199,0)</f>
        <v>0</v>
      </c>
      <c r="BF199" s="68">
        <f>IF(N199="snížená",J199,0)</f>
        <v>0</v>
      </c>
      <c r="BG199" s="68">
        <f>IF(N199="zákl. přenesená",J199,0)</f>
        <v>0</v>
      </c>
      <c r="BH199" s="68">
        <f>IF(N199="sníž. přenesená",J199,0)</f>
        <v>0</v>
      </c>
      <c r="BI199" s="68">
        <f>IF(N199="nulová",J199,0)</f>
        <v>0</v>
      </c>
      <c r="BJ199" s="17" t="s">
        <v>78</v>
      </c>
      <c r="BK199" s="68">
        <f>ROUND(I199*H199,2)</f>
        <v>0</v>
      </c>
      <c r="BL199" s="17" t="s">
        <v>217</v>
      </c>
      <c r="BM199" s="67" t="s">
        <v>493</v>
      </c>
    </row>
    <row r="200" spans="2:65" s="1" customFormat="1">
      <c r="B200" s="20"/>
      <c r="D200" s="248" t="s">
        <v>143</v>
      </c>
      <c r="F200" s="249" t="s">
        <v>494</v>
      </c>
      <c r="L200" s="20"/>
      <c r="M200" s="69"/>
      <c r="T200" s="26"/>
      <c r="AT200" s="17" t="s">
        <v>143</v>
      </c>
      <c r="AU200" s="17" t="s">
        <v>80</v>
      </c>
    </row>
    <row r="201" spans="2:65" s="11" customFormat="1" ht="22.9" customHeight="1">
      <c r="B201" s="56"/>
      <c r="D201" s="57" t="s">
        <v>69</v>
      </c>
      <c r="E201" s="240" t="s">
        <v>495</v>
      </c>
      <c r="F201" s="240" t="s">
        <v>496</v>
      </c>
      <c r="J201" s="241">
        <f>BK201</f>
        <v>0</v>
      </c>
      <c r="L201" s="56"/>
      <c r="M201" s="58"/>
      <c r="P201" s="59">
        <f>SUM(P202:P205)</f>
        <v>7.71</v>
      </c>
      <c r="R201" s="59">
        <f>SUM(R202:R205)</f>
        <v>0</v>
      </c>
      <c r="T201" s="60">
        <f>SUM(T202:T205)</f>
        <v>6.0000000000000001E-3</v>
      </c>
      <c r="AR201" s="57" t="s">
        <v>80</v>
      </c>
      <c r="AT201" s="61" t="s">
        <v>69</v>
      </c>
      <c r="AU201" s="61" t="s">
        <v>78</v>
      </c>
      <c r="AY201" s="57" t="s">
        <v>133</v>
      </c>
      <c r="BK201" s="62">
        <f>SUM(BK202:BK205)</f>
        <v>0</v>
      </c>
    </row>
    <row r="202" spans="2:65" s="1" customFormat="1" ht="16.5" customHeight="1">
      <c r="B202" s="20"/>
      <c r="C202" s="242" t="s">
        <v>497</v>
      </c>
      <c r="D202" s="242" t="s">
        <v>136</v>
      </c>
      <c r="E202" s="243" t="s">
        <v>498</v>
      </c>
      <c r="F202" s="244" t="s">
        <v>499</v>
      </c>
      <c r="G202" s="245" t="s">
        <v>255</v>
      </c>
      <c r="H202" s="246">
        <v>30</v>
      </c>
      <c r="I202" s="321">
        <v>0</v>
      </c>
      <c r="J202" s="247">
        <f>ROUND(I202*H202,2)</f>
        <v>0</v>
      </c>
      <c r="K202" s="244" t="s">
        <v>3</v>
      </c>
      <c r="L202" s="20"/>
      <c r="M202" s="63" t="s">
        <v>3</v>
      </c>
      <c r="N202" s="64" t="s">
        <v>41</v>
      </c>
      <c r="O202" s="65">
        <v>0.16</v>
      </c>
      <c r="P202" s="65">
        <f>O202*H202</f>
        <v>4.8</v>
      </c>
      <c r="Q202" s="65">
        <v>0</v>
      </c>
      <c r="R202" s="65">
        <f>Q202*H202</f>
        <v>0</v>
      </c>
      <c r="S202" s="65">
        <v>2.0000000000000001E-4</v>
      </c>
      <c r="T202" s="66">
        <f>S202*H202</f>
        <v>6.0000000000000001E-3</v>
      </c>
      <c r="AR202" s="67" t="s">
        <v>217</v>
      </c>
      <c r="AT202" s="67" t="s">
        <v>136</v>
      </c>
      <c r="AU202" s="67" t="s">
        <v>80</v>
      </c>
      <c r="AY202" s="17" t="s">
        <v>133</v>
      </c>
      <c r="BE202" s="68">
        <f>IF(N202="základní",J202,0)</f>
        <v>0</v>
      </c>
      <c r="BF202" s="68">
        <f>IF(N202="snížená",J202,0)</f>
        <v>0</v>
      </c>
      <c r="BG202" s="68">
        <f>IF(N202="zákl. přenesená",J202,0)</f>
        <v>0</v>
      </c>
      <c r="BH202" s="68">
        <f>IF(N202="sníž. přenesená",J202,0)</f>
        <v>0</v>
      </c>
      <c r="BI202" s="68">
        <f>IF(N202="nulová",J202,0)</f>
        <v>0</v>
      </c>
      <c r="BJ202" s="17" t="s">
        <v>78</v>
      </c>
      <c r="BK202" s="68">
        <f>ROUND(I202*H202,2)</f>
        <v>0</v>
      </c>
      <c r="BL202" s="17" t="s">
        <v>217</v>
      </c>
      <c r="BM202" s="67" t="s">
        <v>500</v>
      </c>
    </row>
    <row r="203" spans="2:65" s="12" customFormat="1">
      <c r="B203" s="70"/>
      <c r="D203" s="250" t="s">
        <v>145</v>
      </c>
      <c r="E203" s="71" t="s">
        <v>3</v>
      </c>
      <c r="F203" s="251" t="s">
        <v>463</v>
      </c>
      <c r="H203" s="252">
        <v>30</v>
      </c>
      <c r="L203" s="70"/>
      <c r="M203" s="72"/>
      <c r="T203" s="73"/>
      <c r="AT203" s="71" t="s">
        <v>145</v>
      </c>
      <c r="AU203" s="71" t="s">
        <v>80</v>
      </c>
      <c r="AV203" s="12" t="s">
        <v>80</v>
      </c>
      <c r="AW203" s="12" t="s">
        <v>30</v>
      </c>
      <c r="AX203" s="12" t="s">
        <v>78</v>
      </c>
      <c r="AY203" s="71" t="s">
        <v>133</v>
      </c>
    </row>
    <row r="204" spans="2:65" s="1" customFormat="1" ht="16.5" customHeight="1">
      <c r="B204" s="20"/>
      <c r="C204" s="242" t="s">
        <v>501</v>
      </c>
      <c r="D204" s="242" t="s">
        <v>136</v>
      </c>
      <c r="E204" s="243" t="s">
        <v>502</v>
      </c>
      <c r="F204" s="244" t="s">
        <v>503</v>
      </c>
      <c r="G204" s="245" t="s">
        <v>255</v>
      </c>
      <c r="H204" s="246">
        <v>30</v>
      </c>
      <c r="I204" s="321">
        <v>0</v>
      </c>
      <c r="J204" s="247">
        <f>ROUND(I204*H204,2)</f>
        <v>0</v>
      </c>
      <c r="K204" s="244" t="s">
        <v>3</v>
      </c>
      <c r="L204" s="20"/>
      <c r="M204" s="63" t="s">
        <v>3</v>
      </c>
      <c r="N204" s="64" t="s">
        <v>41</v>
      </c>
      <c r="O204" s="65">
        <v>9.7000000000000003E-2</v>
      </c>
      <c r="P204" s="65">
        <f>O204*H204</f>
        <v>2.91</v>
      </c>
      <c r="Q204" s="65">
        <v>0</v>
      </c>
      <c r="R204" s="65">
        <f>Q204*H204</f>
        <v>0</v>
      </c>
      <c r="S204" s="65">
        <v>0</v>
      </c>
      <c r="T204" s="66">
        <f>S204*H204</f>
        <v>0</v>
      </c>
      <c r="AR204" s="67" t="s">
        <v>217</v>
      </c>
      <c r="AT204" s="67" t="s">
        <v>136</v>
      </c>
      <c r="AU204" s="67" t="s">
        <v>80</v>
      </c>
      <c r="AY204" s="17" t="s">
        <v>133</v>
      </c>
      <c r="BE204" s="68">
        <f>IF(N204="základní",J204,0)</f>
        <v>0</v>
      </c>
      <c r="BF204" s="68">
        <f>IF(N204="snížená",J204,0)</f>
        <v>0</v>
      </c>
      <c r="BG204" s="68">
        <f>IF(N204="zákl. přenesená",J204,0)</f>
        <v>0</v>
      </c>
      <c r="BH204" s="68">
        <f>IF(N204="sníž. přenesená",J204,0)</f>
        <v>0</v>
      </c>
      <c r="BI204" s="68">
        <f>IF(N204="nulová",J204,0)</f>
        <v>0</v>
      </c>
      <c r="BJ204" s="17" t="s">
        <v>78</v>
      </c>
      <c r="BK204" s="68">
        <f>ROUND(I204*H204,2)</f>
        <v>0</v>
      </c>
      <c r="BL204" s="17" t="s">
        <v>217</v>
      </c>
      <c r="BM204" s="67" t="s">
        <v>504</v>
      </c>
    </row>
    <row r="205" spans="2:65" s="12" customFormat="1">
      <c r="B205" s="70"/>
      <c r="D205" s="250" t="s">
        <v>145</v>
      </c>
      <c r="E205" s="71" t="s">
        <v>3</v>
      </c>
      <c r="F205" s="251" t="s">
        <v>505</v>
      </c>
      <c r="H205" s="252">
        <v>30</v>
      </c>
      <c r="L205" s="70"/>
      <c r="M205" s="72"/>
      <c r="T205" s="73"/>
      <c r="AT205" s="71" t="s">
        <v>145</v>
      </c>
      <c r="AU205" s="71" t="s">
        <v>80</v>
      </c>
      <c r="AV205" s="12" t="s">
        <v>80</v>
      </c>
      <c r="AW205" s="12" t="s">
        <v>30</v>
      </c>
      <c r="AX205" s="12" t="s">
        <v>78</v>
      </c>
      <c r="AY205" s="71" t="s">
        <v>133</v>
      </c>
    </row>
    <row r="206" spans="2:65" s="11" customFormat="1" ht="22.9" customHeight="1">
      <c r="B206" s="56"/>
      <c r="D206" s="57" t="s">
        <v>69</v>
      </c>
      <c r="E206" s="240" t="s">
        <v>250</v>
      </c>
      <c r="F206" s="240" t="s">
        <v>251</v>
      </c>
      <c r="J206" s="241">
        <f>BK206</f>
        <v>0</v>
      </c>
      <c r="L206" s="56"/>
      <c r="M206" s="58"/>
      <c r="P206" s="59">
        <f>SUM(P207:P232)</f>
        <v>20.319999999999997</v>
      </c>
      <c r="R206" s="59">
        <f>SUM(R207:R232)</f>
        <v>0</v>
      </c>
      <c r="T206" s="60">
        <f>SUM(T207:T232)</f>
        <v>0</v>
      </c>
      <c r="AR206" s="57" t="s">
        <v>80</v>
      </c>
      <c r="AT206" s="61" t="s">
        <v>69</v>
      </c>
      <c r="AU206" s="61" t="s">
        <v>78</v>
      </c>
      <c r="AY206" s="57" t="s">
        <v>133</v>
      </c>
      <c r="BK206" s="62">
        <f>SUM(BK207:BK232)</f>
        <v>0</v>
      </c>
    </row>
    <row r="207" spans="2:65" s="1" customFormat="1" ht="16.5" customHeight="1">
      <c r="B207" s="20"/>
      <c r="C207" s="242" t="s">
        <v>506</v>
      </c>
      <c r="D207" s="242" t="s">
        <v>136</v>
      </c>
      <c r="E207" s="243" t="s">
        <v>507</v>
      </c>
      <c r="F207" s="244" t="s">
        <v>508</v>
      </c>
      <c r="G207" s="245" t="s">
        <v>255</v>
      </c>
      <c r="H207" s="246">
        <v>5</v>
      </c>
      <c r="I207" s="321">
        <v>0</v>
      </c>
      <c r="J207" s="247">
        <f>ROUND(I207*H207,2)</f>
        <v>0</v>
      </c>
      <c r="K207" s="244" t="s">
        <v>140</v>
      </c>
      <c r="L207" s="20"/>
      <c r="M207" s="63" t="s">
        <v>3</v>
      </c>
      <c r="N207" s="64" t="s">
        <v>41</v>
      </c>
      <c r="O207" s="65">
        <v>0.50800000000000001</v>
      </c>
      <c r="P207" s="65">
        <f>O207*H207</f>
        <v>2.54</v>
      </c>
      <c r="Q207" s="65">
        <v>0</v>
      </c>
      <c r="R207" s="65">
        <f>Q207*H207</f>
        <v>0</v>
      </c>
      <c r="S207" s="65">
        <v>0</v>
      </c>
      <c r="T207" s="66">
        <f>S207*H207</f>
        <v>0</v>
      </c>
      <c r="AR207" s="67" t="s">
        <v>217</v>
      </c>
      <c r="AT207" s="67" t="s">
        <v>136</v>
      </c>
      <c r="AU207" s="67" t="s">
        <v>80</v>
      </c>
      <c r="AY207" s="17" t="s">
        <v>133</v>
      </c>
      <c r="BE207" s="68">
        <f>IF(N207="základní",J207,0)</f>
        <v>0</v>
      </c>
      <c r="BF207" s="68">
        <f>IF(N207="snížená",J207,0)</f>
        <v>0</v>
      </c>
      <c r="BG207" s="68">
        <f>IF(N207="zákl. přenesená",J207,0)</f>
        <v>0</v>
      </c>
      <c r="BH207" s="68">
        <f>IF(N207="sníž. přenesená",J207,0)</f>
        <v>0</v>
      </c>
      <c r="BI207" s="68">
        <f>IF(N207="nulová",J207,0)</f>
        <v>0</v>
      </c>
      <c r="BJ207" s="17" t="s">
        <v>78</v>
      </c>
      <c r="BK207" s="68">
        <f>ROUND(I207*H207,2)</f>
        <v>0</v>
      </c>
      <c r="BL207" s="17" t="s">
        <v>217</v>
      </c>
      <c r="BM207" s="67" t="s">
        <v>509</v>
      </c>
    </row>
    <row r="208" spans="2:65" s="1" customFormat="1">
      <c r="B208" s="20"/>
      <c r="D208" s="248" t="s">
        <v>143</v>
      </c>
      <c r="F208" s="249" t="s">
        <v>510</v>
      </c>
      <c r="L208" s="20"/>
      <c r="M208" s="69"/>
      <c r="T208" s="26"/>
      <c r="AT208" s="17" t="s">
        <v>143</v>
      </c>
      <c r="AU208" s="17" t="s">
        <v>80</v>
      </c>
    </row>
    <row r="209" spans="2:65" s="1" customFormat="1" ht="19.5">
      <c r="B209" s="20"/>
      <c r="D209" s="250" t="s">
        <v>151</v>
      </c>
      <c r="F209" s="253" t="s">
        <v>511</v>
      </c>
      <c r="L209" s="20"/>
      <c r="M209" s="69"/>
      <c r="T209" s="26"/>
      <c r="AT209" s="17" t="s">
        <v>151</v>
      </c>
      <c r="AU209" s="17" t="s">
        <v>80</v>
      </c>
    </row>
    <row r="210" spans="2:65" s="12" customFormat="1">
      <c r="B210" s="70"/>
      <c r="D210" s="250" t="s">
        <v>145</v>
      </c>
      <c r="E210" s="71" t="s">
        <v>3</v>
      </c>
      <c r="F210" s="251" t="s">
        <v>512</v>
      </c>
      <c r="H210" s="252">
        <v>5</v>
      </c>
      <c r="L210" s="70"/>
      <c r="M210" s="72"/>
      <c r="T210" s="73"/>
      <c r="AT210" s="71" t="s">
        <v>145</v>
      </c>
      <c r="AU210" s="71" t="s">
        <v>80</v>
      </c>
      <c r="AV210" s="12" t="s">
        <v>80</v>
      </c>
      <c r="AW210" s="12" t="s">
        <v>30</v>
      </c>
      <c r="AX210" s="12" t="s">
        <v>78</v>
      </c>
      <c r="AY210" s="71" t="s">
        <v>133</v>
      </c>
    </row>
    <row r="211" spans="2:65" s="1" customFormat="1" ht="16.5" customHeight="1">
      <c r="B211" s="20"/>
      <c r="C211" s="242" t="s">
        <v>513</v>
      </c>
      <c r="D211" s="242" t="s">
        <v>136</v>
      </c>
      <c r="E211" s="243" t="s">
        <v>514</v>
      </c>
      <c r="F211" s="244" t="s">
        <v>508</v>
      </c>
      <c r="G211" s="245" t="s">
        <v>255</v>
      </c>
      <c r="H211" s="246">
        <v>5</v>
      </c>
      <c r="I211" s="321">
        <v>0</v>
      </c>
      <c r="J211" s="247">
        <f>ROUND(I211*H211,2)</f>
        <v>0</v>
      </c>
      <c r="K211" s="244" t="s">
        <v>3</v>
      </c>
      <c r="L211" s="20"/>
      <c r="M211" s="63" t="s">
        <v>3</v>
      </c>
      <c r="N211" s="64" t="s">
        <v>41</v>
      </c>
      <c r="O211" s="65">
        <v>0.50800000000000001</v>
      </c>
      <c r="P211" s="65">
        <f>O211*H211</f>
        <v>2.54</v>
      </c>
      <c r="Q211" s="65">
        <v>0</v>
      </c>
      <c r="R211" s="65">
        <f>Q211*H211</f>
        <v>0</v>
      </c>
      <c r="S211" s="65">
        <v>0</v>
      </c>
      <c r="T211" s="66">
        <f>S211*H211</f>
        <v>0</v>
      </c>
      <c r="AR211" s="67" t="s">
        <v>217</v>
      </c>
      <c r="AT211" s="67" t="s">
        <v>136</v>
      </c>
      <c r="AU211" s="67" t="s">
        <v>80</v>
      </c>
      <c r="AY211" s="17" t="s">
        <v>133</v>
      </c>
      <c r="BE211" s="68">
        <f>IF(N211="základní",J211,0)</f>
        <v>0</v>
      </c>
      <c r="BF211" s="68">
        <f>IF(N211="snížená",J211,0)</f>
        <v>0</v>
      </c>
      <c r="BG211" s="68">
        <f>IF(N211="zákl. přenesená",J211,0)</f>
        <v>0</v>
      </c>
      <c r="BH211" s="68">
        <f>IF(N211="sníž. přenesená",J211,0)</f>
        <v>0</v>
      </c>
      <c r="BI211" s="68">
        <f>IF(N211="nulová",J211,0)</f>
        <v>0</v>
      </c>
      <c r="BJ211" s="17" t="s">
        <v>78</v>
      </c>
      <c r="BK211" s="68">
        <f>ROUND(I211*H211,2)</f>
        <v>0</v>
      </c>
      <c r="BL211" s="17" t="s">
        <v>217</v>
      </c>
      <c r="BM211" s="67" t="s">
        <v>515</v>
      </c>
    </row>
    <row r="212" spans="2:65" s="1" customFormat="1" ht="19.5">
      <c r="B212" s="20"/>
      <c r="D212" s="250" t="s">
        <v>151</v>
      </c>
      <c r="F212" s="253" t="s">
        <v>516</v>
      </c>
      <c r="L212" s="20"/>
      <c r="M212" s="69"/>
      <c r="T212" s="26"/>
      <c r="AT212" s="17" t="s">
        <v>151</v>
      </c>
      <c r="AU212" s="17" t="s">
        <v>80</v>
      </c>
    </row>
    <row r="213" spans="2:65" s="12" customFormat="1">
      <c r="B213" s="70"/>
      <c r="D213" s="250" t="s">
        <v>145</v>
      </c>
      <c r="E213" s="71" t="s">
        <v>3</v>
      </c>
      <c r="F213" s="251" t="s">
        <v>512</v>
      </c>
      <c r="H213" s="252">
        <v>5</v>
      </c>
      <c r="L213" s="70"/>
      <c r="M213" s="72"/>
      <c r="T213" s="73"/>
      <c r="AT213" s="71" t="s">
        <v>145</v>
      </c>
      <c r="AU213" s="71" t="s">
        <v>80</v>
      </c>
      <c r="AV213" s="12" t="s">
        <v>80</v>
      </c>
      <c r="AW213" s="12" t="s">
        <v>30</v>
      </c>
      <c r="AX213" s="12" t="s">
        <v>78</v>
      </c>
      <c r="AY213" s="71" t="s">
        <v>133</v>
      </c>
    </row>
    <row r="214" spans="2:65" s="1" customFormat="1" ht="16.5" customHeight="1">
      <c r="B214" s="20"/>
      <c r="C214" s="242" t="s">
        <v>517</v>
      </c>
      <c r="D214" s="242" t="s">
        <v>136</v>
      </c>
      <c r="E214" s="243" t="s">
        <v>518</v>
      </c>
      <c r="F214" s="244" t="s">
        <v>508</v>
      </c>
      <c r="G214" s="245" t="s">
        <v>255</v>
      </c>
      <c r="H214" s="246">
        <v>5</v>
      </c>
      <c r="I214" s="321">
        <v>0</v>
      </c>
      <c r="J214" s="247">
        <f>ROUND(I214*H214,2)</f>
        <v>0</v>
      </c>
      <c r="K214" s="244" t="s">
        <v>3</v>
      </c>
      <c r="L214" s="20"/>
      <c r="M214" s="63" t="s">
        <v>3</v>
      </c>
      <c r="N214" s="64" t="s">
        <v>41</v>
      </c>
      <c r="O214" s="65">
        <v>0.50800000000000001</v>
      </c>
      <c r="P214" s="65">
        <f>O214*H214</f>
        <v>2.54</v>
      </c>
      <c r="Q214" s="65">
        <v>0</v>
      </c>
      <c r="R214" s="65">
        <f>Q214*H214</f>
        <v>0</v>
      </c>
      <c r="S214" s="65">
        <v>0</v>
      </c>
      <c r="T214" s="66">
        <f>S214*H214</f>
        <v>0</v>
      </c>
      <c r="AR214" s="67" t="s">
        <v>217</v>
      </c>
      <c r="AT214" s="67" t="s">
        <v>136</v>
      </c>
      <c r="AU214" s="67" t="s">
        <v>80</v>
      </c>
      <c r="AY214" s="17" t="s">
        <v>133</v>
      </c>
      <c r="BE214" s="68">
        <f>IF(N214="základní",J214,0)</f>
        <v>0</v>
      </c>
      <c r="BF214" s="68">
        <f>IF(N214="snížená",J214,0)</f>
        <v>0</v>
      </c>
      <c r="BG214" s="68">
        <f>IF(N214="zákl. přenesená",J214,0)</f>
        <v>0</v>
      </c>
      <c r="BH214" s="68">
        <f>IF(N214="sníž. přenesená",J214,0)</f>
        <v>0</v>
      </c>
      <c r="BI214" s="68">
        <f>IF(N214="nulová",J214,0)</f>
        <v>0</v>
      </c>
      <c r="BJ214" s="17" t="s">
        <v>78</v>
      </c>
      <c r="BK214" s="68">
        <f>ROUND(I214*H214,2)</f>
        <v>0</v>
      </c>
      <c r="BL214" s="17" t="s">
        <v>217</v>
      </c>
      <c r="BM214" s="67" t="s">
        <v>519</v>
      </c>
    </row>
    <row r="215" spans="2:65" s="1" customFormat="1" ht="19.5">
      <c r="B215" s="20"/>
      <c r="D215" s="250" t="s">
        <v>151</v>
      </c>
      <c r="F215" s="253" t="s">
        <v>520</v>
      </c>
      <c r="L215" s="20"/>
      <c r="M215" s="69"/>
      <c r="T215" s="26"/>
      <c r="AT215" s="17" t="s">
        <v>151</v>
      </c>
      <c r="AU215" s="17" t="s">
        <v>80</v>
      </c>
    </row>
    <row r="216" spans="2:65" s="12" customFormat="1">
      <c r="B216" s="70"/>
      <c r="D216" s="250" t="s">
        <v>145</v>
      </c>
      <c r="E216" s="71" t="s">
        <v>3</v>
      </c>
      <c r="F216" s="251" t="s">
        <v>512</v>
      </c>
      <c r="H216" s="252">
        <v>5</v>
      </c>
      <c r="L216" s="70"/>
      <c r="M216" s="72"/>
      <c r="T216" s="73"/>
      <c r="AT216" s="71" t="s">
        <v>145</v>
      </c>
      <c r="AU216" s="71" t="s">
        <v>80</v>
      </c>
      <c r="AV216" s="12" t="s">
        <v>80</v>
      </c>
      <c r="AW216" s="12" t="s">
        <v>30</v>
      </c>
      <c r="AX216" s="12" t="s">
        <v>78</v>
      </c>
      <c r="AY216" s="71" t="s">
        <v>133</v>
      </c>
    </row>
    <row r="217" spans="2:65" s="1" customFormat="1" ht="16.5" customHeight="1">
      <c r="B217" s="20"/>
      <c r="C217" s="242" t="s">
        <v>521</v>
      </c>
      <c r="D217" s="242" t="s">
        <v>136</v>
      </c>
      <c r="E217" s="243" t="s">
        <v>522</v>
      </c>
      <c r="F217" s="244" t="s">
        <v>508</v>
      </c>
      <c r="G217" s="245" t="s">
        <v>255</v>
      </c>
      <c r="H217" s="246">
        <v>5</v>
      </c>
      <c r="I217" s="321">
        <v>0</v>
      </c>
      <c r="J217" s="247">
        <f>ROUND(I217*H217,2)</f>
        <v>0</v>
      </c>
      <c r="K217" s="244" t="s">
        <v>3</v>
      </c>
      <c r="L217" s="20"/>
      <c r="M217" s="63" t="s">
        <v>3</v>
      </c>
      <c r="N217" s="64" t="s">
        <v>41</v>
      </c>
      <c r="O217" s="65">
        <v>0.50800000000000001</v>
      </c>
      <c r="P217" s="65">
        <f>O217*H217</f>
        <v>2.54</v>
      </c>
      <c r="Q217" s="65">
        <v>0</v>
      </c>
      <c r="R217" s="65">
        <f>Q217*H217</f>
        <v>0</v>
      </c>
      <c r="S217" s="65">
        <v>0</v>
      </c>
      <c r="T217" s="66">
        <f>S217*H217</f>
        <v>0</v>
      </c>
      <c r="AR217" s="67" t="s">
        <v>217</v>
      </c>
      <c r="AT217" s="67" t="s">
        <v>136</v>
      </c>
      <c r="AU217" s="67" t="s">
        <v>80</v>
      </c>
      <c r="AY217" s="17" t="s">
        <v>133</v>
      </c>
      <c r="BE217" s="68">
        <f>IF(N217="základní",J217,0)</f>
        <v>0</v>
      </c>
      <c r="BF217" s="68">
        <f>IF(N217="snížená",J217,0)</f>
        <v>0</v>
      </c>
      <c r="BG217" s="68">
        <f>IF(N217="zákl. přenesená",J217,0)</f>
        <v>0</v>
      </c>
      <c r="BH217" s="68">
        <f>IF(N217="sníž. přenesená",J217,0)</f>
        <v>0</v>
      </c>
      <c r="BI217" s="68">
        <f>IF(N217="nulová",J217,0)</f>
        <v>0</v>
      </c>
      <c r="BJ217" s="17" t="s">
        <v>78</v>
      </c>
      <c r="BK217" s="68">
        <f>ROUND(I217*H217,2)</f>
        <v>0</v>
      </c>
      <c r="BL217" s="17" t="s">
        <v>217</v>
      </c>
      <c r="BM217" s="67" t="s">
        <v>523</v>
      </c>
    </row>
    <row r="218" spans="2:65" s="1" customFormat="1" ht="19.5">
      <c r="B218" s="20"/>
      <c r="D218" s="250" t="s">
        <v>151</v>
      </c>
      <c r="F218" s="253" t="s">
        <v>524</v>
      </c>
      <c r="L218" s="20"/>
      <c r="M218" s="69"/>
      <c r="T218" s="26"/>
      <c r="AT218" s="17" t="s">
        <v>151</v>
      </c>
      <c r="AU218" s="17" t="s">
        <v>80</v>
      </c>
    </row>
    <row r="219" spans="2:65" s="12" customFormat="1">
      <c r="B219" s="70"/>
      <c r="D219" s="250" t="s">
        <v>145</v>
      </c>
      <c r="E219" s="71" t="s">
        <v>3</v>
      </c>
      <c r="F219" s="251" t="s">
        <v>512</v>
      </c>
      <c r="H219" s="252">
        <v>5</v>
      </c>
      <c r="L219" s="70"/>
      <c r="M219" s="72"/>
      <c r="T219" s="73"/>
      <c r="AT219" s="71" t="s">
        <v>145</v>
      </c>
      <c r="AU219" s="71" t="s">
        <v>80</v>
      </c>
      <c r="AV219" s="12" t="s">
        <v>80</v>
      </c>
      <c r="AW219" s="12" t="s">
        <v>30</v>
      </c>
      <c r="AX219" s="12" t="s">
        <v>78</v>
      </c>
      <c r="AY219" s="71" t="s">
        <v>133</v>
      </c>
    </row>
    <row r="220" spans="2:65" s="1" customFormat="1" ht="16.5" customHeight="1">
      <c r="B220" s="20"/>
      <c r="C220" s="242" t="s">
        <v>525</v>
      </c>
      <c r="D220" s="242" t="s">
        <v>136</v>
      </c>
      <c r="E220" s="243" t="s">
        <v>526</v>
      </c>
      <c r="F220" s="244" t="s">
        <v>508</v>
      </c>
      <c r="G220" s="245" t="s">
        <v>255</v>
      </c>
      <c r="H220" s="246">
        <v>5</v>
      </c>
      <c r="I220" s="321">
        <v>0</v>
      </c>
      <c r="J220" s="247">
        <f>ROUND(I220*H220,2)</f>
        <v>0</v>
      </c>
      <c r="K220" s="244" t="s">
        <v>3</v>
      </c>
      <c r="L220" s="20"/>
      <c r="M220" s="63" t="s">
        <v>3</v>
      </c>
      <c r="N220" s="64" t="s">
        <v>41</v>
      </c>
      <c r="O220" s="65">
        <v>0.50800000000000001</v>
      </c>
      <c r="P220" s="65">
        <f>O220*H220</f>
        <v>2.54</v>
      </c>
      <c r="Q220" s="65">
        <v>0</v>
      </c>
      <c r="R220" s="65">
        <f>Q220*H220</f>
        <v>0</v>
      </c>
      <c r="S220" s="65">
        <v>0</v>
      </c>
      <c r="T220" s="66">
        <f>S220*H220</f>
        <v>0</v>
      </c>
      <c r="AR220" s="67" t="s">
        <v>217</v>
      </c>
      <c r="AT220" s="67" t="s">
        <v>136</v>
      </c>
      <c r="AU220" s="67" t="s">
        <v>80</v>
      </c>
      <c r="AY220" s="17" t="s">
        <v>133</v>
      </c>
      <c r="BE220" s="68">
        <f>IF(N220="základní",J220,0)</f>
        <v>0</v>
      </c>
      <c r="BF220" s="68">
        <f>IF(N220="snížená",J220,0)</f>
        <v>0</v>
      </c>
      <c r="BG220" s="68">
        <f>IF(N220="zákl. přenesená",J220,0)</f>
        <v>0</v>
      </c>
      <c r="BH220" s="68">
        <f>IF(N220="sníž. přenesená",J220,0)</f>
        <v>0</v>
      </c>
      <c r="BI220" s="68">
        <f>IF(N220="nulová",J220,0)</f>
        <v>0</v>
      </c>
      <c r="BJ220" s="17" t="s">
        <v>78</v>
      </c>
      <c r="BK220" s="68">
        <f>ROUND(I220*H220,2)</f>
        <v>0</v>
      </c>
      <c r="BL220" s="17" t="s">
        <v>217</v>
      </c>
      <c r="BM220" s="67" t="s">
        <v>527</v>
      </c>
    </row>
    <row r="221" spans="2:65" s="1" customFormat="1" ht="19.5">
      <c r="B221" s="20"/>
      <c r="D221" s="250" t="s">
        <v>151</v>
      </c>
      <c r="F221" s="253" t="s">
        <v>528</v>
      </c>
      <c r="L221" s="20"/>
      <c r="M221" s="69"/>
      <c r="T221" s="26"/>
      <c r="AT221" s="17" t="s">
        <v>151</v>
      </c>
      <c r="AU221" s="17" t="s">
        <v>80</v>
      </c>
    </row>
    <row r="222" spans="2:65" s="12" customFormat="1">
      <c r="B222" s="70"/>
      <c r="D222" s="250" t="s">
        <v>145</v>
      </c>
      <c r="E222" s="71" t="s">
        <v>3</v>
      </c>
      <c r="F222" s="251" t="s">
        <v>512</v>
      </c>
      <c r="H222" s="252">
        <v>5</v>
      </c>
      <c r="L222" s="70"/>
      <c r="M222" s="72"/>
      <c r="T222" s="73"/>
      <c r="AT222" s="71" t="s">
        <v>145</v>
      </c>
      <c r="AU222" s="71" t="s">
        <v>80</v>
      </c>
      <c r="AV222" s="12" t="s">
        <v>80</v>
      </c>
      <c r="AW222" s="12" t="s">
        <v>30</v>
      </c>
      <c r="AX222" s="12" t="s">
        <v>78</v>
      </c>
      <c r="AY222" s="71" t="s">
        <v>133</v>
      </c>
    </row>
    <row r="223" spans="2:65" s="1" customFormat="1" ht="16.5" customHeight="1">
      <c r="B223" s="20"/>
      <c r="C223" s="242" t="s">
        <v>529</v>
      </c>
      <c r="D223" s="242" t="s">
        <v>136</v>
      </c>
      <c r="E223" s="243" t="s">
        <v>530</v>
      </c>
      <c r="F223" s="244" t="s">
        <v>508</v>
      </c>
      <c r="G223" s="245" t="s">
        <v>255</v>
      </c>
      <c r="H223" s="246">
        <v>5</v>
      </c>
      <c r="I223" s="321">
        <v>0</v>
      </c>
      <c r="J223" s="247">
        <f>ROUND(I223*H223,2)</f>
        <v>0</v>
      </c>
      <c r="K223" s="244" t="s">
        <v>3</v>
      </c>
      <c r="L223" s="20"/>
      <c r="M223" s="63" t="s">
        <v>3</v>
      </c>
      <c r="N223" s="64" t="s">
        <v>41</v>
      </c>
      <c r="O223" s="65">
        <v>0.50800000000000001</v>
      </c>
      <c r="P223" s="65">
        <f>O223*H223</f>
        <v>2.54</v>
      </c>
      <c r="Q223" s="65">
        <v>0</v>
      </c>
      <c r="R223" s="65">
        <f>Q223*H223</f>
        <v>0</v>
      </c>
      <c r="S223" s="65">
        <v>0</v>
      </c>
      <c r="T223" s="66">
        <f>S223*H223</f>
        <v>0</v>
      </c>
      <c r="AR223" s="67" t="s">
        <v>217</v>
      </c>
      <c r="AT223" s="67" t="s">
        <v>136</v>
      </c>
      <c r="AU223" s="67" t="s">
        <v>80</v>
      </c>
      <c r="AY223" s="17" t="s">
        <v>133</v>
      </c>
      <c r="BE223" s="68">
        <f>IF(N223="základní",J223,0)</f>
        <v>0</v>
      </c>
      <c r="BF223" s="68">
        <f>IF(N223="snížená",J223,0)</f>
        <v>0</v>
      </c>
      <c r="BG223" s="68">
        <f>IF(N223="zákl. přenesená",J223,0)</f>
        <v>0</v>
      </c>
      <c r="BH223" s="68">
        <f>IF(N223="sníž. přenesená",J223,0)</f>
        <v>0</v>
      </c>
      <c r="BI223" s="68">
        <f>IF(N223="nulová",J223,0)</f>
        <v>0</v>
      </c>
      <c r="BJ223" s="17" t="s">
        <v>78</v>
      </c>
      <c r="BK223" s="68">
        <f>ROUND(I223*H223,2)</f>
        <v>0</v>
      </c>
      <c r="BL223" s="17" t="s">
        <v>217</v>
      </c>
      <c r="BM223" s="67" t="s">
        <v>531</v>
      </c>
    </row>
    <row r="224" spans="2:65" s="1" customFormat="1" ht="19.5">
      <c r="B224" s="20"/>
      <c r="D224" s="250" t="s">
        <v>151</v>
      </c>
      <c r="F224" s="253" t="s">
        <v>532</v>
      </c>
      <c r="L224" s="20"/>
      <c r="M224" s="69"/>
      <c r="T224" s="26"/>
      <c r="AT224" s="17" t="s">
        <v>151</v>
      </c>
      <c r="AU224" s="17" t="s">
        <v>80</v>
      </c>
    </row>
    <row r="225" spans="2:65" s="12" customFormat="1">
      <c r="B225" s="70"/>
      <c r="D225" s="250" t="s">
        <v>145</v>
      </c>
      <c r="E225" s="71" t="s">
        <v>3</v>
      </c>
      <c r="F225" s="251" t="s">
        <v>512</v>
      </c>
      <c r="H225" s="252">
        <v>5</v>
      </c>
      <c r="L225" s="70"/>
      <c r="M225" s="72"/>
      <c r="T225" s="73"/>
      <c r="AT225" s="71" t="s">
        <v>145</v>
      </c>
      <c r="AU225" s="71" t="s">
        <v>80</v>
      </c>
      <c r="AV225" s="12" t="s">
        <v>80</v>
      </c>
      <c r="AW225" s="12" t="s">
        <v>30</v>
      </c>
      <c r="AX225" s="12" t="s">
        <v>78</v>
      </c>
      <c r="AY225" s="71" t="s">
        <v>133</v>
      </c>
    </row>
    <row r="226" spans="2:65" s="1" customFormat="1" ht="16.5" customHeight="1">
      <c r="B226" s="20"/>
      <c r="C226" s="242" t="s">
        <v>533</v>
      </c>
      <c r="D226" s="242" t="s">
        <v>136</v>
      </c>
      <c r="E226" s="243" t="s">
        <v>534</v>
      </c>
      <c r="F226" s="244" t="s">
        <v>508</v>
      </c>
      <c r="G226" s="245" t="s">
        <v>255</v>
      </c>
      <c r="H226" s="246">
        <v>5</v>
      </c>
      <c r="I226" s="321">
        <v>0</v>
      </c>
      <c r="J226" s="247">
        <f>ROUND(I226*H226,2)</f>
        <v>0</v>
      </c>
      <c r="K226" s="244" t="s">
        <v>3</v>
      </c>
      <c r="L226" s="20"/>
      <c r="M226" s="63" t="s">
        <v>3</v>
      </c>
      <c r="N226" s="64" t="s">
        <v>41</v>
      </c>
      <c r="O226" s="65">
        <v>0.50800000000000001</v>
      </c>
      <c r="P226" s="65">
        <f>O226*H226</f>
        <v>2.54</v>
      </c>
      <c r="Q226" s="65">
        <v>0</v>
      </c>
      <c r="R226" s="65">
        <f>Q226*H226</f>
        <v>0</v>
      </c>
      <c r="S226" s="65">
        <v>0</v>
      </c>
      <c r="T226" s="66">
        <f>S226*H226</f>
        <v>0</v>
      </c>
      <c r="AR226" s="67" t="s">
        <v>217</v>
      </c>
      <c r="AT226" s="67" t="s">
        <v>136</v>
      </c>
      <c r="AU226" s="67" t="s">
        <v>80</v>
      </c>
      <c r="AY226" s="17" t="s">
        <v>133</v>
      </c>
      <c r="BE226" s="68">
        <f>IF(N226="základní",J226,0)</f>
        <v>0</v>
      </c>
      <c r="BF226" s="68">
        <f>IF(N226="snížená",J226,0)</f>
        <v>0</v>
      </c>
      <c r="BG226" s="68">
        <f>IF(N226="zákl. přenesená",J226,0)</f>
        <v>0</v>
      </c>
      <c r="BH226" s="68">
        <f>IF(N226="sníž. přenesená",J226,0)</f>
        <v>0</v>
      </c>
      <c r="BI226" s="68">
        <f>IF(N226="nulová",J226,0)</f>
        <v>0</v>
      </c>
      <c r="BJ226" s="17" t="s">
        <v>78</v>
      </c>
      <c r="BK226" s="68">
        <f>ROUND(I226*H226,2)</f>
        <v>0</v>
      </c>
      <c r="BL226" s="17" t="s">
        <v>217</v>
      </c>
      <c r="BM226" s="67" t="s">
        <v>535</v>
      </c>
    </row>
    <row r="227" spans="2:65" s="1" customFormat="1" ht="19.5">
      <c r="B227" s="20"/>
      <c r="D227" s="250" t="s">
        <v>151</v>
      </c>
      <c r="F227" s="253" t="s">
        <v>536</v>
      </c>
      <c r="L227" s="20"/>
      <c r="M227" s="69"/>
      <c r="T227" s="26"/>
      <c r="AT227" s="17" t="s">
        <v>151</v>
      </c>
      <c r="AU227" s="17" t="s">
        <v>80</v>
      </c>
    </row>
    <row r="228" spans="2:65" s="12" customFormat="1">
      <c r="B228" s="70"/>
      <c r="D228" s="250" t="s">
        <v>145</v>
      </c>
      <c r="E228" s="71" t="s">
        <v>3</v>
      </c>
      <c r="F228" s="251" t="s">
        <v>512</v>
      </c>
      <c r="H228" s="252">
        <v>5</v>
      </c>
      <c r="L228" s="70"/>
      <c r="M228" s="72"/>
      <c r="T228" s="73"/>
      <c r="AT228" s="71" t="s">
        <v>145</v>
      </c>
      <c r="AU228" s="71" t="s">
        <v>80</v>
      </c>
      <c r="AV228" s="12" t="s">
        <v>80</v>
      </c>
      <c r="AW228" s="12" t="s">
        <v>30</v>
      </c>
      <c r="AX228" s="12" t="s">
        <v>78</v>
      </c>
      <c r="AY228" s="71" t="s">
        <v>133</v>
      </c>
    </row>
    <row r="229" spans="2:65" s="1" customFormat="1" ht="16.5" customHeight="1">
      <c r="B229" s="20"/>
      <c r="C229" s="242" t="s">
        <v>537</v>
      </c>
      <c r="D229" s="242" t="s">
        <v>136</v>
      </c>
      <c r="E229" s="243" t="s">
        <v>538</v>
      </c>
      <c r="F229" s="244" t="s">
        <v>508</v>
      </c>
      <c r="G229" s="245" t="s">
        <v>255</v>
      </c>
      <c r="H229" s="246">
        <v>5</v>
      </c>
      <c r="I229" s="321">
        <v>0</v>
      </c>
      <c r="J229" s="247">
        <f>ROUND(I229*H229,2)</f>
        <v>0</v>
      </c>
      <c r="K229" s="244" t="s">
        <v>3</v>
      </c>
      <c r="L229" s="20"/>
      <c r="M229" s="63" t="s">
        <v>3</v>
      </c>
      <c r="N229" s="64" t="s">
        <v>41</v>
      </c>
      <c r="O229" s="65">
        <v>0.50800000000000001</v>
      </c>
      <c r="P229" s="65">
        <f>O229*H229</f>
        <v>2.54</v>
      </c>
      <c r="Q229" s="65">
        <v>0</v>
      </c>
      <c r="R229" s="65">
        <f>Q229*H229</f>
        <v>0</v>
      </c>
      <c r="S229" s="65">
        <v>0</v>
      </c>
      <c r="T229" s="66">
        <f>S229*H229</f>
        <v>0</v>
      </c>
      <c r="AR229" s="67" t="s">
        <v>217</v>
      </c>
      <c r="AT229" s="67" t="s">
        <v>136</v>
      </c>
      <c r="AU229" s="67" t="s">
        <v>80</v>
      </c>
      <c r="AY229" s="17" t="s">
        <v>133</v>
      </c>
      <c r="BE229" s="68">
        <f>IF(N229="základní",J229,0)</f>
        <v>0</v>
      </c>
      <c r="BF229" s="68">
        <f>IF(N229="snížená",J229,0)</f>
        <v>0</v>
      </c>
      <c r="BG229" s="68">
        <f>IF(N229="zákl. přenesená",J229,0)</f>
        <v>0</v>
      </c>
      <c r="BH229" s="68">
        <f>IF(N229="sníž. přenesená",J229,0)</f>
        <v>0</v>
      </c>
      <c r="BI229" s="68">
        <f>IF(N229="nulová",J229,0)</f>
        <v>0</v>
      </c>
      <c r="BJ229" s="17" t="s">
        <v>78</v>
      </c>
      <c r="BK229" s="68">
        <f>ROUND(I229*H229,2)</f>
        <v>0</v>
      </c>
      <c r="BL229" s="17" t="s">
        <v>217</v>
      </c>
      <c r="BM229" s="67" t="s">
        <v>539</v>
      </c>
    </row>
    <row r="230" spans="2:65" s="1" customFormat="1" ht="19.5">
      <c r="B230" s="20"/>
      <c r="D230" s="250" t="s">
        <v>151</v>
      </c>
      <c r="F230" s="253" t="s">
        <v>540</v>
      </c>
      <c r="L230" s="20"/>
      <c r="M230" s="69"/>
      <c r="T230" s="26"/>
      <c r="AT230" s="17" t="s">
        <v>151</v>
      </c>
      <c r="AU230" s="17" t="s">
        <v>80</v>
      </c>
    </row>
    <row r="231" spans="2:65" s="12" customFormat="1">
      <c r="B231" s="70"/>
      <c r="D231" s="250" t="s">
        <v>145</v>
      </c>
      <c r="E231" s="71" t="s">
        <v>3</v>
      </c>
      <c r="F231" s="251" t="s">
        <v>512</v>
      </c>
      <c r="H231" s="252">
        <v>5</v>
      </c>
      <c r="L231" s="70"/>
      <c r="M231" s="72"/>
      <c r="T231" s="73"/>
      <c r="AT231" s="71" t="s">
        <v>145</v>
      </c>
      <c r="AU231" s="71" t="s">
        <v>80</v>
      </c>
      <c r="AV231" s="12" t="s">
        <v>80</v>
      </c>
      <c r="AW231" s="12" t="s">
        <v>30</v>
      </c>
      <c r="AX231" s="12" t="s">
        <v>78</v>
      </c>
      <c r="AY231" s="71" t="s">
        <v>133</v>
      </c>
    </row>
    <row r="232" spans="2:65" s="1" customFormat="1" ht="16.5" customHeight="1">
      <c r="B232" s="20"/>
      <c r="C232" s="242" t="s">
        <v>541</v>
      </c>
      <c r="D232" s="242" t="s">
        <v>136</v>
      </c>
      <c r="E232" s="243" t="s">
        <v>542</v>
      </c>
      <c r="F232" s="244" t="s">
        <v>543</v>
      </c>
      <c r="G232" s="245" t="s">
        <v>460</v>
      </c>
      <c r="H232" s="246">
        <v>8</v>
      </c>
      <c r="I232" s="321">
        <v>0</v>
      </c>
      <c r="J232" s="247">
        <f>ROUND(I232*H232,2)</f>
        <v>0</v>
      </c>
      <c r="K232" s="244" t="s">
        <v>3</v>
      </c>
      <c r="L232" s="20"/>
      <c r="M232" s="63" t="s">
        <v>3</v>
      </c>
      <c r="N232" s="64" t="s">
        <v>41</v>
      </c>
      <c r="O232" s="65">
        <v>0</v>
      </c>
      <c r="P232" s="65">
        <f>O232*H232</f>
        <v>0</v>
      </c>
      <c r="Q232" s="65">
        <v>0</v>
      </c>
      <c r="R232" s="65">
        <f>Q232*H232</f>
        <v>0</v>
      </c>
      <c r="S232" s="65">
        <v>0</v>
      </c>
      <c r="T232" s="66">
        <f>S232*H232</f>
        <v>0</v>
      </c>
      <c r="AR232" s="67" t="s">
        <v>217</v>
      </c>
      <c r="AT232" s="67" t="s">
        <v>136</v>
      </c>
      <c r="AU232" s="67" t="s">
        <v>80</v>
      </c>
      <c r="AY232" s="17" t="s">
        <v>133</v>
      </c>
      <c r="BE232" s="68">
        <f>IF(N232="základní",J232,0)</f>
        <v>0</v>
      </c>
      <c r="BF232" s="68">
        <f>IF(N232="snížená",J232,0)</f>
        <v>0</v>
      </c>
      <c r="BG232" s="68">
        <f>IF(N232="zákl. přenesená",J232,0)</f>
        <v>0</v>
      </c>
      <c r="BH232" s="68">
        <f>IF(N232="sníž. přenesená",J232,0)</f>
        <v>0</v>
      </c>
      <c r="BI232" s="68">
        <f>IF(N232="nulová",J232,0)</f>
        <v>0</v>
      </c>
      <c r="BJ232" s="17" t="s">
        <v>78</v>
      </c>
      <c r="BK232" s="68">
        <f>ROUND(I232*H232,2)</f>
        <v>0</v>
      </c>
      <c r="BL232" s="17" t="s">
        <v>217</v>
      </c>
      <c r="BM232" s="67" t="s">
        <v>544</v>
      </c>
    </row>
    <row r="233" spans="2:65" s="11" customFormat="1" ht="22.9" customHeight="1">
      <c r="B233" s="56"/>
      <c r="D233" s="57" t="s">
        <v>69</v>
      </c>
      <c r="E233" s="240" t="s">
        <v>545</v>
      </c>
      <c r="F233" s="240" t="s">
        <v>546</v>
      </c>
      <c r="J233" s="241">
        <f>BK233</f>
        <v>0</v>
      </c>
      <c r="L233" s="56"/>
      <c r="M233" s="58"/>
      <c r="P233" s="59">
        <f>SUM(P234:P253)</f>
        <v>153.11842199999998</v>
      </c>
      <c r="R233" s="59">
        <f>SUM(R234:R253)</f>
        <v>2.6470214599999999</v>
      </c>
      <c r="T233" s="60">
        <f>SUM(T234:T253)</f>
        <v>0</v>
      </c>
      <c r="AR233" s="57" t="s">
        <v>80</v>
      </c>
      <c r="AT233" s="61" t="s">
        <v>69</v>
      </c>
      <c r="AU233" s="61" t="s">
        <v>78</v>
      </c>
      <c r="AY233" s="57" t="s">
        <v>133</v>
      </c>
      <c r="BK233" s="62">
        <f>SUM(BK234:BK253)</f>
        <v>0</v>
      </c>
    </row>
    <row r="234" spans="2:65" s="1" customFormat="1" ht="33" customHeight="1">
      <c r="B234" s="20"/>
      <c r="C234" s="242" t="s">
        <v>547</v>
      </c>
      <c r="D234" s="242" t="s">
        <v>136</v>
      </c>
      <c r="E234" s="243" t="s">
        <v>548</v>
      </c>
      <c r="F234" s="244" t="s">
        <v>549</v>
      </c>
      <c r="G234" s="245" t="s">
        <v>157</v>
      </c>
      <c r="H234" s="246">
        <v>5.7460000000000004</v>
      </c>
      <c r="I234" s="321">
        <v>0</v>
      </c>
      <c r="J234" s="247">
        <f>ROUND(I234*H234,2)</f>
        <v>0</v>
      </c>
      <c r="K234" s="244" t="s">
        <v>140</v>
      </c>
      <c r="L234" s="20"/>
      <c r="M234" s="63" t="s">
        <v>3</v>
      </c>
      <c r="N234" s="64" t="s">
        <v>41</v>
      </c>
      <c r="O234" s="65">
        <v>0.999</v>
      </c>
      <c r="P234" s="65">
        <f>O234*H234</f>
        <v>5.7402540000000002</v>
      </c>
      <c r="Q234" s="65">
        <v>3.1809999999999998E-2</v>
      </c>
      <c r="R234" s="65">
        <f>Q234*H234</f>
        <v>0.18278026</v>
      </c>
      <c r="S234" s="65">
        <v>0</v>
      </c>
      <c r="T234" s="66">
        <f>S234*H234</f>
        <v>0</v>
      </c>
      <c r="AR234" s="67" t="s">
        <v>217</v>
      </c>
      <c r="AT234" s="67" t="s">
        <v>136</v>
      </c>
      <c r="AU234" s="67" t="s">
        <v>80</v>
      </c>
      <c r="AY234" s="17" t="s">
        <v>133</v>
      </c>
      <c r="BE234" s="68">
        <f>IF(N234="základní",J234,0)</f>
        <v>0</v>
      </c>
      <c r="BF234" s="68">
        <f>IF(N234="snížená",J234,0)</f>
        <v>0</v>
      </c>
      <c r="BG234" s="68">
        <f>IF(N234="zákl. přenesená",J234,0)</f>
        <v>0</v>
      </c>
      <c r="BH234" s="68">
        <f>IF(N234="sníž. přenesená",J234,0)</f>
        <v>0</v>
      </c>
      <c r="BI234" s="68">
        <f>IF(N234="nulová",J234,0)</f>
        <v>0</v>
      </c>
      <c r="BJ234" s="17" t="s">
        <v>78</v>
      </c>
      <c r="BK234" s="68">
        <f>ROUND(I234*H234,2)</f>
        <v>0</v>
      </c>
      <c r="BL234" s="17" t="s">
        <v>217</v>
      </c>
      <c r="BM234" s="67" t="s">
        <v>550</v>
      </c>
    </row>
    <row r="235" spans="2:65" s="1" customFormat="1">
      <c r="B235" s="20"/>
      <c r="D235" s="248" t="s">
        <v>143</v>
      </c>
      <c r="F235" s="249" t="s">
        <v>551</v>
      </c>
      <c r="L235" s="20"/>
      <c r="M235" s="69"/>
      <c r="T235" s="26"/>
      <c r="AT235" s="17" t="s">
        <v>143</v>
      </c>
      <c r="AU235" s="17" t="s">
        <v>80</v>
      </c>
    </row>
    <row r="236" spans="2:65" s="12" customFormat="1">
      <c r="B236" s="70"/>
      <c r="D236" s="250" t="s">
        <v>145</v>
      </c>
      <c r="E236" s="71" t="s">
        <v>3</v>
      </c>
      <c r="F236" s="251" t="s">
        <v>552</v>
      </c>
      <c r="H236" s="252">
        <v>5.7460000000000004</v>
      </c>
      <c r="L236" s="70"/>
      <c r="M236" s="72"/>
      <c r="T236" s="73"/>
      <c r="AT236" s="71" t="s">
        <v>145</v>
      </c>
      <c r="AU236" s="71" t="s">
        <v>80</v>
      </c>
      <c r="AV236" s="12" t="s">
        <v>80</v>
      </c>
      <c r="AW236" s="12" t="s">
        <v>30</v>
      </c>
      <c r="AX236" s="12" t="s">
        <v>78</v>
      </c>
      <c r="AY236" s="71" t="s">
        <v>133</v>
      </c>
    </row>
    <row r="237" spans="2:65" s="1" customFormat="1" ht="16.5" customHeight="1">
      <c r="B237" s="20"/>
      <c r="C237" s="242" t="s">
        <v>553</v>
      </c>
      <c r="D237" s="242" t="s">
        <v>136</v>
      </c>
      <c r="E237" s="243" t="s">
        <v>554</v>
      </c>
      <c r="F237" s="244" t="s">
        <v>555</v>
      </c>
      <c r="G237" s="245" t="s">
        <v>157</v>
      </c>
      <c r="H237" s="246">
        <v>5.7460000000000004</v>
      </c>
      <c r="I237" s="321">
        <v>0</v>
      </c>
      <c r="J237" s="247">
        <f>ROUND(I237*H237,2)</f>
        <v>0</v>
      </c>
      <c r="K237" s="244" t="s">
        <v>140</v>
      </c>
      <c r="L237" s="20"/>
      <c r="M237" s="63" t="s">
        <v>3</v>
      </c>
      <c r="N237" s="64" t="s">
        <v>41</v>
      </c>
      <c r="O237" s="65">
        <v>0.15</v>
      </c>
      <c r="P237" s="65">
        <f>O237*H237</f>
        <v>0.8619</v>
      </c>
      <c r="Q237" s="65">
        <v>0</v>
      </c>
      <c r="R237" s="65">
        <f>Q237*H237</f>
        <v>0</v>
      </c>
      <c r="S237" s="65">
        <v>0</v>
      </c>
      <c r="T237" s="66">
        <f>S237*H237</f>
        <v>0</v>
      </c>
      <c r="AR237" s="67" t="s">
        <v>217</v>
      </c>
      <c r="AT237" s="67" t="s">
        <v>136</v>
      </c>
      <c r="AU237" s="67" t="s">
        <v>80</v>
      </c>
      <c r="AY237" s="17" t="s">
        <v>133</v>
      </c>
      <c r="BE237" s="68">
        <f>IF(N237="základní",J237,0)</f>
        <v>0</v>
      </c>
      <c r="BF237" s="68">
        <f>IF(N237="snížená",J237,0)</f>
        <v>0</v>
      </c>
      <c r="BG237" s="68">
        <f>IF(N237="zákl. přenesená",J237,0)</f>
        <v>0</v>
      </c>
      <c r="BH237" s="68">
        <f>IF(N237="sníž. přenesená",J237,0)</f>
        <v>0</v>
      </c>
      <c r="BI237" s="68">
        <f>IF(N237="nulová",J237,0)</f>
        <v>0</v>
      </c>
      <c r="BJ237" s="17" t="s">
        <v>78</v>
      </c>
      <c r="BK237" s="68">
        <f>ROUND(I237*H237,2)</f>
        <v>0</v>
      </c>
      <c r="BL237" s="17" t="s">
        <v>217</v>
      </c>
      <c r="BM237" s="67" t="s">
        <v>556</v>
      </c>
    </row>
    <row r="238" spans="2:65" s="1" customFormat="1">
      <c r="B238" s="20"/>
      <c r="D238" s="248" t="s">
        <v>143</v>
      </c>
      <c r="F238" s="249" t="s">
        <v>557</v>
      </c>
      <c r="L238" s="20"/>
      <c r="M238" s="69"/>
      <c r="T238" s="26"/>
      <c r="AT238" s="17" t="s">
        <v>143</v>
      </c>
      <c r="AU238" s="17" t="s">
        <v>80</v>
      </c>
    </row>
    <row r="239" spans="2:65" s="12" customFormat="1">
      <c r="B239" s="70"/>
      <c r="D239" s="250" t="s">
        <v>145</v>
      </c>
      <c r="E239" s="71" t="s">
        <v>3</v>
      </c>
      <c r="F239" s="251" t="s">
        <v>552</v>
      </c>
      <c r="H239" s="252">
        <v>5.7460000000000004</v>
      </c>
      <c r="L239" s="70"/>
      <c r="M239" s="72"/>
      <c r="T239" s="73"/>
      <c r="AT239" s="71" t="s">
        <v>145</v>
      </c>
      <c r="AU239" s="71" t="s">
        <v>80</v>
      </c>
      <c r="AV239" s="12" t="s">
        <v>80</v>
      </c>
      <c r="AW239" s="12" t="s">
        <v>30</v>
      </c>
      <c r="AX239" s="12" t="s">
        <v>78</v>
      </c>
      <c r="AY239" s="71" t="s">
        <v>133</v>
      </c>
    </row>
    <row r="240" spans="2:65" s="1" customFormat="1" ht="16.5" customHeight="1">
      <c r="B240" s="20"/>
      <c r="C240" s="242" t="s">
        <v>558</v>
      </c>
      <c r="D240" s="242" t="s">
        <v>136</v>
      </c>
      <c r="E240" s="243" t="s">
        <v>559</v>
      </c>
      <c r="F240" s="244" t="s">
        <v>560</v>
      </c>
      <c r="G240" s="245" t="s">
        <v>157</v>
      </c>
      <c r="H240" s="246">
        <v>11.491</v>
      </c>
      <c r="I240" s="321">
        <v>0</v>
      </c>
      <c r="J240" s="247">
        <f>ROUND(I240*H240,2)</f>
        <v>0</v>
      </c>
      <c r="K240" s="244" t="s">
        <v>140</v>
      </c>
      <c r="L240" s="20"/>
      <c r="M240" s="63" t="s">
        <v>3</v>
      </c>
      <c r="N240" s="64" t="s">
        <v>41</v>
      </c>
      <c r="O240" s="65">
        <v>0.7</v>
      </c>
      <c r="P240" s="65">
        <f>O240*H240</f>
        <v>8.0436999999999994</v>
      </c>
      <c r="Q240" s="65">
        <v>3.2000000000000002E-3</v>
      </c>
      <c r="R240" s="65">
        <f>Q240*H240</f>
        <v>3.6771200000000004E-2</v>
      </c>
      <c r="S240" s="65">
        <v>0</v>
      </c>
      <c r="T240" s="66">
        <f>S240*H240</f>
        <v>0</v>
      </c>
      <c r="AR240" s="67" t="s">
        <v>217</v>
      </c>
      <c r="AT240" s="67" t="s">
        <v>136</v>
      </c>
      <c r="AU240" s="67" t="s">
        <v>80</v>
      </c>
      <c r="AY240" s="17" t="s">
        <v>133</v>
      </c>
      <c r="BE240" s="68">
        <f>IF(N240="základní",J240,0)</f>
        <v>0</v>
      </c>
      <c r="BF240" s="68">
        <f>IF(N240="snížená",J240,0)</f>
        <v>0</v>
      </c>
      <c r="BG240" s="68">
        <f>IF(N240="zákl. přenesená",J240,0)</f>
        <v>0</v>
      </c>
      <c r="BH240" s="68">
        <f>IF(N240="sníž. přenesená",J240,0)</f>
        <v>0</v>
      </c>
      <c r="BI240" s="68">
        <f>IF(N240="nulová",J240,0)</f>
        <v>0</v>
      </c>
      <c r="BJ240" s="17" t="s">
        <v>78</v>
      </c>
      <c r="BK240" s="68">
        <f>ROUND(I240*H240,2)</f>
        <v>0</v>
      </c>
      <c r="BL240" s="17" t="s">
        <v>217</v>
      </c>
      <c r="BM240" s="67" t="s">
        <v>561</v>
      </c>
    </row>
    <row r="241" spans="2:65" s="1" customFormat="1">
      <c r="B241" s="20"/>
      <c r="D241" s="248" t="s">
        <v>143</v>
      </c>
      <c r="F241" s="249" t="s">
        <v>562</v>
      </c>
      <c r="L241" s="20"/>
      <c r="M241" s="69"/>
      <c r="T241" s="26"/>
      <c r="AT241" s="17" t="s">
        <v>143</v>
      </c>
      <c r="AU241" s="17" t="s">
        <v>80</v>
      </c>
    </row>
    <row r="242" spans="2:65" s="12" customFormat="1">
      <c r="B242" s="70"/>
      <c r="D242" s="250" t="s">
        <v>145</v>
      </c>
      <c r="E242" s="71" t="s">
        <v>3</v>
      </c>
      <c r="F242" s="251" t="s">
        <v>563</v>
      </c>
      <c r="H242" s="252">
        <v>11.491</v>
      </c>
      <c r="L242" s="70"/>
      <c r="M242" s="72"/>
      <c r="T242" s="73"/>
      <c r="AT242" s="71" t="s">
        <v>145</v>
      </c>
      <c r="AU242" s="71" t="s">
        <v>80</v>
      </c>
      <c r="AV242" s="12" t="s">
        <v>80</v>
      </c>
      <c r="AW242" s="12" t="s">
        <v>30</v>
      </c>
      <c r="AX242" s="12" t="s">
        <v>78</v>
      </c>
      <c r="AY242" s="71" t="s">
        <v>133</v>
      </c>
    </row>
    <row r="243" spans="2:65" s="1" customFormat="1" ht="33" customHeight="1">
      <c r="B243" s="20"/>
      <c r="C243" s="242" t="s">
        <v>468</v>
      </c>
      <c r="D243" s="242" t="s">
        <v>136</v>
      </c>
      <c r="E243" s="243" t="s">
        <v>564</v>
      </c>
      <c r="F243" s="244" t="s">
        <v>565</v>
      </c>
      <c r="G243" s="245" t="s">
        <v>157</v>
      </c>
      <c r="H243" s="246">
        <v>70</v>
      </c>
      <c r="I243" s="321">
        <v>0</v>
      </c>
      <c r="J243" s="247">
        <f>ROUND(I243*H243,2)</f>
        <v>0</v>
      </c>
      <c r="K243" s="244" t="s">
        <v>140</v>
      </c>
      <c r="L243" s="20"/>
      <c r="M243" s="63" t="s">
        <v>3</v>
      </c>
      <c r="N243" s="64" t="s">
        <v>41</v>
      </c>
      <c r="O243" s="65">
        <v>0.95899999999999996</v>
      </c>
      <c r="P243" s="65">
        <f>O243*H243</f>
        <v>67.13</v>
      </c>
      <c r="Q243" s="65">
        <v>2.4649999999999998E-2</v>
      </c>
      <c r="R243" s="65">
        <f>Q243*H243</f>
        <v>1.7254999999999998</v>
      </c>
      <c r="S243" s="65">
        <v>0</v>
      </c>
      <c r="T243" s="66">
        <f>S243*H243</f>
        <v>0</v>
      </c>
      <c r="AR243" s="67" t="s">
        <v>217</v>
      </c>
      <c r="AT243" s="67" t="s">
        <v>136</v>
      </c>
      <c r="AU243" s="67" t="s">
        <v>80</v>
      </c>
      <c r="AY243" s="17" t="s">
        <v>133</v>
      </c>
      <c r="BE243" s="68">
        <f>IF(N243="základní",J243,0)</f>
        <v>0</v>
      </c>
      <c r="BF243" s="68">
        <f>IF(N243="snížená",J243,0)</f>
        <v>0</v>
      </c>
      <c r="BG243" s="68">
        <f>IF(N243="zákl. přenesená",J243,0)</f>
        <v>0</v>
      </c>
      <c r="BH243" s="68">
        <f>IF(N243="sníž. přenesená",J243,0)</f>
        <v>0</v>
      </c>
      <c r="BI243" s="68">
        <f>IF(N243="nulová",J243,0)</f>
        <v>0</v>
      </c>
      <c r="BJ243" s="17" t="s">
        <v>78</v>
      </c>
      <c r="BK243" s="68">
        <f>ROUND(I243*H243,2)</f>
        <v>0</v>
      </c>
      <c r="BL243" s="17" t="s">
        <v>217</v>
      </c>
      <c r="BM243" s="67" t="s">
        <v>566</v>
      </c>
    </row>
    <row r="244" spans="2:65" s="1" customFormat="1">
      <c r="B244" s="20"/>
      <c r="D244" s="248" t="s">
        <v>143</v>
      </c>
      <c r="F244" s="249" t="s">
        <v>567</v>
      </c>
      <c r="L244" s="20"/>
      <c r="M244" s="69"/>
      <c r="T244" s="26"/>
      <c r="AT244" s="17" t="s">
        <v>143</v>
      </c>
      <c r="AU244" s="17" t="s">
        <v>80</v>
      </c>
    </row>
    <row r="245" spans="2:65" s="12" customFormat="1">
      <c r="B245" s="70"/>
      <c r="D245" s="250" t="s">
        <v>145</v>
      </c>
      <c r="E245" s="71" t="s">
        <v>3</v>
      </c>
      <c r="F245" s="251" t="s">
        <v>568</v>
      </c>
      <c r="H245" s="252">
        <v>70</v>
      </c>
      <c r="L245" s="70"/>
      <c r="M245" s="72"/>
      <c r="T245" s="73"/>
      <c r="AT245" s="71" t="s">
        <v>145</v>
      </c>
      <c r="AU245" s="71" t="s">
        <v>80</v>
      </c>
      <c r="AV245" s="12" t="s">
        <v>80</v>
      </c>
      <c r="AW245" s="12" t="s">
        <v>30</v>
      </c>
      <c r="AX245" s="12" t="s">
        <v>78</v>
      </c>
      <c r="AY245" s="71" t="s">
        <v>133</v>
      </c>
    </row>
    <row r="246" spans="2:65" s="1" customFormat="1" ht="24.2" customHeight="1">
      <c r="B246" s="20"/>
      <c r="C246" s="242" t="s">
        <v>569</v>
      </c>
      <c r="D246" s="242" t="s">
        <v>136</v>
      </c>
      <c r="E246" s="243" t="s">
        <v>570</v>
      </c>
      <c r="F246" s="244" t="s">
        <v>571</v>
      </c>
      <c r="G246" s="245" t="s">
        <v>157</v>
      </c>
      <c r="H246" s="246">
        <v>50</v>
      </c>
      <c r="I246" s="321">
        <v>0</v>
      </c>
      <c r="J246" s="247">
        <f>ROUND(I246*H246,2)</f>
        <v>0</v>
      </c>
      <c r="K246" s="244" t="s">
        <v>140</v>
      </c>
      <c r="L246" s="20"/>
      <c r="M246" s="63" t="s">
        <v>3</v>
      </c>
      <c r="N246" s="64" t="s">
        <v>41</v>
      </c>
      <c r="O246" s="65">
        <v>1.069</v>
      </c>
      <c r="P246" s="65">
        <f>O246*H246</f>
        <v>53.449999999999996</v>
      </c>
      <c r="Q246" s="65">
        <v>1.379E-2</v>
      </c>
      <c r="R246" s="65">
        <f>Q246*H246</f>
        <v>0.6895</v>
      </c>
      <c r="S246" s="65">
        <v>0</v>
      </c>
      <c r="T246" s="66">
        <f>S246*H246</f>
        <v>0</v>
      </c>
      <c r="AR246" s="67" t="s">
        <v>217</v>
      </c>
      <c r="AT246" s="67" t="s">
        <v>136</v>
      </c>
      <c r="AU246" s="67" t="s">
        <v>80</v>
      </c>
      <c r="AY246" s="17" t="s">
        <v>133</v>
      </c>
      <c r="BE246" s="68">
        <f>IF(N246="základní",J246,0)</f>
        <v>0</v>
      </c>
      <c r="BF246" s="68">
        <f>IF(N246="snížená",J246,0)</f>
        <v>0</v>
      </c>
      <c r="BG246" s="68">
        <f>IF(N246="zákl. přenesená",J246,0)</f>
        <v>0</v>
      </c>
      <c r="BH246" s="68">
        <f>IF(N246="sníž. přenesená",J246,0)</f>
        <v>0</v>
      </c>
      <c r="BI246" s="68">
        <f>IF(N246="nulová",J246,0)</f>
        <v>0</v>
      </c>
      <c r="BJ246" s="17" t="s">
        <v>78</v>
      </c>
      <c r="BK246" s="68">
        <f>ROUND(I246*H246,2)</f>
        <v>0</v>
      </c>
      <c r="BL246" s="17" t="s">
        <v>217</v>
      </c>
      <c r="BM246" s="67" t="s">
        <v>572</v>
      </c>
    </row>
    <row r="247" spans="2:65" s="1" customFormat="1">
      <c r="B247" s="20"/>
      <c r="D247" s="248" t="s">
        <v>143</v>
      </c>
      <c r="F247" s="249" t="s">
        <v>573</v>
      </c>
      <c r="L247" s="20"/>
      <c r="M247" s="69"/>
      <c r="T247" s="26"/>
      <c r="AT247" s="17" t="s">
        <v>143</v>
      </c>
      <c r="AU247" s="17" t="s">
        <v>80</v>
      </c>
    </row>
    <row r="248" spans="2:65" s="12" customFormat="1">
      <c r="B248" s="70"/>
      <c r="D248" s="250" t="s">
        <v>145</v>
      </c>
      <c r="E248" s="71" t="s">
        <v>3</v>
      </c>
      <c r="F248" s="251" t="s">
        <v>558</v>
      </c>
      <c r="H248" s="252">
        <v>50</v>
      </c>
      <c r="L248" s="70"/>
      <c r="M248" s="72"/>
      <c r="T248" s="73"/>
      <c r="AT248" s="71" t="s">
        <v>145</v>
      </c>
      <c r="AU248" s="71" t="s">
        <v>80</v>
      </c>
      <c r="AV248" s="12" t="s">
        <v>80</v>
      </c>
      <c r="AW248" s="12" t="s">
        <v>30</v>
      </c>
      <c r="AX248" s="12" t="s">
        <v>78</v>
      </c>
      <c r="AY248" s="71" t="s">
        <v>133</v>
      </c>
    </row>
    <row r="249" spans="2:65" s="1" customFormat="1" ht="21.75" customHeight="1">
      <c r="B249" s="20"/>
      <c r="C249" s="242" t="s">
        <v>574</v>
      </c>
      <c r="D249" s="242" t="s">
        <v>136</v>
      </c>
      <c r="E249" s="243" t="s">
        <v>575</v>
      </c>
      <c r="F249" s="244" t="s">
        <v>576</v>
      </c>
      <c r="G249" s="245" t="s">
        <v>255</v>
      </c>
      <c r="H249" s="246">
        <v>1</v>
      </c>
      <c r="I249" s="321">
        <v>0</v>
      </c>
      <c r="J249" s="247">
        <f>ROUND(I249*H249,2)</f>
        <v>0</v>
      </c>
      <c r="K249" s="244" t="s">
        <v>140</v>
      </c>
      <c r="L249" s="20"/>
      <c r="M249" s="63" t="s">
        <v>3</v>
      </c>
      <c r="N249" s="64" t="s">
        <v>41</v>
      </c>
      <c r="O249" s="65">
        <v>1.1000000000000001</v>
      </c>
      <c r="P249" s="65">
        <f>O249*H249</f>
        <v>1.1000000000000001</v>
      </c>
      <c r="Q249" s="65">
        <v>2.2000000000000001E-4</v>
      </c>
      <c r="R249" s="65">
        <f>Q249*H249</f>
        <v>2.2000000000000001E-4</v>
      </c>
      <c r="S249" s="65">
        <v>0</v>
      </c>
      <c r="T249" s="66">
        <f>S249*H249</f>
        <v>0</v>
      </c>
      <c r="AR249" s="67" t="s">
        <v>217</v>
      </c>
      <c r="AT249" s="67" t="s">
        <v>136</v>
      </c>
      <c r="AU249" s="67" t="s">
        <v>80</v>
      </c>
      <c r="AY249" s="17" t="s">
        <v>133</v>
      </c>
      <c r="BE249" s="68">
        <f>IF(N249="základní",J249,0)</f>
        <v>0</v>
      </c>
      <c r="BF249" s="68">
        <f>IF(N249="snížená",J249,0)</f>
        <v>0</v>
      </c>
      <c r="BG249" s="68">
        <f>IF(N249="zákl. přenesená",J249,0)</f>
        <v>0</v>
      </c>
      <c r="BH249" s="68">
        <f>IF(N249="sníž. přenesená",J249,0)</f>
        <v>0</v>
      </c>
      <c r="BI249" s="68">
        <f>IF(N249="nulová",J249,0)</f>
        <v>0</v>
      </c>
      <c r="BJ249" s="17" t="s">
        <v>78</v>
      </c>
      <c r="BK249" s="68">
        <f>ROUND(I249*H249,2)</f>
        <v>0</v>
      </c>
      <c r="BL249" s="17" t="s">
        <v>217</v>
      </c>
      <c r="BM249" s="67" t="s">
        <v>577</v>
      </c>
    </row>
    <row r="250" spans="2:65" s="1" customFormat="1">
      <c r="B250" s="20"/>
      <c r="D250" s="248" t="s">
        <v>143</v>
      </c>
      <c r="F250" s="249" t="s">
        <v>578</v>
      </c>
      <c r="L250" s="20"/>
      <c r="M250" s="69"/>
      <c r="T250" s="26"/>
      <c r="AT250" s="17" t="s">
        <v>143</v>
      </c>
      <c r="AU250" s="17" t="s">
        <v>80</v>
      </c>
    </row>
    <row r="251" spans="2:65" s="1" customFormat="1" ht="21.75" customHeight="1">
      <c r="B251" s="20"/>
      <c r="C251" s="256" t="s">
        <v>579</v>
      </c>
      <c r="D251" s="256" t="s">
        <v>385</v>
      </c>
      <c r="E251" s="257" t="s">
        <v>580</v>
      </c>
      <c r="F251" s="258" t="s">
        <v>581</v>
      </c>
      <c r="G251" s="259" t="s">
        <v>255</v>
      </c>
      <c r="H251" s="260">
        <v>1</v>
      </c>
      <c r="I251" s="321">
        <v>0</v>
      </c>
      <c r="J251" s="261">
        <f>ROUND(I251*H251,2)</f>
        <v>0</v>
      </c>
      <c r="K251" s="258" t="s">
        <v>140</v>
      </c>
      <c r="L251" s="81"/>
      <c r="M251" s="82" t="s">
        <v>3</v>
      </c>
      <c r="N251" s="83" t="s">
        <v>41</v>
      </c>
      <c r="O251" s="65">
        <v>0</v>
      </c>
      <c r="P251" s="65">
        <f>O251*H251</f>
        <v>0</v>
      </c>
      <c r="Q251" s="65">
        <v>1.225E-2</v>
      </c>
      <c r="R251" s="65">
        <f>Q251*H251</f>
        <v>1.225E-2</v>
      </c>
      <c r="S251" s="65">
        <v>0</v>
      </c>
      <c r="T251" s="66">
        <f>S251*H251</f>
        <v>0</v>
      </c>
      <c r="AR251" s="67" t="s">
        <v>388</v>
      </c>
      <c r="AT251" s="67" t="s">
        <v>385</v>
      </c>
      <c r="AU251" s="67" t="s">
        <v>80</v>
      </c>
      <c r="AY251" s="17" t="s">
        <v>133</v>
      </c>
      <c r="BE251" s="68">
        <f>IF(N251="základní",J251,0)</f>
        <v>0</v>
      </c>
      <c r="BF251" s="68">
        <f>IF(N251="snížená",J251,0)</f>
        <v>0</v>
      </c>
      <c r="BG251" s="68">
        <f>IF(N251="zákl. přenesená",J251,0)</f>
        <v>0</v>
      </c>
      <c r="BH251" s="68">
        <f>IF(N251="sníž. přenesená",J251,0)</f>
        <v>0</v>
      </c>
      <c r="BI251" s="68">
        <f>IF(N251="nulová",J251,0)</f>
        <v>0</v>
      </c>
      <c r="BJ251" s="17" t="s">
        <v>78</v>
      </c>
      <c r="BK251" s="68">
        <f>ROUND(I251*H251,2)</f>
        <v>0</v>
      </c>
      <c r="BL251" s="17" t="s">
        <v>217</v>
      </c>
      <c r="BM251" s="67" t="s">
        <v>582</v>
      </c>
    </row>
    <row r="252" spans="2:65" s="1" customFormat="1" ht="37.9" customHeight="1">
      <c r="B252" s="20"/>
      <c r="C252" s="242" t="s">
        <v>583</v>
      </c>
      <c r="D252" s="242" t="s">
        <v>136</v>
      </c>
      <c r="E252" s="243" t="s">
        <v>584</v>
      </c>
      <c r="F252" s="244" t="s">
        <v>585</v>
      </c>
      <c r="G252" s="245" t="s">
        <v>182</v>
      </c>
      <c r="H252" s="246">
        <v>2.6469999999999998</v>
      </c>
      <c r="I252" s="321">
        <v>0</v>
      </c>
      <c r="J252" s="247">
        <f>ROUND(I252*H252,2)</f>
        <v>0</v>
      </c>
      <c r="K252" s="244" t="s">
        <v>140</v>
      </c>
      <c r="L252" s="20"/>
      <c r="M252" s="63" t="s">
        <v>3</v>
      </c>
      <c r="N252" s="64" t="s">
        <v>41</v>
      </c>
      <c r="O252" s="65">
        <v>6.3440000000000003</v>
      </c>
      <c r="P252" s="65">
        <f>O252*H252</f>
        <v>16.792567999999999</v>
      </c>
      <c r="Q252" s="65">
        <v>0</v>
      </c>
      <c r="R252" s="65">
        <f>Q252*H252</f>
        <v>0</v>
      </c>
      <c r="S252" s="65">
        <v>0</v>
      </c>
      <c r="T252" s="66">
        <f>S252*H252</f>
        <v>0</v>
      </c>
      <c r="AR252" s="67" t="s">
        <v>217</v>
      </c>
      <c r="AT252" s="67" t="s">
        <v>136</v>
      </c>
      <c r="AU252" s="67" t="s">
        <v>80</v>
      </c>
      <c r="AY252" s="17" t="s">
        <v>133</v>
      </c>
      <c r="BE252" s="68">
        <f>IF(N252="základní",J252,0)</f>
        <v>0</v>
      </c>
      <c r="BF252" s="68">
        <f>IF(N252="snížená",J252,0)</f>
        <v>0</v>
      </c>
      <c r="BG252" s="68">
        <f>IF(N252="zákl. přenesená",J252,0)</f>
        <v>0</v>
      </c>
      <c r="BH252" s="68">
        <f>IF(N252="sníž. přenesená",J252,0)</f>
        <v>0</v>
      </c>
      <c r="BI252" s="68">
        <f>IF(N252="nulová",J252,0)</f>
        <v>0</v>
      </c>
      <c r="BJ252" s="17" t="s">
        <v>78</v>
      </c>
      <c r="BK252" s="68">
        <f>ROUND(I252*H252,2)</f>
        <v>0</v>
      </c>
      <c r="BL252" s="17" t="s">
        <v>217</v>
      </c>
      <c r="BM252" s="67" t="s">
        <v>586</v>
      </c>
    </row>
    <row r="253" spans="2:65" s="1" customFormat="1">
      <c r="B253" s="20"/>
      <c r="D253" s="248" t="s">
        <v>143</v>
      </c>
      <c r="F253" s="249" t="s">
        <v>587</v>
      </c>
      <c r="L253" s="20"/>
      <c r="M253" s="69"/>
      <c r="T253" s="26"/>
      <c r="AT253" s="17" t="s">
        <v>143</v>
      </c>
      <c r="AU253" s="17" t="s">
        <v>80</v>
      </c>
    </row>
    <row r="254" spans="2:65" s="11" customFormat="1" ht="22.9" customHeight="1">
      <c r="B254" s="56"/>
      <c r="D254" s="57" t="s">
        <v>69</v>
      </c>
      <c r="E254" s="240" t="s">
        <v>264</v>
      </c>
      <c r="F254" s="240" t="s">
        <v>265</v>
      </c>
      <c r="J254" s="241">
        <f>BK254</f>
        <v>0</v>
      </c>
      <c r="L254" s="56"/>
      <c r="M254" s="58"/>
      <c r="P254" s="59">
        <f>SUM(P255:P270)</f>
        <v>16.319999999999997</v>
      </c>
      <c r="R254" s="59">
        <f>SUM(R255:R270)</f>
        <v>0</v>
      </c>
      <c r="T254" s="60">
        <f>SUM(T255:T270)</f>
        <v>0</v>
      </c>
      <c r="AR254" s="57" t="s">
        <v>80</v>
      </c>
      <c r="AT254" s="61" t="s">
        <v>69</v>
      </c>
      <c r="AU254" s="61" t="s">
        <v>78</v>
      </c>
      <c r="AY254" s="57" t="s">
        <v>133</v>
      </c>
      <c r="BK254" s="62">
        <f>SUM(BK255:BK270)</f>
        <v>0</v>
      </c>
    </row>
    <row r="255" spans="2:65" s="1" customFormat="1" ht="16.5" customHeight="1">
      <c r="B255" s="20"/>
      <c r="C255" s="242" t="s">
        <v>588</v>
      </c>
      <c r="D255" s="242" t="s">
        <v>136</v>
      </c>
      <c r="E255" s="243" t="s">
        <v>280</v>
      </c>
      <c r="F255" s="244" t="s">
        <v>589</v>
      </c>
      <c r="G255" s="245" t="s">
        <v>255</v>
      </c>
      <c r="H255" s="246">
        <v>1</v>
      </c>
      <c r="I255" s="321">
        <v>0</v>
      </c>
      <c r="J255" s="247">
        <f>ROUND(I255*H255,2)</f>
        <v>0</v>
      </c>
      <c r="K255" s="244" t="s">
        <v>3</v>
      </c>
      <c r="L255" s="20"/>
      <c r="M255" s="63" t="s">
        <v>3</v>
      </c>
      <c r="N255" s="64" t="s">
        <v>41</v>
      </c>
      <c r="O255" s="65">
        <v>2.04</v>
      </c>
      <c r="P255" s="65">
        <f>O255*H255</f>
        <v>2.04</v>
      </c>
      <c r="Q255" s="65">
        <v>0</v>
      </c>
      <c r="R255" s="65">
        <f>Q255*H255</f>
        <v>0</v>
      </c>
      <c r="S255" s="65">
        <v>0</v>
      </c>
      <c r="T255" s="66">
        <f>S255*H255</f>
        <v>0</v>
      </c>
      <c r="AR255" s="67" t="s">
        <v>217</v>
      </c>
      <c r="AT255" s="67" t="s">
        <v>136</v>
      </c>
      <c r="AU255" s="67" t="s">
        <v>80</v>
      </c>
      <c r="AY255" s="17" t="s">
        <v>133</v>
      </c>
      <c r="BE255" s="68">
        <f>IF(N255="základní",J255,0)</f>
        <v>0</v>
      </c>
      <c r="BF255" s="68">
        <f>IF(N255="snížená",J255,0)</f>
        <v>0</v>
      </c>
      <c r="BG255" s="68">
        <f>IF(N255="zákl. přenesená",J255,0)</f>
        <v>0</v>
      </c>
      <c r="BH255" s="68">
        <f>IF(N255="sníž. přenesená",J255,0)</f>
        <v>0</v>
      </c>
      <c r="BI255" s="68">
        <f>IF(N255="nulová",J255,0)</f>
        <v>0</v>
      </c>
      <c r="BJ255" s="17" t="s">
        <v>78</v>
      </c>
      <c r="BK255" s="68">
        <f>ROUND(I255*H255,2)</f>
        <v>0</v>
      </c>
      <c r="BL255" s="17" t="s">
        <v>217</v>
      </c>
      <c r="BM255" s="67" t="s">
        <v>590</v>
      </c>
    </row>
    <row r="256" spans="2:65" s="1" customFormat="1" ht="19.5">
      <c r="B256" s="20"/>
      <c r="D256" s="250" t="s">
        <v>151</v>
      </c>
      <c r="F256" s="253" t="s">
        <v>591</v>
      </c>
      <c r="L256" s="20"/>
      <c r="M256" s="69"/>
      <c r="T256" s="26"/>
      <c r="AT256" s="17" t="s">
        <v>151</v>
      </c>
      <c r="AU256" s="17" t="s">
        <v>80</v>
      </c>
    </row>
    <row r="257" spans="2:65" s="1" customFormat="1" ht="16.5" customHeight="1">
      <c r="B257" s="20"/>
      <c r="C257" s="242" t="s">
        <v>592</v>
      </c>
      <c r="D257" s="242" t="s">
        <v>136</v>
      </c>
      <c r="E257" s="243" t="s">
        <v>285</v>
      </c>
      <c r="F257" s="244" t="s">
        <v>593</v>
      </c>
      <c r="G257" s="245" t="s">
        <v>255</v>
      </c>
      <c r="H257" s="246">
        <v>1</v>
      </c>
      <c r="I257" s="321">
        <v>0</v>
      </c>
      <c r="J257" s="247">
        <f>ROUND(I257*H257,2)</f>
        <v>0</v>
      </c>
      <c r="K257" s="244" t="s">
        <v>3</v>
      </c>
      <c r="L257" s="20"/>
      <c r="M257" s="63" t="s">
        <v>3</v>
      </c>
      <c r="N257" s="64" t="s">
        <v>41</v>
      </c>
      <c r="O257" s="65">
        <v>2.04</v>
      </c>
      <c r="P257" s="65">
        <f>O257*H257</f>
        <v>2.04</v>
      </c>
      <c r="Q257" s="65">
        <v>0</v>
      </c>
      <c r="R257" s="65">
        <f>Q257*H257</f>
        <v>0</v>
      </c>
      <c r="S257" s="65">
        <v>0</v>
      </c>
      <c r="T257" s="66">
        <f>S257*H257</f>
        <v>0</v>
      </c>
      <c r="AR257" s="67" t="s">
        <v>217</v>
      </c>
      <c r="AT257" s="67" t="s">
        <v>136</v>
      </c>
      <c r="AU257" s="67" t="s">
        <v>80</v>
      </c>
      <c r="AY257" s="17" t="s">
        <v>133</v>
      </c>
      <c r="BE257" s="68">
        <f>IF(N257="základní",J257,0)</f>
        <v>0</v>
      </c>
      <c r="BF257" s="68">
        <f>IF(N257="snížená",J257,0)</f>
        <v>0</v>
      </c>
      <c r="BG257" s="68">
        <f>IF(N257="zákl. přenesená",J257,0)</f>
        <v>0</v>
      </c>
      <c r="BH257" s="68">
        <f>IF(N257="sníž. přenesená",J257,0)</f>
        <v>0</v>
      </c>
      <c r="BI257" s="68">
        <f>IF(N257="nulová",J257,0)</f>
        <v>0</v>
      </c>
      <c r="BJ257" s="17" t="s">
        <v>78</v>
      </c>
      <c r="BK257" s="68">
        <f>ROUND(I257*H257,2)</f>
        <v>0</v>
      </c>
      <c r="BL257" s="17" t="s">
        <v>217</v>
      </c>
      <c r="BM257" s="67" t="s">
        <v>594</v>
      </c>
    </row>
    <row r="258" spans="2:65" s="1" customFormat="1" ht="19.5">
      <c r="B258" s="20"/>
      <c r="D258" s="250" t="s">
        <v>151</v>
      </c>
      <c r="F258" s="253" t="s">
        <v>591</v>
      </c>
      <c r="L258" s="20"/>
      <c r="M258" s="69"/>
      <c r="T258" s="26"/>
      <c r="AT258" s="17" t="s">
        <v>151</v>
      </c>
      <c r="AU258" s="17" t="s">
        <v>80</v>
      </c>
    </row>
    <row r="259" spans="2:65" s="1" customFormat="1" ht="16.5" customHeight="1">
      <c r="B259" s="20"/>
      <c r="C259" s="242" t="s">
        <v>595</v>
      </c>
      <c r="D259" s="242" t="s">
        <v>136</v>
      </c>
      <c r="E259" s="243" t="s">
        <v>596</v>
      </c>
      <c r="F259" s="244" t="s">
        <v>597</v>
      </c>
      <c r="G259" s="245" t="s">
        <v>255</v>
      </c>
      <c r="H259" s="246">
        <v>1</v>
      </c>
      <c r="I259" s="321">
        <v>0</v>
      </c>
      <c r="J259" s="247">
        <f>ROUND(I259*H259,2)</f>
        <v>0</v>
      </c>
      <c r="K259" s="244" t="s">
        <v>3</v>
      </c>
      <c r="L259" s="20"/>
      <c r="M259" s="63" t="s">
        <v>3</v>
      </c>
      <c r="N259" s="64" t="s">
        <v>41</v>
      </c>
      <c r="O259" s="65">
        <v>2.04</v>
      </c>
      <c r="P259" s="65">
        <f>O259*H259</f>
        <v>2.04</v>
      </c>
      <c r="Q259" s="65">
        <v>0</v>
      </c>
      <c r="R259" s="65">
        <f>Q259*H259</f>
        <v>0</v>
      </c>
      <c r="S259" s="65">
        <v>0</v>
      </c>
      <c r="T259" s="66">
        <f>S259*H259</f>
        <v>0</v>
      </c>
      <c r="AR259" s="67" t="s">
        <v>217</v>
      </c>
      <c r="AT259" s="67" t="s">
        <v>136</v>
      </c>
      <c r="AU259" s="67" t="s">
        <v>80</v>
      </c>
      <c r="AY259" s="17" t="s">
        <v>133</v>
      </c>
      <c r="BE259" s="68">
        <f>IF(N259="základní",J259,0)</f>
        <v>0</v>
      </c>
      <c r="BF259" s="68">
        <f>IF(N259="snížená",J259,0)</f>
        <v>0</v>
      </c>
      <c r="BG259" s="68">
        <f>IF(N259="zákl. přenesená",J259,0)</f>
        <v>0</v>
      </c>
      <c r="BH259" s="68">
        <f>IF(N259="sníž. přenesená",J259,0)</f>
        <v>0</v>
      </c>
      <c r="BI259" s="68">
        <f>IF(N259="nulová",J259,0)</f>
        <v>0</v>
      </c>
      <c r="BJ259" s="17" t="s">
        <v>78</v>
      </c>
      <c r="BK259" s="68">
        <f>ROUND(I259*H259,2)</f>
        <v>0</v>
      </c>
      <c r="BL259" s="17" t="s">
        <v>217</v>
      </c>
      <c r="BM259" s="67" t="s">
        <v>598</v>
      </c>
    </row>
    <row r="260" spans="2:65" s="1" customFormat="1" ht="19.5">
      <c r="B260" s="20"/>
      <c r="D260" s="250" t="s">
        <v>151</v>
      </c>
      <c r="F260" s="253" t="s">
        <v>591</v>
      </c>
      <c r="L260" s="20"/>
      <c r="M260" s="69"/>
      <c r="T260" s="26"/>
      <c r="AT260" s="17" t="s">
        <v>151</v>
      </c>
      <c r="AU260" s="17" t="s">
        <v>80</v>
      </c>
    </row>
    <row r="261" spans="2:65" s="1" customFormat="1" ht="16.5" customHeight="1">
      <c r="B261" s="20"/>
      <c r="C261" s="242" t="s">
        <v>599</v>
      </c>
      <c r="D261" s="242" t="s">
        <v>136</v>
      </c>
      <c r="E261" s="243" t="s">
        <v>600</v>
      </c>
      <c r="F261" s="244" t="s">
        <v>601</v>
      </c>
      <c r="G261" s="245" t="s">
        <v>255</v>
      </c>
      <c r="H261" s="246">
        <v>1</v>
      </c>
      <c r="I261" s="321">
        <v>0</v>
      </c>
      <c r="J261" s="247">
        <f>ROUND(I261*H261,2)</f>
        <v>0</v>
      </c>
      <c r="K261" s="244" t="s">
        <v>3</v>
      </c>
      <c r="L261" s="20"/>
      <c r="M261" s="63" t="s">
        <v>3</v>
      </c>
      <c r="N261" s="64" t="s">
        <v>41</v>
      </c>
      <c r="O261" s="65">
        <v>2.04</v>
      </c>
      <c r="P261" s="65">
        <f>O261*H261</f>
        <v>2.04</v>
      </c>
      <c r="Q261" s="65">
        <v>0</v>
      </c>
      <c r="R261" s="65">
        <f>Q261*H261</f>
        <v>0</v>
      </c>
      <c r="S261" s="65">
        <v>0</v>
      </c>
      <c r="T261" s="66">
        <f>S261*H261</f>
        <v>0</v>
      </c>
      <c r="AR261" s="67" t="s">
        <v>217</v>
      </c>
      <c r="AT261" s="67" t="s">
        <v>136</v>
      </c>
      <c r="AU261" s="67" t="s">
        <v>80</v>
      </c>
      <c r="AY261" s="17" t="s">
        <v>133</v>
      </c>
      <c r="BE261" s="68">
        <f>IF(N261="základní",J261,0)</f>
        <v>0</v>
      </c>
      <c r="BF261" s="68">
        <f>IF(N261="snížená",J261,0)</f>
        <v>0</v>
      </c>
      <c r="BG261" s="68">
        <f>IF(N261="zákl. přenesená",J261,0)</f>
        <v>0</v>
      </c>
      <c r="BH261" s="68">
        <f>IF(N261="sníž. přenesená",J261,0)</f>
        <v>0</v>
      </c>
      <c r="BI261" s="68">
        <f>IF(N261="nulová",J261,0)</f>
        <v>0</v>
      </c>
      <c r="BJ261" s="17" t="s">
        <v>78</v>
      </c>
      <c r="BK261" s="68">
        <f>ROUND(I261*H261,2)</f>
        <v>0</v>
      </c>
      <c r="BL261" s="17" t="s">
        <v>217</v>
      </c>
      <c r="BM261" s="67" t="s">
        <v>602</v>
      </c>
    </row>
    <row r="262" spans="2:65" s="1" customFormat="1" ht="19.5">
      <c r="B262" s="20"/>
      <c r="D262" s="250" t="s">
        <v>151</v>
      </c>
      <c r="F262" s="253" t="s">
        <v>591</v>
      </c>
      <c r="L262" s="20"/>
      <c r="M262" s="69"/>
      <c r="T262" s="26"/>
      <c r="AT262" s="17" t="s">
        <v>151</v>
      </c>
      <c r="AU262" s="17" t="s">
        <v>80</v>
      </c>
    </row>
    <row r="263" spans="2:65" s="1" customFormat="1" ht="16.5" customHeight="1">
      <c r="B263" s="20"/>
      <c r="C263" s="242" t="s">
        <v>603</v>
      </c>
      <c r="D263" s="242" t="s">
        <v>136</v>
      </c>
      <c r="E263" s="243" t="s">
        <v>604</v>
      </c>
      <c r="F263" s="244" t="s">
        <v>605</v>
      </c>
      <c r="G263" s="245" t="s">
        <v>255</v>
      </c>
      <c r="H263" s="246">
        <v>1</v>
      </c>
      <c r="I263" s="321">
        <v>0</v>
      </c>
      <c r="J263" s="247">
        <f>ROUND(I263*H263,2)</f>
        <v>0</v>
      </c>
      <c r="K263" s="244" t="s">
        <v>3</v>
      </c>
      <c r="L263" s="20"/>
      <c r="M263" s="63" t="s">
        <v>3</v>
      </c>
      <c r="N263" s="64" t="s">
        <v>41</v>
      </c>
      <c r="O263" s="65">
        <v>2.04</v>
      </c>
      <c r="P263" s="65">
        <f>O263*H263</f>
        <v>2.04</v>
      </c>
      <c r="Q263" s="65">
        <v>0</v>
      </c>
      <c r="R263" s="65">
        <f>Q263*H263</f>
        <v>0</v>
      </c>
      <c r="S263" s="65">
        <v>0</v>
      </c>
      <c r="T263" s="66">
        <f>S263*H263</f>
        <v>0</v>
      </c>
      <c r="AR263" s="67" t="s">
        <v>217</v>
      </c>
      <c r="AT263" s="67" t="s">
        <v>136</v>
      </c>
      <c r="AU263" s="67" t="s">
        <v>80</v>
      </c>
      <c r="AY263" s="17" t="s">
        <v>133</v>
      </c>
      <c r="BE263" s="68">
        <f>IF(N263="základní",J263,0)</f>
        <v>0</v>
      </c>
      <c r="BF263" s="68">
        <f>IF(N263="snížená",J263,0)</f>
        <v>0</v>
      </c>
      <c r="BG263" s="68">
        <f>IF(N263="zákl. přenesená",J263,0)</f>
        <v>0</v>
      </c>
      <c r="BH263" s="68">
        <f>IF(N263="sníž. přenesená",J263,0)</f>
        <v>0</v>
      </c>
      <c r="BI263" s="68">
        <f>IF(N263="nulová",J263,0)</f>
        <v>0</v>
      </c>
      <c r="BJ263" s="17" t="s">
        <v>78</v>
      </c>
      <c r="BK263" s="68">
        <f>ROUND(I263*H263,2)</f>
        <v>0</v>
      </c>
      <c r="BL263" s="17" t="s">
        <v>217</v>
      </c>
      <c r="BM263" s="67" t="s">
        <v>606</v>
      </c>
    </row>
    <row r="264" spans="2:65" s="1" customFormat="1" ht="19.5">
      <c r="B264" s="20"/>
      <c r="D264" s="250" t="s">
        <v>151</v>
      </c>
      <c r="F264" s="253" t="s">
        <v>607</v>
      </c>
      <c r="L264" s="20"/>
      <c r="M264" s="69"/>
      <c r="T264" s="26"/>
      <c r="AT264" s="17" t="s">
        <v>151</v>
      </c>
      <c r="AU264" s="17" t="s">
        <v>80</v>
      </c>
    </row>
    <row r="265" spans="2:65" s="1" customFormat="1" ht="16.5" customHeight="1">
      <c r="B265" s="20"/>
      <c r="C265" s="242" t="s">
        <v>608</v>
      </c>
      <c r="D265" s="242" t="s">
        <v>136</v>
      </c>
      <c r="E265" s="243" t="s">
        <v>609</v>
      </c>
      <c r="F265" s="244" t="s">
        <v>610</v>
      </c>
      <c r="G265" s="245" t="s">
        <v>255</v>
      </c>
      <c r="H265" s="246">
        <v>1</v>
      </c>
      <c r="I265" s="321">
        <v>0</v>
      </c>
      <c r="J265" s="247">
        <f>ROUND(I265*H265,2)</f>
        <v>0</v>
      </c>
      <c r="K265" s="244" t="s">
        <v>3</v>
      </c>
      <c r="L265" s="20"/>
      <c r="M265" s="63" t="s">
        <v>3</v>
      </c>
      <c r="N265" s="64" t="s">
        <v>41</v>
      </c>
      <c r="O265" s="65">
        <v>2.04</v>
      </c>
      <c r="P265" s="65">
        <f>O265*H265</f>
        <v>2.04</v>
      </c>
      <c r="Q265" s="65">
        <v>0</v>
      </c>
      <c r="R265" s="65">
        <f>Q265*H265</f>
        <v>0</v>
      </c>
      <c r="S265" s="65">
        <v>0</v>
      </c>
      <c r="T265" s="66">
        <f>S265*H265</f>
        <v>0</v>
      </c>
      <c r="AR265" s="67" t="s">
        <v>217</v>
      </c>
      <c r="AT265" s="67" t="s">
        <v>136</v>
      </c>
      <c r="AU265" s="67" t="s">
        <v>80</v>
      </c>
      <c r="AY265" s="17" t="s">
        <v>133</v>
      </c>
      <c r="BE265" s="68">
        <f>IF(N265="základní",J265,0)</f>
        <v>0</v>
      </c>
      <c r="BF265" s="68">
        <f>IF(N265="snížená",J265,0)</f>
        <v>0</v>
      </c>
      <c r="BG265" s="68">
        <f>IF(N265="zákl. přenesená",J265,0)</f>
        <v>0</v>
      </c>
      <c r="BH265" s="68">
        <f>IF(N265="sníž. přenesená",J265,0)</f>
        <v>0</v>
      </c>
      <c r="BI265" s="68">
        <f>IF(N265="nulová",J265,0)</f>
        <v>0</v>
      </c>
      <c r="BJ265" s="17" t="s">
        <v>78</v>
      </c>
      <c r="BK265" s="68">
        <f>ROUND(I265*H265,2)</f>
        <v>0</v>
      </c>
      <c r="BL265" s="17" t="s">
        <v>217</v>
      </c>
      <c r="BM265" s="67" t="s">
        <v>611</v>
      </c>
    </row>
    <row r="266" spans="2:65" s="1" customFormat="1" ht="19.5">
      <c r="B266" s="20"/>
      <c r="D266" s="250" t="s">
        <v>151</v>
      </c>
      <c r="F266" s="253" t="s">
        <v>607</v>
      </c>
      <c r="L266" s="20"/>
      <c r="M266" s="69"/>
      <c r="T266" s="26"/>
      <c r="AT266" s="17" t="s">
        <v>151</v>
      </c>
      <c r="AU266" s="17" t="s">
        <v>80</v>
      </c>
    </row>
    <row r="267" spans="2:65" s="1" customFormat="1" ht="16.5" customHeight="1">
      <c r="B267" s="20"/>
      <c r="C267" s="242" t="s">
        <v>612</v>
      </c>
      <c r="D267" s="242" t="s">
        <v>136</v>
      </c>
      <c r="E267" s="243" t="s">
        <v>613</v>
      </c>
      <c r="F267" s="244" t="s">
        <v>614</v>
      </c>
      <c r="G267" s="245" t="s">
        <v>255</v>
      </c>
      <c r="H267" s="246">
        <v>1</v>
      </c>
      <c r="I267" s="321">
        <v>0</v>
      </c>
      <c r="J267" s="247">
        <f>ROUND(I267*H267,2)</f>
        <v>0</v>
      </c>
      <c r="K267" s="244" t="s">
        <v>3</v>
      </c>
      <c r="L267" s="20"/>
      <c r="M267" s="63" t="s">
        <v>3</v>
      </c>
      <c r="N267" s="64" t="s">
        <v>41</v>
      </c>
      <c r="O267" s="65">
        <v>2.04</v>
      </c>
      <c r="P267" s="65">
        <f>O267*H267</f>
        <v>2.04</v>
      </c>
      <c r="Q267" s="65">
        <v>0</v>
      </c>
      <c r="R267" s="65">
        <f>Q267*H267</f>
        <v>0</v>
      </c>
      <c r="S267" s="65">
        <v>0</v>
      </c>
      <c r="T267" s="66">
        <f>S267*H267</f>
        <v>0</v>
      </c>
      <c r="AR267" s="67" t="s">
        <v>217</v>
      </c>
      <c r="AT267" s="67" t="s">
        <v>136</v>
      </c>
      <c r="AU267" s="67" t="s">
        <v>80</v>
      </c>
      <c r="AY267" s="17" t="s">
        <v>133</v>
      </c>
      <c r="BE267" s="68">
        <f>IF(N267="základní",J267,0)</f>
        <v>0</v>
      </c>
      <c r="BF267" s="68">
        <f>IF(N267="snížená",J267,0)</f>
        <v>0</v>
      </c>
      <c r="BG267" s="68">
        <f>IF(N267="zákl. přenesená",J267,0)</f>
        <v>0</v>
      </c>
      <c r="BH267" s="68">
        <f>IF(N267="sníž. přenesená",J267,0)</f>
        <v>0</v>
      </c>
      <c r="BI267" s="68">
        <f>IF(N267="nulová",J267,0)</f>
        <v>0</v>
      </c>
      <c r="BJ267" s="17" t="s">
        <v>78</v>
      </c>
      <c r="BK267" s="68">
        <f>ROUND(I267*H267,2)</f>
        <v>0</v>
      </c>
      <c r="BL267" s="17" t="s">
        <v>217</v>
      </c>
      <c r="BM267" s="67" t="s">
        <v>615</v>
      </c>
    </row>
    <row r="268" spans="2:65" s="1" customFormat="1" ht="19.5">
      <c r="B268" s="20"/>
      <c r="D268" s="250" t="s">
        <v>151</v>
      </c>
      <c r="F268" s="253" t="s">
        <v>607</v>
      </c>
      <c r="L268" s="20"/>
      <c r="M268" s="69"/>
      <c r="T268" s="26"/>
      <c r="AT268" s="17" t="s">
        <v>151</v>
      </c>
      <c r="AU268" s="17" t="s">
        <v>80</v>
      </c>
    </row>
    <row r="269" spans="2:65" s="1" customFormat="1" ht="16.5" customHeight="1">
      <c r="B269" s="20"/>
      <c r="C269" s="242" t="s">
        <v>616</v>
      </c>
      <c r="D269" s="242" t="s">
        <v>136</v>
      </c>
      <c r="E269" s="243" t="s">
        <v>617</v>
      </c>
      <c r="F269" s="244" t="s">
        <v>618</v>
      </c>
      <c r="G269" s="245" t="s">
        <v>255</v>
      </c>
      <c r="H269" s="246">
        <v>1</v>
      </c>
      <c r="I269" s="321">
        <v>0</v>
      </c>
      <c r="J269" s="247">
        <f>ROUND(I269*H269,2)</f>
        <v>0</v>
      </c>
      <c r="K269" s="244" t="s">
        <v>3</v>
      </c>
      <c r="L269" s="20"/>
      <c r="M269" s="63" t="s">
        <v>3</v>
      </c>
      <c r="N269" s="64" t="s">
        <v>41</v>
      </c>
      <c r="O269" s="65">
        <v>2.04</v>
      </c>
      <c r="P269" s="65">
        <f>O269*H269</f>
        <v>2.04</v>
      </c>
      <c r="Q269" s="65">
        <v>0</v>
      </c>
      <c r="R269" s="65">
        <f>Q269*H269</f>
        <v>0</v>
      </c>
      <c r="S269" s="65">
        <v>0</v>
      </c>
      <c r="T269" s="66">
        <f>S269*H269</f>
        <v>0</v>
      </c>
      <c r="AR269" s="67" t="s">
        <v>217</v>
      </c>
      <c r="AT269" s="67" t="s">
        <v>136</v>
      </c>
      <c r="AU269" s="67" t="s">
        <v>80</v>
      </c>
      <c r="AY269" s="17" t="s">
        <v>133</v>
      </c>
      <c r="BE269" s="68">
        <f>IF(N269="základní",J269,0)</f>
        <v>0</v>
      </c>
      <c r="BF269" s="68">
        <f>IF(N269="snížená",J269,0)</f>
        <v>0</v>
      </c>
      <c r="BG269" s="68">
        <f>IF(N269="zákl. přenesená",J269,0)</f>
        <v>0</v>
      </c>
      <c r="BH269" s="68">
        <f>IF(N269="sníž. přenesená",J269,0)</f>
        <v>0</v>
      </c>
      <c r="BI269" s="68">
        <f>IF(N269="nulová",J269,0)</f>
        <v>0</v>
      </c>
      <c r="BJ269" s="17" t="s">
        <v>78</v>
      </c>
      <c r="BK269" s="68">
        <f>ROUND(I269*H269,2)</f>
        <v>0</v>
      </c>
      <c r="BL269" s="17" t="s">
        <v>217</v>
      </c>
      <c r="BM269" s="67" t="s">
        <v>619</v>
      </c>
    </row>
    <row r="270" spans="2:65" s="1" customFormat="1" ht="19.5">
      <c r="B270" s="20"/>
      <c r="D270" s="250" t="s">
        <v>151</v>
      </c>
      <c r="F270" s="253" t="s">
        <v>607</v>
      </c>
      <c r="L270" s="20"/>
      <c r="M270" s="69"/>
      <c r="T270" s="26"/>
      <c r="AT270" s="17" t="s">
        <v>151</v>
      </c>
      <c r="AU270" s="17" t="s">
        <v>80</v>
      </c>
    </row>
    <row r="271" spans="2:65" s="11" customFormat="1" ht="22.9" customHeight="1">
      <c r="B271" s="56"/>
      <c r="D271" s="57" t="s">
        <v>69</v>
      </c>
      <c r="E271" s="240" t="s">
        <v>620</v>
      </c>
      <c r="F271" s="240" t="s">
        <v>621</v>
      </c>
      <c r="J271" s="241">
        <f>BK271</f>
        <v>0</v>
      </c>
      <c r="L271" s="56"/>
      <c r="M271" s="58"/>
      <c r="P271" s="59">
        <f>SUM(P272:P274)</f>
        <v>0.35</v>
      </c>
      <c r="R271" s="59">
        <f>SUM(R272:R274)</f>
        <v>2.0000000000000002E-5</v>
      </c>
      <c r="T271" s="60">
        <f>SUM(T272:T274)</f>
        <v>0</v>
      </c>
      <c r="AR271" s="57" t="s">
        <v>80</v>
      </c>
      <c r="AT271" s="61" t="s">
        <v>69</v>
      </c>
      <c r="AU271" s="61" t="s">
        <v>78</v>
      </c>
      <c r="AY271" s="57" t="s">
        <v>133</v>
      </c>
      <c r="BK271" s="62">
        <f>SUM(BK272:BK274)</f>
        <v>0</v>
      </c>
    </row>
    <row r="272" spans="2:65" s="1" customFormat="1" ht="16.5" customHeight="1">
      <c r="B272" s="20"/>
      <c r="C272" s="242" t="s">
        <v>622</v>
      </c>
      <c r="D272" s="242" t="s">
        <v>136</v>
      </c>
      <c r="E272" s="243" t="s">
        <v>623</v>
      </c>
      <c r="F272" s="244" t="s">
        <v>624</v>
      </c>
      <c r="G272" s="245" t="s">
        <v>248</v>
      </c>
      <c r="H272" s="246">
        <v>1</v>
      </c>
      <c r="I272" s="321">
        <v>0</v>
      </c>
      <c r="J272" s="247">
        <f>ROUND(I272*H272,2)</f>
        <v>0</v>
      </c>
      <c r="K272" s="244" t="s">
        <v>3</v>
      </c>
      <c r="L272" s="20"/>
      <c r="M272" s="63" t="s">
        <v>3</v>
      </c>
      <c r="N272" s="64" t="s">
        <v>41</v>
      </c>
      <c r="O272" s="65">
        <v>0.35</v>
      </c>
      <c r="P272" s="65">
        <f>O272*H272</f>
        <v>0.35</v>
      </c>
      <c r="Q272" s="65">
        <v>2.0000000000000002E-5</v>
      </c>
      <c r="R272" s="65">
        <f>Q272*H272</f>
        <v>2.0000000000000002E-5</v>
      </c>
      <c r="S272" s="65">
        <v>0</v>
      </c>
      <c r="T272" s="66">
        <f>S272*H272</f>
        <v>0</v>
      </c>
      <c r="AR272" s="67" t="s">
        <v>217</v>
      </c>
      <c r="AT272" s="67" t="s">
        <v>136</v>
      </c>
      <c r="AU272" s="67" t="s">
        <v>80</v>
      </c>
      <c r="AY272" s="17" t="s">
        <v>133</v>
      </c>
      <c r="BE272" s="68">
        <f>IF(N272="základní",J272,0)</f>
        <v>0</v>
      </c>
      <c r="BF272" s="68">
        <f>IF(N272="snížená",J272,0)</f>
        <v>0</v>
      </c>
      <c r="BG272" s="68">
        <f>IF(N272="zákl. přenesená",J272,0)</f>
        <v>0</v>
      </c>
      <c r="BH272" s="68">
        <f>IF(N272="sníž. přenesená",J272,0)</f>
        <v>0</v>
      </c>
      <c r="BI272" s="68">
        <f>IF(N272="nulová",J272,0)</f>
        <v>0</v>
      </c>
      <c r="BJ272" s="17" t="s">
        <v>78</v>
      </c>
      <c r="BK272" s="68">
        <f>ROUND(I272*H272,2)</f>
        <v>0</v>
      </c>
      <c r="BL272" s="17" t="s">
        <v>217</v>
      </c>
      <c r="BM272" s="67" t="s">
        <v>625</v>
      </c>
    </row>
    <row r="273" spans="2:65" s="1" customFormat="1" ht="16.5" customHeight="1">
      <c r="B273" s="20"/>
      <c r="C273" s="242" t="s">
        <v>626</v>
      </c>
      <c r="D273" s="242" t="s">
        <v>136</v>
      </c>
      <c r="E273" s="243" t="s">
        <v>627</v>
      </c>
      <c r="F273" s="244" t="s">
        <v>628</v>
      </c>
      <c r="G273" s="245" t="s">
        <v>248</v>
      </c>
      <c r="H273" s="246">
        <v>1</v>
      </c>
      <c r="I273" s="321">
        <v>0</v>
      </c>
      <c r="J273" s="247">
        <f>ROUND(I273*H273,2)</f>
        <v>0</v>
      </c>
      <c r="K273" s="244" t="s">
        <v>3</v>
      </c>
      <c r="L273" s="20"/>
      <c r="M273" s="63" t="s">
        <v>3</v>
      </c>
      <c r="N273" s="64" t="s">
        <v>41</v>
      </c>
      <c r="O273" s="65">
        <v>0</v>
      </c>
      <c r="P273" s="65">
        <f>O273*H273</f>
        <v>0</v>
      </c>
      <c r="Q273" s="65">
        <v>0</v>
      </c>
      <c r="R273" s="65">
        <f>Q273*H273</f>
        <v>0</v>
      </c>
      <c r="S273" s="65">
        <v>0</v>
      </c>
      <c r="T273" s="66">
        <f>S273*H273</f>
        <v>0</v>
      </c>
      <c r="AR273" s="67" t="s">
        <v>217</v>
      </c>
      <c r="AT273" s="67" t="s">
        <v>136</v>
      </c>
      <c r="AU273" s="67" t="s">
        <v>80</v>
      </c>
      <c r="AY273" s="17" t="s">
        <v>133</v>
      </c>
      <c r="BE273" s="68">
        <f>IF(N273="základní",J273,0)</f>
        <v>0</v>
      </c>
      <c r="BF273" s="68">
        <f>IF(N273="snížená",J273,0)</f>
        <v>0</v>
      </c>
      <c r="BG273" s="68">
        <f>IF(N273="zákl. přenesená",J273,0)</f>
        <v>0</v>
      </c>
      <c r="BH273" s="68">
        <f>IF(N273="sníž. přenesená",J273,0)</f>
        <v>0</v>
      </c>
      <c r="BI273" s="68">
        <f>IF(N273="nulová",J273,0)</f>
        <v>0</v>
      </c>
      <c r="BJ273" s="17" t="s">
        <v>78</v>
      </c>
      <c r="BK273" s="68">
        <f>ROUND(I273*H273,2)</f>
        <v>0</v>
      </c>
      <c r="BL273" s="17" t="s">
        <v>217</v>
      </c>
      <c r="BM273" s="67" t="s">
        <v>629</v>
      </c>
    </row>
    <row r="274" spans="2:65" s="1" customFormat="1" ht="16.5" customHeight="1">
      <c r="B274" s="20"/>
      <c r="C274" s="242" t="s">
        <v>630</v>
      </c>
      <c r="D274" s="242" t="s">
        <v>136</v>
      </c>
      <c r="E274" s="243" t="s">
        <v>631</v>
      </c>
      <c r="F274" s="244" t="s">
        <v>632</v>
      </c>
      <c r="G274" s="245" t="s">
        <v>248</v>
      </c>
      <c r="H274" s="246">
        <v>1</v>
      </c>
      <c r="I274" s="321">
        <v>0</v>
      </c>
      <c r="J274" s="247">
        <f>ROUND(I274*H274,2)</f>
        <v>0</v>
      </c>
      <c r="K274" s="244" t="s">
        <v>3</v>
      </c>
      <c r="L274" s="20"/>
      <c r="M274" s="63" t="s">
        <v>3</v>
      </c>
      <c r="N274" s="64" t="s">
        <v>41</v>
      </c>
      <c r="O274" s="65">
        <v>0</v>
      </c>
      <c r="P274" s="65">
        <f>O274*H274</f>
        <v>0</v>
      </c>
      <c r="Q274" s="65">
        <v>0</v>
      </c>
      <c r="R274" s="65">
        <f>Q274*H274</f>
        <v>0</v>
      </c>
      <c r="S274" s="65">
        <v>0</v>
      </c>
      <c r="T274" s="66">
        <f>S274*H274</f>
        <v>0</v>
      </c>
      <c r="AR274" s="67" t="s">
        <v>217</v>
      </c>
      <c r="AT274" s="67" t="s">
        <v>136</v>
      </c>
      <c r="AU274" s="67" t="s">
        <v>80</v>
      </c>
      <c r="AY274" s="17" t="s">
        <v>133</v>
      </c>
      <c r="BE274" s="68">
        <f>IF(N274="základní",J274,0)</f>
        <v>0</v>
      </c>
      <c r="BF274" s="68">
        <f>IF(N274="snížená",J274,0)</f>
        <v>0</v>
      </c>
      <c r="BG274" s="68">
        <f>IF(N274="zákl. přenesená",J274,0)</f>
        <v>0</v>
      </c>
      <c r="BH274" s="68">
        <f>IF(N274="sníž. přenesená",J274,0)</f>
        <v>0</v>
      </c>
      <c r="BI274" s="68">
        <f>IF(N274="nulová",J274,0)</f>
        <v>0</v>
      </c>
      <c r="BJ274" s="17" t="s">
        <v>78</v>
      </c>
      <c r="BK274" s="68">
        <f>ROUND(I274*H274,2)</f>
        <v>0</v>
      </c>
      <c r="BL274" s="17" t="s">
        <v>217</v>
      </c>
      <c r="BM274" s="67" t="s">
        <v>633</v>
      </c>
    </row>
    <row r="275" spans="2:65" s="11" customFormat="1" ht="22.9" customHeight="1">
      <c r="B275" s="56"/>
      <c r="D275" s="57" t="s">
        <v>69</v>
      </c>
      <c r="E275" s="240" t="s">
        <v>634</v>
      </c>
      <c r="F275" s="240" t="s">
        <v>635</v>
      </c>
      <c r="J275" s="241">
        <f>BK275</f>
        <v>0</v>
      </c>
      <c r="L275" s="56"/>
      <c r="M275" s="58"/>
      <c r="P275" s="59">
        <f>SUM(P276:P293)</f>
        <v>263.54303199999998</v>
      </c>
      <c r="R275" s="59">
        <f>SUM(R276:R293)</f>
        <v>6.7278999999999991</v>
      </c>
      <c r="T275" s="60">
        <f>SUM(T276:T293)</f>
        <v>0</v>
      </c>
      <c r="AR275" s="57" t="s">
        <v>80</v>
      </c>
      <c r="AT275" s="61" t="s">
        <v>69</v>
      </c>
      <c r="AU275" s="61" t="s">
        <v>78</v>
      </c>
      <c r="AY275" s="57" t="s">
        <v>133</v>
      </c>
      <c r="BK275" s="62">
        <f>SUM(BK276:BK293)</f>
        <v>0</v>
      </c>
    </row>
    <row r="276" spans="2:65" s="1" customFormat="1" ht="16.5" customHeight="1">
      <c r="B276" s="20"/>
      <c r="C276" s="242" t="s">
        <v>636</v>
      </c>
      <c r="D276" s="242" t="s">
        <v>136</v>
      </c>
      <c r="E276" s="243" t="s">
        <v>637</v>
      </c>
      <c r="F276" s="244" t="s">
        <v>638</v>
      </c>
      <c r="G276" s="245" t="s">
        <v>157</v>
      </c>
      <c r="H276" s="246">
        <v>190</v>
      </c>
      <c r="I276" s="321">
        <v>0</v>
      </c>
      <c r="J276" s="247">
        <f>ROUND(I276*H276,2)</f>
        <v>0</v>
      </c>
      <c r="K276" s="244" t="s">
        <v>140</v>
      </c>
      <c r="L276" s="20"/>
      <c r="M276" s="63" t="s">
        <v>3</v>
      </c>
      <c r="N276" s="64" t="s">
        <v>41</v>
      </c>
      <c r="O276" s="65">
        <v>2.4E-2</v>
      </c>
      <c r="P276" s="65">
        <f>O276*H276</f>
        <v>4.5600000000000005</v>
      </c>
      <c r="Q276" s="65">
        <v>0</v>
      </c>
      <c r="R276" s="65">
        <f>Q276*H276</f>
        <v>0</v>
      </c>
      <c r="S276" s="65">
        <v>0</v>
      </c>
      <c r="T276" s="66">
        <f>S276*H276</f>
        <v>0</v>
      </c>
      <c r="AR276" s="67" t="s">
        <v>217</v>
      </c>
      <c r="AT276" s="67" t="s">
        <v>136</v>
      </c>
      <c r="AU276" s="67" t="s">
        <v>80</v>
      </c>
      <c r="AY276" s="17" t="s">
        <v>133</v>
      </c>
      <c r="BE276" s="68">
        <f>IF(N276="základní",J276,0)</f>
        <v>0</v>
      </c>
      <c r="BF276" s="68">
        <f>IF(N276="snížená",J276,0)</f>
        <v>0</v>
      </c>
      <c r="BG276" s="68">
        <f>IF(N276="zákl. přenesená",J276,0)</f>
        <v>0</v>
      </c>
      <c r="BH276" s="68">
        <f>IF(N276="sníž. přenesená",J276,0)</f>
        <v>0</v>
      </c>
      <c r="BI276" s="68">
        <f>IF(N276="nulová",J276,0)</f>
        <v>0</v>
      </c>
      <c r="BJ276" s="17" t="s">
        <v>78</v>
      </c>
      <c r="BK276" s="68">
        <f>ROUND(I276*H276,2)</f>
        <v>0</v>
      </c>
      <c r="BL276" s="17" t="s">
        <v>217</v>
      </c>
      <c r="BM276" s="67" t="s">
        <v>639</v>
      </c>
    </row>
    <row r="277" spans="2:65" s="1" customFormat="1">
      <c r="B277" s="20"/>
      <c r="D277" s="248" t="s">
        <v>143</v>
      </c>
      <c r="F277" s="249" t="s">
        <v>640</v>
      </c>
      <c r="L277" s="20"/>
      <c r="M277" s="69"/>
      <c r="T277" s="26"/>
      <c r="AT277" s="17" t="s">
        <v>143</v>
      </c>
      <c r="AU277" s="17" t="s">
        <v>80</v>
      </c>
    </row>
    <row r="278" spans="2:65" s="12" customFormat="1">
      <c r="B278" s="70"/>
      <c r="D278" s="250" t="s">
        <v>145</v>
      </c>
      <c r="E278" s="71" t="s">
        <v>3</v>
      </c>
      <c r="F278" s="251" t="s">
        <v>160</v>
      </c>
      <c r="H278" s="252">
        <v>190</v>
      </c>
      <c r="L278" s="70"/>
      <c r="M278" s="72"/>
      <c r="T278" s="73"/>
      <c r="AT278" s="71" t="s">
        <v>145</v>
      </c>
      <c r="AU278" s="71" t="s">
        <v>80</v>
      </c>
      <c r="AV278" s="12" t="s">
        <v>80</v>
      </c>
      <c r="AW278" s="12" t="s">
        <v>30</v>
      </c>
      <c r="AX278" s="12" t="s">
        <v>78</v>
      </c>
      <c r="AY278" s="71" t="s">
        <v>133</v>
      </c>
    </row>
    <row r="279" spans="2:65" s="1" customFormat="1" ht="16.5" customHeight="1">
      <c r="B279" s="20"/>
      <c r="C279" s="242" t="s">
        <v>641</v>
      </c>
      <c r="D279" s="242" t="s">
        <v>136</v>
      </c>
      <c r="E279" s="243" t="s">
        <v>642</v>
      </c>
      <c r="F279" s="244" t="s">
        <v>643</v>
      </c>
      <c r="G279" s="245" t="s">
        <v>157</v>
      </c>
      <c r="H279" s="246">
        <v>190</v>
      </c>
      <c r="I279" s="321">
        <v>0</v>
      </c>
      <c r="J279" s="247">
        <f>ROUND(I279*H279,2)</f>
        <v>0</v>
      </c>
      <c r="K279" s="244" t="s">
        <v>140</v>
      </c>
      <c r="L279" s="20"/>
      <c r="M279" s="63" t="s">
        <v>3</v>
      </c>
      <c r="N279" s="64" t="s">
        <v>41</v>
      </c>
      <c r="O279" s="65">
        <v>4.3999999999999997E-2</v>
      </c>
      <c r="P279" s="65">
        <f>O279*H279</f>
        <v>8.36</v>
      </c>
      <c r="Q279" s="65">
        <v>2.9999999999999997E-4</v>
      </c>
      <c r="R279" s="65">
        <f>Q279*H279</f>
        <v>5.6999999999999995E-2</v>
      </c>
      <c r="S279" s="65">
        <v>0</v>
      </c>
      <c r="T279" s="66">
        <f>S279*H279</f>
        <v>0</v>
      </c>
      <c r="AR279" s="67" t="s">
        <v>217</v>
      </c>
      <c r="AT279" s="67" t="s">
        <v>136</v>
      </c>
      <c r="AU279" s="67" t="s">
        <v>80</v>
      </c>
      <c r="AY279" s="17" t="s">
        <v>133</v>
      </c>
      <c r="BE279" s="68">
        <f>IF(N279="základní",J279,0)</f>
        <v>0</v>
      </c>
      <c r="BF279" s="68">
        <f>IF(N279="snížená",J279,0)</f>
        <v>0</v>
      </c>
      <c r="BG279" s="68">
        <f>IF(N279="zákl. přenesená",J279,0)</f>
        <v>0</v>
      </c>
      <c r="BH279" s="68">
        <f>IF(N279="sníž. přenesená",J279,0)</f>
        <v>0</v>
      </c>
      <c r="BI279" s="68">
        <f>IF(N279="nulová",J279,0)</f>
        <v>0</v>
      </c>
      <c r="BJ279" s="17" t="s">
        <v>78</v>
      </c>
      <c r="BK279" s="68">
        <f>ROUND(I279*H279,2)</f>
        <v>0</v>
      </c>
      <c r="BL279" s="17" t="s">
        <v>217</v>
      </c>
      <c r="BM279" s="67" t="s">
        <v>644</v>
      </c>
    </row>
    <row r="280" spans="2:65" s="1" customFormat="1">
      <c r="B280" s="20"/>
      <c r="D280" s="248" t="s">
        <v>143</v>
      </c>
      <c r="F280" s="249" t="s">
        <v>645</v>
      </c>
      <c r="L280" s="20"/>
      <c r="M280" s="69"/>
      <c r="T280" s="26"/>
      <c r="AT280" s="17" t="s">
        <v>143</v>
      </c>
      <c r="AU280" s="17" t="s">
        <v>80</v>
      </c>
    </row>
    <row r="281" spans="2:65" s="12" customFormat="1">
      <c r="B281" s="70"/>
      <c r="D281" s="250" t="s">
        <v>145</v>
      </c>
      <c r="E281" s="71" t="s">
        <v>3</v>
      </c>
      <c r="F281" s="251" t="s">
        <v>160</v>
      </c>
      <c r="H281" s="252">
        <v>190</v>
      </c>
      <c r="L281" s="70"/>
      <c r="M281" s="72"/>
      <c r="T281" s="73"/>
      <c r="AT281" s="71" t="s">
        <v>145</v>
      </c>
      <c r="AU281" s="71" t="s">
        <v>80</v>
      </c>
      <c r="AV281" s="12" t="s">
        <v>80</v>
      </c>
      <c r="AW281" s="12" t="s">
        <v>30</v>
      </c>
      <c r="AX281" s="12" t="s">
        <v>78</v>
      </c>
      <c r="AY281" s="71" t="s">
        <v>133</v>
      </c>
    </row>
    <row r="282" spans="2:65" s="1" customFormat="1" ht="24.2" customHeight="1">
      <c r="B282" s="20"/>
      <c r="C282" s="242" t="s">
        <v>646</v>
      </c>
      <c r="D282" s="242" t="s">
        <v>136</v>
      </c>
      <c r="E282" s="243" t="s">
        <v>647</v>
      </c>
      <c r="F282" s="244" t="s">
        <v>648</v>
      </c>
      <c r="G282" s="245" t="s">
        <v>157</v>
      </c>
      <c r="H282" s="246">
        <v>190</v>
      </c>
      <c r="I282" s="321">
        <v>0</v>
      </c>
      <c r="J282" s="247">
        <f>ROUND(I282*H282,2)</f>
        <v>0</v>
      </c>
      <c r="K282" s="244" t="s">
        <v>140</v>
      </c>
      <c r="L282" s="20"/>
      <c r="M282" s="63" t="s">
        <v>3</v>
      </c>
      <c r="N282" s="64" t="s">
        <v>41</v>
      </c>
      <c r="O282" s="65">
        <v>0.245</v>
      </c>
      <c r="P282" s="65">
        <f>O282*H282</f>
        <v>46.55</v>
      </c>
      <c r="Q282" s="65">
        <v>7.5799999999999999E-3</v>
      </c>
      <c r="R282" s="65">
        <f>Q282*H282</f>
        <v>1.4401999999999999</v>
      </c>
      <c r="S282" s="65">
        <v>0</v>
      </c>
      <c r="T282" s="66">
        <f>S282*H282</f>
        <v>0</v>
      </c>
      <c r="AR282" s="67" t="s">
        <v>217</v>
      </c>
      <c r="AT282" s="67" t="s">
        <v>136</v>
      </c>
      <c r="AU282" s="67" t="s">
        <v>80</v>
      </c>
      <c r="AY282" s="17" t="s">
        <v>133</v>
      </c>
      <c r="BE282" s="68">
        <f>IF(N282="základní",J282,0)</f>
        <v>0</v>
      </c>
      <c r="BF282" s="68">
        <f>IF(N282="snížená",J282,0)</f>
        <v>0</v>
      </c>
      <c r="BG282" s="68">
        <f>IF(N282="zákl. přenesená",J282,0)</f>
        <v>0</v>
      </c>
      <c r="BH282" s="68">
        <f>IF(N282="sníž. přenesená",J282,0)</f>
        <v>0</v>
      </c>
      <c r="BI282" s="68">
        <f>IF(N282="nulová",J282,0)</f>
        <v>0</v>
      </c>
      <c r="BJ282" s="17" t="s">
        <v>78</v>
      </c>
      <c r="BK282" s="68">
        <f>ROUND(I282*H282,2)</f>
        <v>0</v>
      </c>
      <c r="BL282" s="17" t="s">
        <v>217</v>
      </c>
      <c r="BM282" s="67" t="s">
        <v>649</v>
      </c>
    </row>
    <row r="283" spans="2:65" s="1" customFormat="1">
      <c r="B283" s="20"/>
      <c r="D283" s="248" t="s">
        <v>143</v>
      </c>
      <c r="F283" s="249" t="s">
        <v>650</v>
      </c>
      <c r="L283" s="20"/>
      <c r="M283" s="69"/>
      <c r="T283" s="26"/>
      <c r="AT283" s="17" t="s">
        <v>143</v>
      </c>
      <c r="AU283" s="17" t="s">
        <v>80</v>
      </c>
    </row>
    <row r="284" spans="2:65" s="12" customFormat="1">
      <c r="B284" s="70"/>
      <c r="D284" s="250" t="s">
        <v>145</v>
      </c>
      <c r="E284" s="71" t="s">
        <v>3</v>
      </c>
      <c r="F284" s="251" t="s">
        <v>160</v>
      </c>
      <c r="H284" s="252">
        <v>190</v>
      </c>
      <c r="L284" s="70"/>
      <c r="M284" s="72"/>
      <c r="T284" s="73"/>
      <c r="AT284" s="71" t="s">
        <v>145</v>
      </c>
      <c r="AU284" s="71" t="s">
        <v>80</v>
      </c>
      <c r="AV284" s="12" t="s">
        <v>80</v>
      </c>
      <c r="AW284" s="12" t="s">
        <v>30</v>
      </c>
      <c r="AX284" s="12" t="s">
        <v>78</v>
      </c>
      <c r="AY284" s="71" t="s">
        <v>133</v>
      </c>
    </row>
    <row r="285" spans="2:65" s="1" customFormat="1" ht="24.2" customHeight="1">
      <c r="B285" s="20"/>
      <c r="C285" s="242" t="s">
        <v>651</v>
      </c>
      <c r="D285" s="242" t="s">
        <v>136</v>
      </c>
      <c r="E285" s="243" t="s">
        <v>652</v>
      </c>
      <c r="F285" s="244" t="s">
        <v>653</v>
      </c>
      <c r="G285" s="245" t="s">
        <v>157</v>
      </c>
      <c r="H285" s="246">
        <v>190</v>
      </c>
      <c r="I285" s="321">
        <v>0</v>
      </c>
      <c r="J285" s="247">
        <f>ROUND(I285*H285,2)</f>
        <v>0</v>
      </c>
      <c r="K285" s="244" t="s">
        <v>140</v>
      </c>
      <c r="L285" s="20"/>
      <c r="M285" s="63" t="s">
        <v>3</v>
      </c>
      <c r="N285" s="64" t="s">
        <v>41</v>
      </c>
      <c r="O285" s="65">
        <v>0.91200000000000003</v>
      </c>
      <c r="P285" s="65">
        <f>O285*H285</f>
        <v>173.28</v>
      </c>
      <c r="Q285" s="65">
        <v>5.4799999999999996E-3</v>
      </c>
      <c r="R285" s="65">
        <f>Q285*H285</f>
        <v>1.0411999999999999</v>
      </c>
      <c r="S285" s="65">
        <v>0</v>
      </c>
      <c r="T285" s="66">
        <f>S285*H285</f>
        <v>0</v>
      </c>
      <c r="AR285" s="67" t="s">
        <v>217</v>
      </c>
      <c r="AT285" s="67" t="s">
        <v>136</v>
      </c>
      <c r="AU285" s="67" t="s">
        <v>80</v>
      </c>
      <c r="AY285" s="17" t="s">
        <v>133</v>
      </c>
      <c r="BE285" s="68">
        <f>IF(N285="základní",J285,0)</f>
        <v>0</v>
      </c>
      <c r="BF285" s="68">
        <f>IF(N285="snížená",J285,0)</f>
        <v>0</v>
      </c>
      <c r="BG285" s="68">
        <f>IF(N285="zákl. přenesená",J285,0)</f>
        <v>0</v>
      </c>
      <c r="BH285" s="68">
        <f>IF(N285="sníž. přenesená",J285,0)</f>
        <v>0</v>
      </c>
      <c r="BI285" s="68">
        <f>IF(N285="nulová",J285,0)</f>
        <v>0</v>
      </c>
      <c r="BJ285" s="17" t="s">
        <v>78</v>
      </c>
      <c r="BK285" s="68">
        <f>ROUND(I285*H285,2)</f>
        <v>0</v>
      </c>
      <c r="BL285" s="17" t="s">
        <v>217</v>
      </c>
      <c r="BM285" s="67" t="s">
        <v>654</v>
      </c>
    </row>
    <row r="286" spans="2:65" s="1" customFormat="1">
      <c r="B286" s="20"/>
      <c r="D286" s="248" t="s">
        <v>143</v>
      </c>
      <c r="F286" s="249" t="s">
        <v>655</v>
      </c>
      <c r="L286" s="20"/>
      <c r="M286" s="69"/>
      <c r="T286" s="26"/>
      <c r="AT286" s="17" t="s">
        <v>143</v>
      </c>
      <c r="AU286" s="17" t="s">
        <v>80</v>
      </c>
    </row>
    <row r="287" spans="2:65" s="12" customFormat="1">
      <c r="B287" s="70"/>
      <c r="D287" s="250" t="s">
        <v>145</v>
      </c>
      <c r="E287" s="71" t="s">
        <v>3</v>
      </c>
      <c r="F287" s="251" t="s">
        <v>160</v>
      </c>
      <c r="H287" s="252">
        <v>190</v>
      </c>
      <c r="L287" s="70"/>
      <c r="M287" s="72"/>
      <c r="T287" s="73"/>
      <c r="AT287" s="71" t="s">
        <v>145</v>
      </c>
      <c r="AU287" s="71" t="s">
        <v>80</v>
      </c>
      <c r="AV287" s="12" t="s">
        <v>80</v>
      </c>
      <c r="AW287" s="12" t="s">
        <v>30</v>
      </c>
      <c r="AX287" s="12" t="s">
        <v>78</v>
      </c>
      <c r="AY287" s="71" t="s">
        <v>133</v>
      </c>
    </row>
    <row r="288" spans="2:65" s="1" customFormat="1" ht="36.950000000000003" customHeight="1">
      <c r="B288" s="20"/>
      <c r="C288" s="256" t="s">
        <v>656</v>
      </c>
      <c r="D288" s="256" t="s">
        <v>385</v>
      </c>
      <c r="E288" s="257" t="s">
        <v>657</v>
      </c>
      <c r="F288" s="258" t="s">
        <v>658</v>
      </c>
      <c r="G288" s="259" t="s">
        <v>157</v>
      </c>
      <c r="H288" s="260">
        <v>190</v>
      </c>
      <c r="I288" s="321">
        <v>0</v>
      </c>
      <c r="J288" s="261">
        <f>ROUND(I288*H288,2)</f>
        <v>0</v>
      </c>
      <c r="K288" s="258" t="s">
        <v>140</v>
      </c>
      <c r="L288" s="81"/>
      <c r="M288" s="82" t="s">
        <v>3</v>
      </c>
      <c r="N288" s="83" t="s">
        <v>41</v>
      </c>
      <c r="O288" s="65">
        <v>0</v>
      </c>
      <c r="P288" s="65">
        <f>O288*H288</f>
        <v>0</v>
      </c>
      <c r="Q288" s="65">
        <v>2.1999999999999999E-2</v>
      </c>
      <c r="R288" s="65">
        <f>Q288*H288</f>
        <v>4.18</v>
      </c>
      <c r="S288" s="65">
        <v>0</v>
      </c>
      <c r="T288" s="66">
        <f>S288*H288</f>
        <v>0</v>
      </c>
      <c r="AR288" s="67" t="s">
        <v>388</v>
      </c>
      <c r="AT288" s="67" t="s">
        <v>385</v>
      </c>
      <c r="AU288" s="67" t="s">
        <v>80</v>
      </c>
      <c r="AY288" s="17" t="s">
        <v>133</v>
      </c>
      <c r="BE288" s="68">
        <f>IF(N288="základní",J288,0)</f>
        <v>0</v>
      </c>
      <c r="BF288" s="68">
        <f>IF(N288="snížená",J288,0)</f>
        <v>0</v>
      </c>
      <c r="BG288" s="68">
        <f>IF(N288="zákl. přenesená",J288,0)</f>
        <v>0</v>
      </c>
      <c r="BH288" s="68">
        <f>IF(N288="sníž. přenesená",J288,0)</f>
        <v>0</v>
      </c>
      <c r="BI288" s="68">
        <f>IF(N288="nulová",J288,0)</f>
        <v>0</v>
      </c>
      <c r="BJ288" s="17" t="s">
        <v>78</v>
      </c>
      <c r="BK288" s="68">
        <f>ROUND(I288*H288,2)</f>
        <v>0</v>
      </c>
      <c r="BL288" s="17" t="s">
        <v>217</v>
      </c>
      <c r="BM288" s="67" t="s">
        <v>659</v>
      </c>
    </row>
    <row r="289" spans="2:65" s="1" customFormat="1" ht="16.5" customHeight="1">
      <c r="B289" s="20"/>
      <c r="C289" s="242" t="s">
        <v>660</v>
      </c>
      <c r="D289" s="242" t="s">
        <v>136</v>
      </c>
      <c r="E289" s="243" t="s">
        <v>661</v>
      </c>
      <c r="F289" s="244" t="s">
        <v>662</v>
      </c>
      <c r="G289" s="245" t="s">
        <v>157</v>
      </c>
      <c r="H289" s="246">
        <v>190</v>
      </c>
      <c r="I289" s="321">
        <v>0</v>
      </c>
      <c r="J289" s="247">
        <f>ROUND(I289*H289,2)</f>
        <v>0</v>
      </c>
      <c r="K289" s="244" t="s">
        <v>140</v>
      </c>
      <c r="L289" s="20"/>
      <c r="M289" s="63" t="s">
        <v>3</v>
      </c>
      <c r="N289" s="64" t="s">
        <v>41</v>
      </c>
      <c r="O289" s="65">
        <v>4.1000000000000002E-2</v>
      </c>
      <c r="P289" s="65">
        <f>O289*H289</f>
        <v>7.79</v>
      </c>
      <c r="Q289" s="65">
        <v>5.0000000000000002E-5</v>
      </c>
      <c r="R289" s="65">
        <f>Q289*H289</f>
        <v>9.4999999999999998E-3</v>
      </c>
      <c r="S289" s="65">
        <v>0</v>
      </c>
      <c r="T289" s="66">
        <f>S289*H289</f>
        <v>0</v>
      </c>
      <c r="AR289" s="67" t="s">
        <v>217</v>
      </c>
      <c r="AT289" s="67" t="s">
        <v>136</v>
      </c>
      <c r="AU289" s="67" t="s">
        <v>80</v>
      </c>
      <c r="AY289" s="17" t="s">
        <v>133</v>
      </c>
      <c r="BE289" s="68">
        <f>IF(N289="základní",J289,0)</f>
        <v>0</v>
      </c>
      <c r="BF289" s="68">
        <f>IF(N289="snížená",J289,0)</f>
        <v>0</v>
      </c>
      <c r="BG289" s="68">
        <f>IF(N289="zákl. přenesená",J289,0)</f>
        <v>0</v>
      </c>
      <c r="BH289" s="68">
        <f>IF(N289="sníž. přenesená",J289,0)</f>
        <v>0</v>
      </c>
      <c r="BI289" s="68">
        <f>IF(N289="nulová",J289,0)</f>
        <v>0</v>
      </c>
      <c r="BJ289" s="17" t="s">
        <v>78</v>
      </c>
      <c r="BK289" s="68">
        <f>ROUND(I289*H289,2)</f>
        <v>0</v>
      </c>
      <c r="BL289" s="17" t="s">
        <v>217</v>
      </c>
      <c r="BM289" s="67" t="s">
        <v>663</v>
      </c>
    </row>
    <row r="290" spans="2:65" s="1" customFormat="1">
      <c r="B290" s="20"/>
      <c r="D290" s="248" t="s">
        <v>143</v>
      </c>
      <c r="F290" s="249" t="s">
        <v>664</v>
      </c>
      <c r="L290" s="20"/>
      <c r="M290" s="69"/>
      <c r="T290" s="26"/>
      <c r="AT290" s="17" t="s">
        <v>143</v>
      </c>
      <c r="AU290" s="17" t="s">
        <v>80</v>
      </c>
    </row>
    <row r="291" spans="2:65" s="12" customFormat="1">
      <c r="B291" s="70"/>
      <c r="D291" s="250" t="s">
        <v>145</v>
      </c>
      <c r="E291" s="71" t="s">
        <v>3</v>
      </c>
      <c r="F291" s="251" t="s">
        <v>160</v>
      </c>
      <c r="H291" s="252">
        <v>190</v>
      </c>
      <c r="L291" s="70"/>
      <c r="M291" s="72"/>
      <c r="T291" s="73"/>
      <c r="AT291" s="71" t="s">
        <v>145</v>
      </c>
      <c r="AU291" s="71" t="s">
        <v>80</v>
      </c>
      <c r="AV291" s="12" t="s">
        <v>80</v>
      </c>
      <c r="AW291" s="12" t="s">
        <v>30</v>
      </c>
      <c r="AX291" s="12" t="s">
        <v>78</v>
      </c>
      <c r="AY291" s="71" t="s">
        <v>133</v>
      </c>
    </row>
    <row r="292" spans="2:65" s="1" customFormat="1" ht="24.2" customHeight="1">
      <c r="B292" s="20"/>
      <c r="C292" s="242" t="s">
        <v>665</v>
      </c>
      <c r="D292" s="242" t="s">
        <v>136</v>
      </c>
      <c r="E292" s="243" t="s">
        <v>666</v>
      </c>
      <c r="F292" s="244" t="s">
        <v>667</v>
      </c>
      <c r="G292" s="245" t="s">
        <v>182</v>
      </c>
      <c r="H292" s="246">
        <v>6.7279999999999998</v>
      </c>
      <c r="I292" s="321">
        <v>0</v>
      </c>
      <c r="J292" s="247">
        <f>ROUND(I292*H292,2)</f>
        <v>0</v>
      </c>
      <c r="K292" s="244" t="s">
        <v>140</v>
      </c>
      <c r="L292" s="20"/>
      <c r="M292" s="63" t="s">
        <v>3</v>
      </c>
      <c r="N292" s="64" t="s">
        <v>41</v>
      </c>
      <c r="O292" s="65">
        <v>3.419</v>
      </c>
      <c r="P292" s="65">
        <f>O292*H292</f>
        <v>23.003032000000001</v>
      </c>
      <c r="Q292" s="65">
        <v>0</v>
      </c>
      <c r="R292" s="65">
        <f>Q292*H292</f>
        <v>0</v>
      </c>
      <c r="S292" s="65">
        <v>0</v>
      </c>
      <c r="T292" s="66">
        <f>S292*H292</f>
        <v>0</v>
      </c>
      <c r="AR292" s="67" t="s">
        <v>217</v>
      </c>
      <c r="AT292" s="67" t="s">
        <v>136</v>
      </c>
      <c r="AU292" s="67" t="s">
        <v>80</v>
      </c>
      <c r="AY292" s="17" t="s">
        <v>133</v>
      </c>
      <c r="BE292" s="68">
        <f>IF(N292="základní",J292,0)</f>
        <v>0</v>
      </c>
      <c r="BF292" s="68">
        <f>IF(N292="snížená",J292,0)</f>
        <v>0</v>
      </c>
      <c r="BG292" s="68">
        <f>IF(N292="zákl. přenesená",J292,0)</f>
        <v>0</v>
      </c>
      <c r="BH292" s="68">
        <f>IF(N292="sníž. přenesená",J292,0)</f>
        <v>0</v>
      </c>
      <c r="BI292" s="68">
        <f>IF(N292="nulová",J292,0)</f>
        <v>0</v>
      </c>
      <c r="BJ292" s="17" t="s">
        <v>78</v>
      </c>
      <c r="BK292" s="68">
        <f>ROUND(I292*H292,2)</f>
        <v>0</v>
      </c>
      <c r="BL292" s="17" t="s">
        <v>217</v>
      </c>
      <c r="BM292" s="67" t="s">
        <v>668</v>
      </c>
    </row>
    <row r="293" spans="2:65" s="1" customFormat="1">
      <c r="B293" s="20"/>
      <c r="D293" s="248" t="s">
        <v>143</v>
      </c>
      <c r="F293" s="249" t="s">
        <v>669</v>
      </c>
      <c r="L293" s="20"/>
      <c r="M293" s="69"/>
      <c r="T293" s="26"/>
      <c r="AT293" s="17" t="s">
        <v>143</v>
      </c>
      <c r="AU293" s="17" t="s">
        <v>80</v>
      </c>
    </row>
    <row r="294" spans="2:65" s="11" customFormat="1" ht="22.9" customHeight="1">
      <c r="B294" s="56"/>
      <c r="D294" s="57" t="s">
        <v>69</v>
      </c>
      <c r="E294" s="240" t="s">
        <v>288</v>
      </c>
      <c r="F294" s="240" t="s">
        <v>289</v>
      </c>
      <c r="J294" s="241">
        <f>BK294</f>
        <v>0</v>
      </c>
      <c r="L294" s="56"/>
      <c r="M294" s="58"/>
      <c r="P294" s="59">
        <f>SUM(P295:P334)</f>
        <v>507.51775799999996</v>
      </c>
      <c r="R294" s="59">
        <f>SUM(R295:R334)</f>
        <v>3.9165300000000003</v>
      </c>
      <c r="T294" s="60">
        <f>SUM(T295:T334)</f>
        <v>0</v>
      </c>
      <c r="AR294" s="57" t="s">
        <v>80</v>
      </c>
      <c r="AT294" s="61" t="s">
        <v>69</v>
      </c>
      <c r="AU294" s="61" t="s">
        <v>78</v>
      </c>
      <c r="AY294" s="57" t="s">
        <v>133</v>
      </c>
      <c r="BK294" s="62">
        <f>SUM(BK295:BK334)</f>
        <v>0</v>
      </c>
    </row>
    <row r="295" spans="2:65" s="1" customFormat="1" ht="24.2" customHeight="1">
      <c r="B295" s="20"/>
      <c r="C295" s="242" t="s">
        <v>670</v>
      </c>
      <c r="D295" s="242" t="s">
        <v>136</v>
      </c>
      <c r="E295" s="243" t="s">
        <v>671</v>
      </c>
      <c r="F295" s="244" t="s">
        <v>672</v>
      </c>
      <c r="G295" s="245" t="s">
        <v>157</v>
      </c>
      <c r="H295" s="246">
        <v>597</v>
      </c>
      <c r="I295" s="321">
        <v>0</v>
      </c>
      <c r="J295" s="247">
        <f>ROUND(I295*H295,2)</f>
        <v>0</v>
      </c>
      <c r="K295" s="244" t="s">
        <v>140</v>
      </c>
      <c r="L295" s="20"/>
      <c r="M295" s="63" t="s">
        <v>3</v>
      </c>
      <c r="N295" s="64" t="s">
        <v>41</v>
      </c>
      <c r="O295" s="65">
        <v>7.2999999999999995E-2</v>
      </c>
      <c r="P295" s="65">
        <f>O295*H295</f>
        <v>43.580999999999996</v>
      </c>
      <c r="Q295" s="65">
        <v>0</v>
      </c>
      <c r="R295" s="65">
        <f>Q295*H295</f>
        <v>0</v>
      </c>
      <c r="S295" s="65">
        <v>0</v>
      </c>
      <c r="T295" s="66">
        <f>S295*H295</f>
        <v>0</v>
      </c>
      <c r="AR295" s="67" t="s">
        <v>217</v>
      </c>
      <c r="AT295" s="67" t="s">
        <v>136</v>
      </c>
      <c r="AU295" s="67" t="s">
        <v>80</v>
      </c>
      <c r="AY295" s="17" t="s">
        <v>133</v>
      </c>
      <c r="BE295" s="68">
        <f>IF(N295="základní",J295,0)</f>
        <v>0</v>
      </c>
      <c r="BF295" s="68">
        <f>IF(N295="snížená",J295,0)</f>
        <v>0</v>
      </c>
      <c r="BG295" s="68">
        <f>IF(N295="zákl. přenesená",J295,0)</f>
        <v>0</v>
      </c>
      <c r="BH295" s="68">
        <f>IF(N295="sníž. přenesená",J295,0)</f>
        <v>0</v>
      </c>
      <c r="BI295" s="68">
        <f>IF(N295="nulová",J295,0)</f>
        <v>0</v>
      </c>
      <c r="BJ295" s="17" t="s">
        <v>78</v>
      </c>
      <c r="BK295" s="68">
        <f>ROUND(I295*H295,2)</f>
        <v>0</v>
      </c>
      <c r="BL295" s="17" t="s">
        <v>217</v>
      </c>
      <c r="BM295" s="67" t="s">
        <v>673</v>
      </c>
    </row>
    <row r="296" spans="2:65" s="1" customFormat="1">
      <c r="B296" s="20"/>
      <c r="D296" s="248" t="s">
        <v>143</v>
      </c>
      <c r="F296" s="249" t="s">
        <v>674</v>
      </c>
      <c r="L296" s="20"/>
      <c r="M296" s="69"/>
      <c r="T296" s="26"/>
      <c r="AT296" s="17" t="s">
        <v>143</v>
      </c>
      <c r="AU296" s="17" t="s">
        <v>80</v>
      </c>
    </row>
    <row r="297" spans="2:65" s="12" customFormat="1">
      <c r="B297" s="70"/>
      <c r="D297" s="250" t="s">
        <v>145</v>
      </c>
      <c r="E297" s="71" t="s">
        <v>3</v>
      </c>
      <c r="F297" s="251" t="s">
        <v>675</v>
      </c>
      <c r="H297" s="252">
        <v>432</v>
      </c>
      <c r="L297" s="70"/>
      <c r="M297" s="72"/>
      <c r="T297" s="73"/>
      <c r="AT297" s="71" t="s">
        <v>145</v>
      </c>
      <c r="AU297" s="71" t="s">
        <v>80</v>
      </c>
      <c r="AV297" s="12" t="s">
        <v>80</v>
      </c>
      <c r="AW297" s="12" t="s">
        <v>30</v>
      </c>
      <c r="AX297" s="12" t="s">
        <v>70</v>
      </c>
      <c r="AY297" s="71" t="s">
        <v>133</v>
      </c>
    </row>
    <row r="298" spans="2:65" s="12" customFormat="1">
      <c r="B298" s="70"/>
      <c r="D298" s="250" t="s">
        <v>145</v>
      </c>
      <c r="E298" s="71" t="s">
        <v>3</v>
      </c>
      <c r="F298" s="251" t="s">
        <v>676</v>
      </c>
      <c r="H298" s="252">
        <v>140</v>
      </c>
      <c r="L298" s="70"/>
      <c r="M298" s="72"/>
      <c r="T298" s="73"/>
      <c r="AT298" s="71" t="s">
        <v>145</v>
      </c>
      <c r="AU298" s="71" t="s">
        <v>80</v>
      </c>
      <c r="AV298" s="12" t="s">
        <v>80</v>
      </c>
      <c r="AW298" s="12" t="s">
        <v>30</v>
      </c>
      <c r="AX298" s="12" t="s">
        <v>70</v>
      </c>
      <c r="AY298" s="71" t="s">
        <v>133</v>
      </c>
    </row>
    <row r="299" spans="2:65" s="12" customFormat="1">
      <c r="B299" s="70"/>
      <c r="D299" s="250" t="s">
        <v>145</v>
      </c>
      <c r="E299" s="71" t="s">
        <v>3</v>
      </c>
      <c r="F299" s="251" t="s">
        <v>677</v>
      </c>
      <c r="H299" s="252">
        <v>25</v>
      </c>
      <c r="L299" s="70"/>
      <c r="M299" s="72"/>
      <c r="T299" s="73"/>
      <c r="AT299" s="71" t="s">
        <v>145</v>
      </c>
      <c r="AU299" s="71" t="s">
        <v>80</v>
      </c>
      <c r="AV299" s="12" t="s">
        <v>80</v>
      </c>
      <c r="AW299" s="12" t="s">
        <v>30</v>
      </c>
      <c r="AX299" s="12" t="s">
        <v>70</v>
      </c>
      <c r="AY299" s="71" t="s">
        <v>133</v>
      </c>
    </row>
    <row r="300" spans="2:65" s="13" customFormat="1">
      <c r="B300" s="74"/>
      <c r="D300" s="250" t="s">
        <v>145</v>
      </c>
      <c r="E300" s="75" t="s">
        <v>3</v>
      </c>
      <c r="F300" s="254" t="s">
        <v>297</v>
      </c>
      <c r="H300" s="255">
        <v>597</v>
      </c>
      <c r="L300" s="74"/>
      <c r="M300" s="76"/>
      <c r="T300" s="77"/>
      <c r="AT300" s="75" t="s">
        <v>145</v>
      </c>
      <c r="AU300" s="75" t="s">
        <v>80</v>
      </c>
      <c r="AV300" s="13" t="s">
        <v>141</v>
      </c>
      <c r="AW300" s="13" t="s">
        <v>30</v>
      </c>
      <c r="AX300" s="13" t="s">
        <v>78</v>
      </c>
      <c r="AY300" s="75" t="s">
        <v>133</v>
      </c>
    </row>
    <row r="301" spans="2:65" s="1" customFormat="1" ht="16.5" customHeight="1">
      <c r="B301" s="20"/>
      <c r="C301" s="242" t="s">
        <v>678</v>
      </c>
      <c r="D301" s="242" t="s">
        <v>136</v>
      </c>
      <c r="E301" s="243" t="s">
        <v>679</v>
      </c>
      <c r="F301" s="244" t="s">
        <v>680</v>
      </c>
      <c r="G301" s="245" t="s">
        <v>157</v>
      </c>
      <c r="H301" s="246">
        <v>597</v>
      </c>
      <c r="I301" s="321">
        <v>0</v>
      </c>
      <c r="J301" s="247">
        <f>ROUND(I301*H301,2)</f>
        <v>0</v>
      </c>
      <c r="K301" s="244" t="s">
        <v>140</v>
      </c>
      <c r="L301" s="20"/>
      <c r="M301" s="63" t="s">
        <v>3</v>
      </c>
      <c r="N301" s="64" t="s">
        <v>41</v>
      </c>
      <c r="O301" s="65">
        <v>2.4E-2</v>
      </c>
      <c r="P301" s="65">
        <f>O301*H301</f>
        <v>14.328000000000001</v>
      </c>
      <c r="Q301" s="65">
        <v>0</v>
      </c>
      <c r="R301" s="65">
        <f>Q301*H301</f>
        <v>0</v>
      </c>
      <c r="S301" s="65">
        <v>0</v>
      </c>
      <c r="T301" s="66">
        <f>S301*H301</f>
        <v>0</v>
      </c>
      <c r="AR301" s="67" t="s">
        <v>217</v>
      </c>
      <c r="AT301" s="67" t="s">
        <v>136</v>
      </c>
      <c r="AU301" s="67" t="s">
        <v>80</v>
      </c>
      <c r="AY301" s="17" t="s">
        <v>133</v>
      </c>
      <c r="BE301" s="68">
        <f>IF(N301="základní",J301,0)</f>
        <v>0</v>
      </c>
      <c r="BF301" s="68">
        <f>IF(N301="snížená",J301,0)</f>
        <v>0</v>
      </c>
      <c r="BG301" s="68">
        <f>IF(N301="zákl. přenesená",J301,0)</f>
        <v>0</v>
      </c>
      <c r="BH301" s="68">
        <f>IF(N301="sníž. přenesená",J301,0)</f>
        <v>0</v>
      </c>
      <c r="BI301" s="68">
        <f>IF(N301="nulová",J301,0)</f>
        <v>0</v>
      </c>
      <c r="BJ301" s="17" t="s">
        <v>78</v>
      </c>
      <c r="BK301" s="68">
        <f>ROUND(I301*H301,2)</f>
        <v>0</v>
      </c>
      <c r="BL301" s="17" t="s">
        <v>217</v>
      </c>
      <c r="BM301" s="67" t="s">
        <v>681</v>
      </c>
    </row>
    <row r="302" spans="2:65" s="1" customFormat="1">
      <c r="B302" s="20"/>
      <c r="D302" s="248" t="s">
        <v>143</v>
      </c>
      <c r="F302" s="249" t="s">
        <v>682</v>
      </c>
      <c r="L302" s="20"/>
      <c r="M302" s="69"/>
      <c r="T302" s="26"/>
      <c r="AT302" s="17" t="s">
        <v>143</v>
      </c>
      <c r="AU302" s="17" t="s">
        <v>80</v>
      </c>
    </row>
    <row r="303" spans="2:65" s="12" customFormat="1">
      <c r="B303" s="70"/>
      <c r="D303" s="250" t="s">
        <v>145</v>
      </c>
      <c r="E303" s="71" t="s">
        <v>3</v>
      </c>
      <c r="F303" s="251" t="s">
        <v>675</v>
      </c>
      <c r="H303" s="252">
        <v>432</v>
      </c>
      <c r="L303" s="70"/>
      <c r="M303" s="72"/>
      <c r="T303" s="73"/>
      <c r="AT303" s="71" t="s">
        <v>145</v>
      </c>
      <c r="AU303" s="71" t="s">
        <v>80</v>
      </c>
      <c r="AV303" s="12" t="s">
        <v>80</v>
      </c>
      <c r="AW303" s="12" t="s">
        <v>30</v>
      </c>
      <c r="AX303" s="12" t="s">
        <v>70</v>
      </c>
      <c r="AY303" s="71" t="s">
        <v>133</v>
      </c>
    </row>
    <row r="304" spans="2:65" s="12" customFormat="1">
      <c r="B304" s="70"/>
      <c r="D304" s="250" t="s">
        <v>145</v>
      </c>
      <c r="E304" s="71" t="s">
        <v>3</v>
      </c>
      <c r="F304" s="251" t="s">
        <v>676</v>
      </c>
      <c r="H304" s="252">
        <v>140</v>
      </c>
      <c r="L304" s="70"/>
      <c r="M304" s="72"/>
      <c r="T304" s="73"/>
      <c r="AT304" s="71" t="s">
        <v>145</v>
      </c>
      <c r="AU304" s="71" t="s">
        <v>80</v>
      </c>
      <c r="AV304" s="12" t="s">
        <v>80</v>
      </c>
      <c r="AW304" s="12" t="s">
        <v>30</v>
      </c>
      <c r="AX304" s="12" t="s">
        <v>70</v>
      </c>
      <c r="AY304" s="71" t="s">
        <v>133</v>
      </c>
    </row>
    <row r="305" spans="2:65" s="12" customFormat="1">
      <c r="B305" s="70"/>
      <c r="D305" s="250" t="s">
        <v>145</v>
      </c>
      <c r="E305" s="71" t="s">
        <v>3</v>
      </c>
      <c r="F305" s="251" t="s">
        <v>677</v>
      </c>
      <c r="H305" s="252">
        <v>25</v>
      </c>
      <c r="L305" s="70"/>
      <c r="M305" s="72"/>
      <c r="T305" s="73"/>
      <c r="AT305" s="71" t="s">
        <v>145</v>
      </c>
      <c r="AU305" s="71" t="s">
        <v>80</v>
      </c>
      <c r="AV305" s="12" t="s">
        <v>80</v>
      </c>
      <c r="AW305" s="12" t="s">
        <v>30</v>
      </c>
      <c r="AX305" s="12" t="s">
        <v>70</v>
      </c>
      <c r="AY305" s="71" t="s">
        <v>133</v>
      </c>
    </row>
    <row r="306" spans="2:65" s="13" customFormat="1">
      <c r="B306" s="74"/>
      <c r="D306" s="250" t="s">
        <v>145</v>
      </c>
      <c r="E306" s="75" t="s">
        <v>3</v>
      </c>
      <c r="F306" s="254" t="s">
        <v>297</v>
      </c>
      <c r="H306" s="255">
        <v>597</v>
      </c>
      <c r="L306" s="74"/>
      <c r="M306" s="76"/>
      <c r="T306" s="77"/>
      <c r="AT306" s="75" t="s">
        <v>145</v>
      </c>
      <c r="AU306" s="75" t="s">
        <v>80</v>
      </c>
      <c r="AV306" s="13" t="s">
        <v>141</v>
      </c>
      <c r="AW306" s="13" t="s">
        <v>30</v>
      </c>
      <c r="AX306" s="13" t="s">
        <v>78</v>
      </c>
      <c r="AY306" s="75" t="s">
        <v>133</v>
      </c>
    </row>
    <row r="307" spans="2:65" s="1" customFormat="1" ht="16.5" customHeight="1">
      <c r="B307" s="20"/>
      <c r="C307" s="242" t="s">
        <v>683</v>
      </c>
      <c r="D307" s="242" t="s">
        <v>136</v>
      </c>
      <c r="E307" s="243" t="s">
        <v>684</v>
      </c>
      <c r="F307" s="244" t="s">
        <v>685</v>
      </c>
      <c r="G307" s="245" t="s">
        <v>157</v>
      </c>
      <c r="H307" s="246">
        <v>597</v>
      </c>
      <c r="I307" s="321">
        <v>0</v>
      </c>
      <c r="J307" s="247">
        <f>ROUND(I307*H307,2)</f>
        <v>0</v>
      </c>
      <c r="K307" s="244" t="s">
        <v>140</v>
      </c>
      <c r="L307" s="20"/>
      <c r="M307" s="63" t="s">
        <v>3</v>
      </c>
      <c r="N307" s="64" t="s">
        <v>41</v>
      </c>
      <c r="O307" s="65">
        <v>5.8000000000000003E-2</v>
      </c>
      <c r="P307" s="65">
        <f>O307*H307</f>
        <v>34.626000000000005</v>
      </c>
      <c r="Q307" s="65">
        <v>3.0000000000000001E-5</v>
      </c>
      <c r="R307" s="65">
        <f>Q307*H307</f>
        <v>1.7909999999999999E-2</v>
      </c>
      <c r="S307" s="65">
        <v>0</v>
      </c>
      <c r="T307" s="66">
        <f>S307*H307</f>
        <v>0</v>
      </c>
      <c r="AR307" s="67" t="s">
        <v>217</v>
      </c>
      <c r="AT307" s="67" t="s">
        <v>136</v>
      </c>
      <c r="AU307" s="67" t="s">
        <v>80</v>
      </c>
      <c r="AY307" s="17" t="s">
        <v>133</v>
      </c>
      <c r="BE307" s="68">
        <f>IF(N307="základní",J307,0)</f>
        <v>0</v>
      </c>
      <c r="BF307" s="68">
        <f>IF(N307="snížená",J307,0)</f>
        <v>0</v>
      </c>
      <c r="BG307" s="68">
        <f>IF(N307="zákl. přenesená",J307,0)</f>
        <v>0</v>
      </c>
      <c r="BH307" s="68">
        <f>IF(N307="sníž. přenesená",J307,0)</f>
        <v>0</v>
      </c>
      <c r="BI307" s="68">
        <f>IF(N307="nulová",J307,0)</f>
        <v>0</v>
      </c>
      <c r="BJ307" s="17" t="s">
        <v>78</v>
      </c>
      <c r="BK307" s="68">
        <f>ROUND(I307*H307,2)</f>
        <v>0</v>
      </c>
      <c r="BL307" s="17" t="s">
        <v>217</v>
      </c>
      <c r="BM307" s="67" t="s">
        <v>686</v>
      </c>
    </row>
    <row r="308" spans="2:65" s="1" customFormat="1">
      <c r="B308" s="20"/>
      <c r="D308" s="248" t="s">
        <v>143</v>
      </c>
      <c r="F308" s="249" t="s">
        <v>687</v>
      </c>
      <c r="L308" s="20"/>
      <c r="M308" s="69"/>
      <c r="T308" s="26"/>
      <c r="AT308" s="17" t="s">
        <v>143</v>
      </c>
      <c r="AU308" s="17" t="s">
        <v>80</v>
      </c>
    </row>
    <row r="309" spans="2:65" s="12" customFormat="1">
      <c r="B309" s="70"/>
      <c r="D309" s="250" t="s">
        <v>145</v>
      </c>
      <c r="E309" s="71" t="s">
        <v>3</v>
      </c>
      <c r="F309" s="251" t="s">
        <v>675</v>
      </c>
      <c r="H309" s="252">
        <v>432</v>
      </c>
      <c r="L309" s="70"/>
      <c r="M309" s="72"/>
      <c r="T309" s="73"/>
      <c r="AT309" s="71" t="s">
        <v>145</v>
      </c>
      <c r="AU309" s="71" t="s">
        <v>80</v>
      </c>
      <c r="AV309" s="12" t="s">
        <v>80</v>
      </c>
      <c r="AW309" s="12" t="s">
        <v>30</v>
      </c>
      <c r="AX309" s="12" t="s">
        <v>70</v>
      </c>
      <c r="AY309" s="71" t="s">
        <v>133</v>
      </c>
    </row>
    <row r="310" spans="2:65" s="12" customFormat="1">
      <c r="B310" s="70"/>
      <c r="D310" s="250" t="s">
        <v>145</v>
      </c>
      <c r="E310" s="71" t="s">
        <v>3</v>
      </c>
      <c r="F310" s="251" t="s">
        <v>676</v>
      </c>
      <c r="H310" s="252">
        <v>140</v>
      </c>
      <c r="L310" s="70"/>
      <c r="M310" s="72"/>
      <c r="T310" s="73"/>
      <c r="AT310" s="71" t="s">
        <v>145</v>
      </c>
      <c r="AU310" s="71" t="s">
        <v>80</v>
      </c>
      <c r="AV310" s="12" t="s">
        <v>80</v>
      </c>
      <c r="AW310" s="12" t="s">
        <v>30</v>
      </c>
      <c r="AX310" s="12" t="s">
        <v>70</v>
      </c>
      <c r="AY310" s="71" t="s">
        <v>133</v>
      </c>
    </row>
    <row r="311" spans="2:65" s="12" customFormat="1">
      <c r="B311" s="70"/>
      <c r="D311" s="250" t="s">
        <v>145</v>
      </c>
      <c r="E311" s="71" t="s">
        <v>3</v>
      </c>
      <c r="F311" s="251" t="s">
        <v>677</v>
      </c>
      <c r="H311" s="252">
        <v>25</v>
      </c>
      <c r="L311" s="70"/>
      <c r="M311" s="72"/>
      <c r="T311" s="73"/>
      <c r="AT311" s="71" t="s">
        <v>145</v>
      </c>
      <c r="AU311" s="71" t="s">
        <v>80</v>
      </c>
      <c r="AV311" s="12" t="s">
        <v>80</v>
      </c>
      <c r="AW311" s="12" t="s">
        <v>30</v>
      </c>
      <c r="AX311" s="12" t="s">
        <v>70</v>
      </c>
      <c r="AY311" s="71" t="s">
        <v>133</v>
      </c>
    </row>
    <row r="312" spans="2:65" s="13" customFormat="1">
      <c r="B312" s="74"/>
      <c r="D312" s="250" t="s">
        <v>145</v>
      </c>
      <c r="E312" s="75" t="s">
        <v>3</v>
      </c>
      <c r="F312" s="254" t="s">
        <v>297</v>
      </c>
      <c r="H312" s="255">
        <v>597</v>
      </c>
      <c r="L312" s="74"/>
      <c r="M312" s="76"/>
      <c r="T312" s="77"/>
      <c r="AT312" s="75" t="s">
        <v>145</v>
      </c>
      <c r="AU312" s="75" t="s">
        <v>80</v>
      </c>
      <c r="AV312" s="13" t="s">
        <v>141</v>
      </c>
      <c r="AW312" s="13" t="s">
        <v>30</v>
      </c>
      <c r="AX312" s="13" t="s">
        <v>78</v>
      </c>
      <c r="AY312" s="75" t="s">
        <v>133</v>
      </c>
    </row>
    <row r="313" spans="2:65" s="1" customFormat="1" ht="24.2" customHeight="1">
      <c r="B313" s="20"/>
      <c r="C313" s="242" t="s">
        <v>688</v>
      </c>
      <c r="D313" s="242" t="s">
        <v>136</v>
      </c>
      <c r="E313" s="243" t="s">
        <v>689</v>
      </c>
      <c r="F313" s="244" t="s">
        <v>690</v>
      </c>
      <c r="G313" s="245" t="s">
        <v>157</v>
      </c>
      <c r="H313" s="246">
        <v>597</v>
      </c>
      <c r="I313" s="321">
        <v>0</v>
      </c>
      <c r="J313" s="247">
        <f>ROUND(I313*H313,2)</f>
        <v>0</v>
      </c>
      <c r="K313" s="244" t="s">
        <v>140</v>
      </c>
      <c r="L313" s="20"/>
      <c r="M313" s="63" t="s">
        <v>3</v>
      </c>
      <c r="N313" s="64" t="s">
        <v>41</v>
      </c>
      <c r="O313" s="65">
        <v>0.192</v>
      </c>
      <c r="P313" s="65">
        <f>O313*H313</f>
        <v>114.62400000000001</v>
      </c>
      <c r="Q313" s="65">
        <v>4.4999999999999997E-3</v>
      </c>
      <c r="R313" s="65">
        <f>Q313*H313</f>
        <v>2.6864999999999997</v>
      </c>
      <c r="S313" s="65">
        <v>0</v>
      </c>
      <c r="T313" s="66">
        <f>S313*H313</f>
        <v>0</v>
      </c>
      <c r="AR313" s="67" t="s">
        <v>217</v>
      </c>
      <c r="AT313" s="67" t="s">
        <v>136</v>
      </c>
      <c r="AU313" s="67" t="s">
        <v>80</v>
      </c>
      <c r="AY313" s="17" t="s">
        <v>133</v>
      </c>
      <c r="BE313" s="68">
        <f>IF(N313="základní",J313,0)</f>
        <v>0</v>
      </c>
      <c r="BF313" s="68">
        <f>IF(N313="snížená",J313,0)</f>
        <v>0</v>
      </c>
      <c r="BG313" s="68">
        <f>IF(N313="zákl. přenesená",J313,0)</f>
        <v>0</v>
      </c>
      <c r="BH313" s="68">
        <f>IF(N313="sníž. přenesená",J313,0)</f>
        <v>0</v>
      </c>
      <c r="BI313" s="68">
        <f>IF(N313="nulová",J313,0)</f>
        <v>0</v>
      </c>
      <c r="BJ313" s="17" t="s">
        <v>78</v>
      </c>
      <c r="BK313" s="68">
        <f>ROUND(I313*H313,2)</f>
        <v>0</v>
      </c>
      <c r="BL313" s="17" t="s">
        <v>217</v>
      </c>
      <c r="BM313" s="67" t="s">
        <v>691</v>
      </c>
    </row>
    <row r="314" spans="2:65" s="1" customFormat="1">
      <c r="B314" s="20"/>
      <c r="D314" s="248" t="s">
        <v>143</v>
      </c>
      <c r="F314" s="249" t="s">
        <v>692</v>
      </c>
      <c r="L314" s="20"/>
      <c r="M314" s="69"/>
      <c r="T314" s="26"/>
      <c r="AT314" s="17" t="s">
        <v>143</v>
      </c>
      <c r="AU314" s="17" t="s">
        <v>80</v>
      </c>
    </row>
    <row r="315" spans="2:65" s="12" customFormat="1">
      <c r="B315" s="70"/>
      <c r="D315" s="250" t="s">
        <v>145</v>
      </c>
      <c r="E315" s="71" t="s">
        <v>3</v>
      </c>
      <c r="F315" s="251" t="s">
        <v>675</v>
      </c>
      <c r="H315" s="252">
        <v>432</v>
      </c>
      <c r="L315" s="70"/>
      <c r="M315" s="72"/>
      <c r="T315" s="73"/>
      <c r="AT315" s="71" t="s">
        <v>145</v>
      </c>
      <c r="AU315" s="71" t="s">
        <v>80</v>
      </c>
      <c r="AV315" s="12" t="s">
        <v>80</v>
      </c>
      <c r="AW315" s="12" t="s">
        <v>30</v>
      </c>
      <c r="AX315" s="12" t="s">
        <v>70</v>
      </c>
      <c r="AY315" s="71" t="s">
        <v>133</v>
      </c>
    </row>
    <row r="316" spans="2:65" s="12" customFormat="1">
      <c r="B316" s="70"/>
      <c r="D316" s="250" t="s">
        <v>145</v>
      </c>
      <c r="E316" s="71" t="s">
        <v>3</v>
      </c>
      <c r="F316" s="251" t="s">
        <v>676</v>
      </c>
      <c r="H316" s="252">
        <v>140</v>
      </c>
      <c r="L316" s="70"/>
      <c r="M316" s="72"/>
      <c r="T316" s="73"/>
      <c r="AT316" s="71" t="s">
        <v>145</v>
      </c>
      <c r="AU316" s="71" t="s">
        <v>80</v>
      </c>
      <c r="AV316" s="12" t="s">
        <v>80</v>
      </c>
      <c r="AW316" s="12" t="s">
        <v>30</v>
      </c>
      <c r="AX316" s="12" t="s">
        <v>70</v>
      </c>
      <c r="AY316" s="71" t="s">
        <v>133</v>
      </c>
    </row>
    <row r="317" spans="2:65" s="12" customFormat="1">
      <c r="B317" s="70"/>
      <c r="D317" s="250" t="s">
        <v>145</v>
      </c>
      <c r="E317" s="71" t="s">
        <v>3</v>
      </c>
      <c r="F317" s="251" t="s">
        <v>677</v>
      </c>
      <c r="H317" s="252">
        <v>25</v>
      </c>
      <c r="L317" s="70"/>
      <c r="M317" s="72"/>
      <c r="T317" s="73"/>
      <c r="AT317" s="71" t="s">
        <v>145</v>
      </c>
      <c r="AU317" s="71" t="s">
        <v>80</v>
      </c>
      <c r="AV317" s="12" t="s">
        <v>80</v>
      </c>
      <c r="AW317" s="12" t="s">
        <v>30</v>
      </c>
      <c r="AX317" s="12" t="s">
        <v>70</v>
      </c>
      <c r="AY317" s="71" t="s">
        <v>133</v>
      </c>
    </row>
    <row r="318" spans="2:65" s="13" customFormat="1">
      <c r="B318" s="74"/>
      <c r="D318" s="250" t="s">
        <v>145</v>
      </c>
      <c r="E318" s="75" t="s">
        <v>3</v>
      </c>
      <c r="F318" s="254" t="s">
        <v>297</v>
      </c>
      <c r="H318" s="255">
        <v>597</v>
      </c>
      <c r="L318" s="74"/>
      <c r="M318" s="76"/>
      <c r="T318" s="77"/>
      <c r="AT318" s="75" t="s">
        <v>145</v>
      </c>
      <c r="AU318" s="75" t="s">
        <v>80</v>
      </c>
      <c r="AV318" s="13" t="s">
        <v>141</v>
      </c>
      <c r="AW318" s="13" t="s">
        <v>30</v>
      </c>
      <c r="AX318" s="13" t="s">
        <v>78</v>
      </c>
      <c r="AY318" s="75" t="s">
        <v>133</v>
      </c>
    </row>
    <row r="319" spans="2:65" s="1" customFormat="1" ht="16.5" customHeight="1">
      <c r="B319" s="20"/>
      <c r="C319" s="242" t="s">
        <v>693</v>
      </c>
      <c r="D319" s="242" t="s">
        <v>136</v>
      </c>
      <c r="E319" s="243" t="s">
        <v>694</v>
      </c>
      <c r="F319" s="244" t="s">
        <v>695</v>
      </c>
      <c r="G319" s="245" t="s">
        <v>157</v>
      </c>
      <c r="H319" s="246">
        <v>597</v>
      </c>
      <c r="I319" s="321">
        <v>0</v>
      </c>
      <c r="J319" s="247">
        <f>ROUND(I319*H319,2)</f>
        <v>0</v>
      </c>
      <c r="K319" s="244" t="s">
        <v>140</v>
      </c>
      <c r="L319" s="20"/>
      <c r="M319" s="63" t="s">
        <v>3</v>
      </c>
      <c r="N319" s="64" t="s">
        <v>41</v>
      </c>
      <c r="O319" s="65">
        <v>0.219</v>
      </c>
      <c r="P319" s="65">
        <f>O319*H319</f>
        <v>130.74299999999999</v>
      </c>
      <c r="Q319" s="65">
        <v>5.0000000000000001E-4</v>
      </c>
      <c r="R319" s="65">
        <f>Q319*H319</f>
        <v>0.29849999999999999</v>
      </c>
      <c r="S319" s="65">
        <v>0</v>
      </c>
      <c r="T319" s="66">
        <f>S319*H319</f>
        <v>0</v>
      </c>
      <c r="AR319" s="67" t="s">
        <v>217</v>
      </c>
      <c r="AT319" s="67" t="s">
        <v>136</v>
      </c>
      <c r="AU319" s="67" t="s">
        <v>80</v>
      </c>
      <c r="AY319" s="17" t="s">
        <v>133</v>
      </c>
      <c r="BE319" s="68">
        <f>IF(N319="základní",J319,0)</f>
        <v>0</v>
      </c>
      <c r="BF319" s="68">
        <f>IF(N319="snížená",J319,0)</f>
        <v>0</v>
      </c>
      <c r="BG319" s="68">
        <f>IF(N319="zákl. přenesená",J319,0)</f>
        <v>0</v>
      </c>
      <c r="BH319" s="68">
        <f>IF(N319="sníž. přenesená",J319,0)</f>
        <v>0</v>
      </c>
      <c r="BI319" s="68">
        <f>IF(N319="nulová",J319,0)</f>
        <v>0</v>
      </c>
      <c r="BJ319" s="17" t="s">
        <v>78</v>
      </c>
      <c r="BK319" s="68">
        <f>ROUND(I319*H319,2)</f>
        <v>0</v>
      </c>
      <c r="BL319" s="17" t="s">
        <v>217</v>
      </c>
      <c r="BM319" s="67" t="s">
        <v>696</v>
      </c>
    </row>
    <row r="320" spans="2:65" s="1" customFormat="1">
      <c r="B320" s="20"/>
      <c r="D320" s="248" t="s">
        <v>143</v>
      </c>
      <c r="F320" s="249" t="s">
        <v>697</v>
      </c>
      <c r="L320" s="20"/>
      <c r="M320" s="69"/>
      <c r="T320" s="26"/>
      <c r="AT320" s="17" t="s">
        <v>143</v>
      </c>
      <c r="AU320" s="17" t="s">
        <v>80</v>
      </c>
    </row>
    <row r="321" spans="2:65" s="12" customFormat="1">
      <c r="B321" s="70"/>
      <c r="D321" s="250" t="s">
        <v>145</v>
      </c>
      <c r="E321" s="71" t="s">
        <v>3</v>
      </c>
      <c r="F321" s="251" t="s">
        <v>675</v>
      </c>
      <c r="H321" s="252">
        <v>432</v>
      </c>
      <c r="L321" s="70"/>
      <c r="M321" s="72"/>
      <c r="T321" s="73"/>
      <c r="AT321" s="71" t="s">
        <v>145</v>
      </c>
      <c r="AU321" s="71" t="s">
        <v>80</v>
      </c>
      <c r="AV321" s="12" t="s">
        <v>80</v>
      </c>
      <c r="AW321" s="12" t="s">
        <v>30</v>
      </c>
      <c r="AX321" s="12" t="s">
        <v>70</v>
      </c>
      <c r="AY321" s="71" t="s">
        <v>133</v>
      </c>
    </row>
    <row r="322" spans="2:65" s="12" customFormat="1">
      <c r="B322" s="70"/>
      <c r="D322" s="250" t="s">
        <v>145</v>
      </c>
      <c r="E322" s="71" t="s">
        <v>3</v>
      </c>
      <c r="F322" s="251" t="s">
        <v>676</v>
      </c>
      <c r="H322" s="252">
        <v>140</v>
      </c>
      <c r="L322" s="70"/>
      <c r="M322" s="72"/>
      <c r="T322" s="73"/>
      <c r="AT322" s="71" t="s">
        <v>145</v>
      </c>
      <c r="AU322" s="71" t="s">
        <v>80</v>
      </c>
      <c r="AV322" s="12" t="s">
        <v>80</v>
      </c>
      <c r="AW322" s="12" t="s">
        <v>30</v>
      </c>
      <c r="AX322" s="12" t="s">
        <v>70</v>
      </c>
      <c r="AY322" s="71" t="s">
        <v>133</v>
      </c>
    </row>
    <row r="323" spans="2:65" s="12" customFormat="1">
      <c r="B323" s="70"/>
      <c r="D323" s="250" t="s">
        <v>145</v>
      </c>
      <c r="E323" s="71" t="s">
        <v>3</v>
      </c>
      <c r="F323" s="251" t="s">
        <v>677</v>
      </c>
      <c r="H323" s="252">
        <v>25</v>
      </c>
      <c r="L323" s="70"/>
      <c r="M323" s="72"/>
      <c r="T323" s="73"/>
      <c r="AT323" s="71" t="s">
        <v>145</v>
      </c>
      <c r="AU323" s="71" t="s">
        <v>80</v>
      </c>
      <c r="AV323" s="12" t="s">
        <v>80</v>
      </c>
      <c r="AW323" s="12" t="s">
        <v>30</v>
      </c>
      <c r="AX323" s="12" t="s">
        <v>70</v>
      </c>
      <c r="AY323" s="71" t="s">
        <v>133</v>
      </c>
    </row>
    <row r="324" spans="2:65" s="13" customFormat="1">
      <c r="B324" s="74"/>
      <c r="D324" s="250" t="s">
        <v>145</v>
      </c>
      <c r="E324" s="75" t="s">
        <v>3</v>
      </c>
      <c r="F324" s="254" t="s">
        <v>297</v>
      </c>
      <c r="H324" s="255">
        <v>597</v>
      </c>
      <c r="L324" s="74"/>
      <c r="M324" s="76"/>
      <c r="T324" s="77"/>
      <c r="AT324" s="75" t="s">
        <v>145</v>
      </c>
      <c r="AU324" s="75" t="s">
        <v>80</v>
      </c>
      <c r="AV324" s="13" t="s">
        <v>141</v>
      </c>
      <c r="AW324" s="13" t="s">
        <v>30</v>
      </c>
      <c r="AX324" s="13" t="s">
        <v>78</v>
      </c>
      <c r="AY324" s="75" t="s">
        <v>133</v>
      </c>
    </row>
    <row r="325" spans="2:65" s="1" customFormat="1" ht="16.5" customHeight="1">
      <c r="B325" s="20"/>
      <c r="C325" s="256" t="s">
        <v>698</v>
      </c>
      <c r="D325" s="256" t="s">
        <v>385</v>
      </c>
      <c r="E325" s="257" t="s">
        <v>699</v>
      </c>
      <c r="F325" s="258" t="s">
        <v>700</v>
      </c>
      <c r="G325" s="259" t="s">
        <v>157</v>
      </c>
      <c r="H325" s="260">
        <v>656.7</v>
      </c>
      <c r="I325" s="321">
        <v>0</v>
      </c>
      <c r="J325" s="261">
        <f>ROUND(I325*H325,2)</f>
        <v>0</v>
      </c>
      <c r="K325" s="258" t="s">
        <v>3</v>
      </c>
      <c r="L325" s="81"/>
      <c r="M325" s="82" t="s">
        <v>3</v>
      </c>
      <c r="N325" s="83" t="s">
        <v>41</v>
      </c>
      <c r="O325" s="65">
        <v>0</v>
      </c>
      <c r="P325" s="65">
        <f>O325*H325</f>
        <v>0</v>
      </c>
      <c r="Q325" s="65">
        <v>7.6000000000000004E-4</v>
      </c>
      <c r="R325" s="65">
        <f>Q325*H325</f>
        <v>0.49909200000000004</v>
      </c>
      <c r="S325" s="65">
        <v>0</v>
      </c>
      <c r="T325" s="66">
        <f>S325*H325</f>
        <v>0</v>
      </c>
      <c r="AR325" s="67" t="s">
        <v>388</v>
      </c>
      <c r="AT325" s="67" t="s">
        <v>385</v>
      </c>
      <c r="AU325" s="67" t="s">
        <v>80</v>
      </c>
      <c r="AY325" s="17" t="s">
        <v>133</v>
      </c>
      <c r="BE325" s="68">
        <f>IF(N325="základní",J325,0)</f>
        <v>0</v>
      </c>
      <c r="BF325" s="68">
        <f>IF(N325="snížená",J325,0)</f>
        <v>0</v>
      </c>
      <c r="BG325" s="68">
        <f>IF(N325="zákl. přenesená",J325,0)</f>
        <v>0</v>
      </c>
      <c r="BH325" s="68">
        <f>IF(N325="sníž. přenesená",J325,0)</f>
        <v>0</v>
      </c>
      <c r="BI325" s="68">
        <f>IF(N325="nulová",J325,0)</f>
        <v>0</v>
      </c>
      <c r="BJ325" s="17" t="s">
        <v>78</v>
      </c>
      <c r="BK325" s="68">
        <f>ROUND(I325*H325,2)</f>
        <v>0</v>
      </c>
      <c r="BL325" s="17" t="s">
        <v>217</v>
      </c>
      <c r="BM325" s="67" t="s">
        <v>701</v>
      </c>
    </row>
    <row r="326" spans="2:65" s="1" customFormat="1" ht="58.5">
      <c r="B326" s="20"/>
      <c r="D326" s="250" t="s">
        <v>151</v>
      </c>
      <c r="F326" s="253" t="s">
        <v>702</v>
      </c>
      <c r="L326" s="20"/>
      <c r="M326" s="69"/>
      <c r="T326" s="26"/>
      <c r="AT326" s="17" t="s">
        <v>151</v>
      </c>
      <c r="AU326" s="17" t="s">
        <v>80</v>
      </c>
    </row>
    <row r="327" spans="2:65" s="12" customFormat="1">
      <c r="B327" s="70"/>
      <c r="D327" s="250" t="s">
        <v>145</v>
      </c>
      <c r="F327" s="251" t="s">
        <v>703</v>
      </c>
      <c r="H327" s="252">
        <v>656.7</v>
      </c>
      <c r="L327" s="70"/>
      <c r="M327" s="72"/>
      <c r="T327" s="73"/>
      <c r="AT327" s="71" t="s">
        <v>145</v>
      </c>
      <c r="AU327" s="71" t="s">
        <v>80</v>
      </c>
      <c r="AV327" s="12" t="s">
        <v>80</v>
      </c>
      <c r="AW327" s="12" t="s">
        <v>4</v>
      </c>
      <c r="AX327" s="12" t="s">
        <v>78</v>
      </c>
      <c r="AY327" s="71" t="s">
        <v>133</v>
      </c>
    </row>
    <row r="328" spans="2:65" s="1" customFormat="1" ht="16.5" customHeight="1">
      <c r="B328" s="20"/>
      <c r="C328" s="242" t="s">
        <v>704</v>
      </c>
      <c r="D328" s="242" t="s">
        <v>136</v>
      </c>
      <c r="E328" s="243" t="s">
        <v>705</v>
      </c>
      <c r="F328" s="244" t="s">
        <v>706</v>
      </c>
      <c r="G328" s="245" t="s">
        <v>240</v>
      </c>
      <c r="H328" s="246">
        <v>635</v>
      </c>
      <c r="I328" s="321">
        <v>0</v>
      </c>
      <c r="J328" s="247">
        <f>ROUND(I328*H328,2)</f>
        <v>0</v>
      </c>
      <c r="K328" s="244" t="s">
        <v>140</v>
      </c>
      <c r="L328" s="20"/>
      <c r="M328" s="63" t="s">
        <v>3</v>
      </c>
      <c r="N328" s="64" t="s">
        <v>41</v>
      </c>
      <c r="O328" s="65">
        <v>0.25</v>
      </c>
      <c r="P328" s="65">
        <f>O328*H328</f>
        <v>158.75</v>
      </c>
      <c r="Q328" s="65">
        <v>0</v>
      </c>
      <c r="R328" s="65">
        <f>Q328*H328</f>
        <v>0</v>
      </c>
      <c r="S328" s="65">
        <v>0</v>
      </c>
      <c r="T328" s="66">
        <f>S328*H328</f>
        <v>0</v>
      </c>
      <c r="AR328" s="67" t="s">
        <v>217</v>
      </c>
      <c r="AT328" s="67" t="s">
        <v>136</v>
      </c>
      <c r="AU328" s="67" t="s">
        <v>80</v>
      </c>
      <c r="AY328" s="17" t="s">
        <v>133</v>
      </c>
      <c r="BE328" s="68">
        <f>IF(N328="základní",J328,0)</f>
        <v>0</v>
      </c>
      <c r="BF328" s="68">
        <f>IF(N328="snížená",J328,0)</f>
        <v>0</v>
      </c>
      <c r="BG328" s="68">
        <f>IF(N328="zákl. přenesená",J328,0)</f>
        <v>0</v>
      </c>
      <c r="BH328" s="68">
        <f>IF(N328="sníž. přenesená",J328,0)</f>
        <v>0</v>
      </c>
      <c r="BI328" s="68">
        <f>IF(N328="nulová",J328,0)</f>
        <v>0</v>
      </c>
      <c r="BJ328" s="17" t="s">
        <v>78</v>
      </c>
      <c r="BK328" s="68">
        <f>ROUND(I328*H328,2)</f>
        <v>0</v>
      </c>
      <c r="BL328" s="17" t="s">
        <v>217</v>
      </c>
      <c r="BM328" s="67" t="s">
        <v>707</v>
      </c>
    </row>
    <row r="329" spans="2:65" s="1" customFormat="1">
      <c r="B329" s="20"/>
      <c r="D329" s="248" t="s">
        <v>143</v>
      </c>
      <c r="F329" s="249" t="s">
        <v>708</v>
      </c>
      <c r="L329" s="20"/>
      <c r="M329" s="69"/>
      <c r="T329" s="26"/>
      <c r="AT329" s="17" t="s">
        <v>143</v>
      </c>
      <c r="AU329" s="17" t="s">
        <v>80</v>
      </c>
    </row>
    <row r="330" spans="2:65" s="12" customFormat="1">
      <c r="B330" s="70"/>
      <c r="D330" s="250" t="s">
        <v>145</v>
      </c>
      <c r="E330" s="71" t="s">
        <v>3</v>
      </c>
      <c r="F330" s="251" t="s">
        <v>709</v>
      </c>
      <c r="H330" s="252">
        <v>635</v>
      </c>
      <c r="L330" s="70"/>
      <c r="M330" s="72"/>
      <c r="T330" s="73"/>
      <c r="AT330" s="71" t="s">
        <v>145</v>
      </c>
      <c r="AU330" s="71" t="s">
        <v>80</v>
      </c>
      <c r="AV330" s="12" t="s">
        <v>80</v>
      </c>
      <c r="AW330" s="12" t="s">
        <v>30</v>
      </c>
      <c r="AX330" s="12" t="s">
        <v>78</v>
      </c>
      <c r="AY330" s="71" t="s">
        <v>133</v>
      </c>
    </row>
    <row r="331" spans="2:65" s="1" customFormat="1" ht="16.5" customHeight="1">
      <c r="B331" s="20"/>
      <c r="C331" s="256" t="s">
        <v>710</v>
      </c>
      <c r="D331" s="256" t="s">
        <v>385</v>
      </c>
      <c r="E331" s="257" t="s">
        <v>711</v>
      </c>
      <c r="F331" s="258" t="s">
        <v>712</v>
      </c>
      <c r="G331" s="259" t="s">
        <v>240</v>
      </c>
      <c r="H331" s="260">
        <v>647.70000000000005</v>
      </c>
      <c r="I331" s="321">
        <v>0</v>
      </c>
      <c r="J331" s="261">
        <f>ROUND(I331*H331,2)</f>
        <v>0</v>
      </c>
      <c r="K331" s="258" t="s">
        <v>140</v>
      </c>
      <c r="L331" s="81"/>
      <c r="M331" s="82" t="s">
        <v>3</v>
      </c>
      <c r="N331" s="83" t="s">
        <v>41</v>
      </c>
      <c r="O331" s="65">
        <v>0</v>
      </c>
      <c r="P331" s="65">
        <f>O331*H331</f>
        <v>0</v>
      </c>
      <c r="Q331" s="65">
        <v>6.4000000000000005E-4</v>
      </c>
      <c r="R331" s="65">
        <f>Q331*H331</f>
        <v>0.41452800000000006</v>
      </c>
      <c r="S331" s="65">
        <v>0</v>
      </c>
      <c r="T331" s="66">
        <f>S331*H331</f>
        <v>0</v>
      </c>
      <c r="AR331" s="67" t="s">
        <v>388</v>
      </c>
      <c r="AT331" s="67" t="s">
        <v>385</v>
      </c>
      <c r="AU331" s="67" t="s">
        <v>80</v>
      </c>
      <c r="AY331" s="17" t="s">
        <v>133</v>
      </c>
      <c r="BE331" s="68">
        <f>IF(N331="základní",J331,0)</f>
        <v>0</v>
      </c>
      <c r="BF331" s="68">
        <f>IF(N331="snížená",J331,0)</f>
        <v>0</v>
      </c>
      <c r="BG331" s="68">
        <f>IF(N331="zákl. přenesená",J331,0)</f>
        <v>0</v>
      </c>
      <c r="BH331" s="68">
        <f>IF(N331="sníž. přenesená",J331,0)</f>
        <v>0</v>
      </c>
      <c r="BI331" s="68">
        <f>IF(N331="nulová",J331,0)</f>
        <v>0</v>
      </c>
      <c r="BJ331" s="17" t="s">
        <v>78</v>
      </c>
      <c r="BK331" s="68">
        <f>ROUND(I331*H331,2)</f>
        <v>0</v>
      </c>
      <c r="BL331" s="17" t="s">
        <v>217</v>
      </c>
      <c r="BM331" s="67" t="s">
        <v>713</v>
      </c>
    </row>
    <row r="332" spans="2:65" s="12" customFormat="1">
      <c r="B332" s="70"/>
      <c r="D332" s="250" t="s">
        <v>145</v>
      </c>
      <c r="F332" s="251" t="s">
        <v>714</v>
      </c>
      <c r="H332" s="252">
        <v>647.70000000000005</v>
      </c>
      <c r="L332" s="70"/>
      <c r="M332" s="72"/>
      <c r="T332" s="73"/>
      <c r="AT332" s="71" t="s">
        <v>145</v>
      </c>
      <c r="AU332" s="71" t="s">
        <v>80</v>
      </c>
      <c r="AV332" s="12" t="s">
        <v>80</v>
      </c>
      <c r="AW332" s="12" t="s">
        <v>4</v>
      </c>
      <c r="AX332" s="12" t="s">
        <v>78</v>
      </c>
      <c r="AY332" s="71" t="s">
        <v>133</v>
      </c>
    </row>
    <row r="333" spans="2:65" s="1" customFormat="1" ht="24.2" customHeight="1">
      <c r="B333" s="20"/>
      <c r="C333" s="242" t="s">
        <v>715</v>
      </c>
      <c r="D333" s="242" t="s">
        <v>136</v>
      </c>
      <c r="E333" s="243" t="s">
        <v>716</v>
      </c>
      <c r="F333" s="244" t="s">
        <v>717</v>
      </c>
      <c r="G333" s="245" t="s">
        <v>182</v>
      </c>
      <c r="H333" s="246">
        <v>3.9169999999999998</v>
      </c>
      <c r="I333" s="321">
        <v>0</v>
      </c>
      <c r="J333" s="247">
        <f>ROUND(I333*H333,2)</f>
        <v>0</v>
      </c>
      <c r="K333" s="244" t="s">
        <v>140</v>
      </c>
      <c r="L333" s="20"/>
      <c r="M333" s="63" t="s">
        <v>3</v>
      </c>
      <c r="N333" s="64" t="s">
        <v>41</v>
      </c>
      <c r="O333" s="65">
        <v>2.774</v>
      </c>
      <c r="P333" s="65">
        <f>O333*H333</f>
        <v>10.865758</v>
      </c>
      <c r="Q333" s="65">
        <v>0</v>
      </c>
      <c r="R333" s="65">
        <f>Q333*H333</f>
        <v>0</v>
      </c>
      <c r="S333" s="65">
        <v>0</v>
      </c>
      <c r="T333" s="66">
        <f>S333*H333</f>
        <v>0</v>
      </c>
      <c r="AR333" s="67" t="s">
        <v>217</v>
      </c>
      <c r="AT333" s="67" t="s">
        <v>136</v>
      </c>
      <c r="AU333" s="67" t="s">
        <v>80</v>
      </c>
      <c r="AY333" s="17" t="s">
        <v>133</v>
      </c>
      <c r="BE333" s="68">
        <f>IF(N333="základní",J333,0)</f>
        <v>0</v>
      </c>
      <c r="BF333" s="68">
        <f>IF(N333="snížená",J333,0)</f>
        <v>0</v>
      </c>
      <c r="BG333" s="68">
        <f>IF(N333="zákl. přenesená",J333,0)</f>
        <v>0</v>
      </c>
      <c r="BH333" s="68">
        <f>IF(N333="sníž. přenesená",J333,0)</f>
        <v>0</v>
      </c>
      <c r="BI333" s="68">
        <f>IF(N333="nulová",J333,0)</f>
        <v>0</v>
      </c>
      <c r="BJ333" s="17" t="s">
        <v>78</v>
      </c>
      <c r="BK333" s="68">
        <f>ROUND(I333*H333,2)</f>
        <v>0</v>
      </c>
      <c r="BL333" s="17" t="s">
        <v>217</v>
      </c>
      <c r="BM333" s="67" t="s">
        <v>718</v>
      </c>
    </row>
    <row r="334" spans="2:65" s="1" customFormat="1">
      <c r="B334" s="20"/>
      <c r="D334" s="248" t="s">
        <v>143</v>
      </c>
      <c r="F334" s="249" t="s">
        <v>719</v>
      </c>
      <c r="L334" s="20"/>
      <c r="M334" s="69"/>
      <c r="T334" s="26"/>
      <c r="AT334" s="17" t="s">
        <v>143</v>
      </c>
      <c r="AU334" s="17" t="s">
        <v>80</v>
      </c>
    </row>
    <row r="335" spans="2:65" s="11" customFormat="1" ht="22.9" customHeight="1">
      <c r="B335" s="56"/>
      <c r="D335" s="57" t="s">
        <v>69</v>
      </c>
      <c r="E335" s="240" t="s">
        <v>720</v>
      </c>
      <c r="F335" s="240" t="s">
        <v>721</v>
      </c>
      <c r="J335" s="241">
        <f>BK335</f>
        <v>0</v>
      </c>
      <c r="L335" s="56"/>
      <c r="M335" s="58"/>
      <c r="P335" s="59">
        <f>SUM(P336:P342)</f>
        <v>0.3</v>
      </c>
      <c r="R335" s="59">
        <f>SUM(R336:R342)</f>
        <v>1.9000000000000001E-4</v>
      </c>
      <c r="T335" s="60">
        <f>SUM(T336:T342)</f>
        <v>0</v>
      </c>
      <c r="AR335" s="57" t="s">
        <v>80</v>
      </c>
      <c r="AT335" s="61" t="s">
        <v>69</v>
      </c>
      <c r="AU335" s="61" t="s">
        <v>78</v>
      </c>
      <c r="AY335" s="57" t="s">
        <v>133</v>
      </c>
      <c r="BK335" s="62">
        <f>SUM(BK336:BK342)</f>
        <v>0</v>
      </c>
    </row>
    <row r="336" spans="2:65" s="1" customFormat="1" ht="21.75" customHeight="1">
      <c r="B336" s="20"/>
      <c r="C336" s="242" t="s">
        <v>722</v>
      </c>
      <c r="D336" s="242" t="s">
        <v>136</v>
      </c>
      <c r="E336" s="243" t="s">
        <v>723</v>
      </c>
      <c r="F336" s="244" t="s">
        <v>724</v>
      </c>
      <c r="G336" s="245" t="s">
        <v>248</v>
      </c>
      <c r="H336" s="246">
        <v>1</v>
      </c>
      <c r="I336" s="321">
        <v>0</v>
      </c>
      <c r="J336" s="247">
        <f>ROUND(I336*H336,2)</f>
        <v>0</v>
      </c>
      <c r="K336" s="244" t="s">
        <v>140</v>
      </c>
      <c r="L336" s="20"/>
      <c r="M336" s="63" t="s">
        <v>3</v>
      </c>
      <c r="N336" s="64" t="s">
        <v>41</v>
      </c>
      <c r="O336" s="65">
        <v>0.11700000000000001</v>
      </c>
      <c r="P336" s="65">
        <f>O336*H336</f>
        <v>0.11700000000000001</v>
      </c>
      <c r="Q336" s="65">
        <v>6.9999999999999994E-5</v>
      </c>
      <c r="R336" s="65">
        <f>Q336*H336</f>
        <v>6.9999999999999994E-5</v>
      </c>
      <c r="S336" s="65">
        <v>0</v>
      </c>
      <c r="T336" s="66">
        <f>S336*H336</f>
        <v>0</v>
      </c>
      <c r="AR336" s="67" t="s">
        <v>217</v>
      </c>
      <c r="AT336" s="67" t="s">
        <v>136</v>
      </c>
      <c r="AU336" s="67" t="s">
        <v>80</v>
      </c>
      <c r="AY336" s="17" t="s">
        <v>133</v>
      </c>
      <c r="BE336" s="68">
        <f>IF(N336="základní",J336,0)</f>
        <v>0</v>
      </c>
      <c r="BF336" s="68">
        <f>IF(N336="snížená",J336,0)</f>
        <v>0</v>
      </c>
      <c r="BG336" s="68">
        <f>IF(N336="zákl. přenesená",J336,0)</f>
        <v>0</v>
      </c>
      <c r="BH336" s="68">
        <f>IF(N336="sníž. přenesená",J336,0)</f>
        <v>0</v>
      </c>
      <c r="BI336" s="68">
        <f>IF(N336="nulová",J336,0)</f>
        <v>0</v>
      </c>
      <c r="BJ336" s="17" t="s">
        <v>78</v>
      </c>
      <c r="BK336" s="68">
        <f>ROUND(I336*H336,2)</f>
        <v>0</v>
      </c>
      <c r="BL336" s="17" t="s">
        <v>217</v>
      </c>
      <c r="BM336" s="67" t="s">
        <v>725</v>
      </c>
    </row>
    <row r="337" spans="2:65" s="1" customFormat="1">
      <c r="B337" s="20"/>
      <c r="D337" s="248" t="s">
        <v>143</v>
      </c>
      <c r="F337" s="249" t="s">
        <v>726</v>
      </c>
      <c r="L337" s="20"/>
      <c r="M337" s="69"/>
      <c r="T337" s="26"/>
      <c r="AT337" s="17" t="s">
        <v>143</v>
      </c>
      <c r="AU337" s="17" t="s">
        <v>80</v>
      </c>
    </row>
    <row r="338" spans="2:65" s="1" customFormat="1">
      <c r="B338" s="20"/>
      <c r="D338" s="250" t="s">
        <v>151</v>
      </c>
      <c r="F338" s="253"/>
      <c r="L338" s="20"/>
      <c r="M338" s="69"/>
      <c r="T338" s="26"/>
      <c r="AT338" s="17" t="s">
        <v>151</v>
      </c>
      <c r="AU338" s="17" t="s">
        <v>80</v>
      </c>
    </row>
    <row r="339" spans="2:65" s="1" customFormat="1" ht="16.5" customHeight="1">
      <c r="B339" s="20"/>
      <c r="C339" s="242" t="s">
        <v>456</v>
      </c>
      <c r="D339" s="242" t="s">
        <v>136</v>
      </c>
      <c r="E339" s="243" t="s">
        <v>727</v>
      </c>
      <c r="F339" s="244" t="s">
        <v>728</v>
      </c>
      <c r="G339" s="245" t="s">
        <v>248</v>
      </c>
      <c r="H339" s="246">
        <v>1</v>
      </c>
      <c r="I339" s="321">
        <v>0</v>
      </c>
      <c r="J339" s="247">
        <f>ROUND(I339*H339,2)</f>
        <v>0</v>
      </c>
      <c r="K339" s="244" t="s">
        <v>140</v>
      </c>
      <c r="L339" s="20"/>
      <c r="M339" s="63" t="s">
        <v>3</v>
      </c>
      <c r="N339" s="64" t="s">
        <v>41</v>
      </c>
      <c r="O339" s="65">
        <v>1.0999999999999999E-2</v>
      </c>
      <c r="P339" s="65">
        <f>O339*H339</f>
        <v>1.0999999999999999E-2</v>
      </c>
      <c r="Q339" s="65">
        <v>0</v>
      </c>
      <c r="R339" s="65">
        <f>Q339*H339</f>
        <v>0</v>
      </c>
      <c r="S339" s="65">
        <v>0</v>
      </c>
      <c r="T339" s="66">
        <f>S339*H339</f>
        <v>0</v>
      </c>
      <c r="AR339" s="67" t="s">
        <v>217</v>
      </c>
      <c r="AT339" s="67" t="s">
        <v>136</v>
      </c>
      <c r="AU339" s="67" t="s">
        <v>80</v>
      </c>
      <c r="AY339" s="17" t="s">
        <v>133</v>
      </c>
      <c r="BE339" s="68">
        <f>IF(N339="základní",J339,0)</f>
        <v>0</v>
      </c>
      <c r="BF339" s="68">
        <f>IF(N339="snížená",J339,0)</f>
        <v>0</v>
      </c>
      <c r="BG339" s="68">
        <f>IF(N339="zákl. přenesená",J339,0)</f>
        <v>0</v>
      </c>
      <c r="BH339" s="68">
        <f>IF(N339="sníž. přenesená",J339,0)</f>
        <v>0</v>
      </c>
      <c r="BI339" s="68">
        <f>IF(N339="nulová",J339,0)</f>
        <v>0</v>
      </c>
      <c r="BJ339" s="17" t="s">
        <v>78</v>
      </c>
      <c r="BK339" s="68">
        <f>ROUND(I339*H339,2)</f>
        <v>0</v>
      </c>
      <c r="BL339" s="17" t="s">
        <v>217</v>
      </c>
      <c r="BM339" s="67" t="s">
        <v>729</v>
      </c>
    </row>
    <row r="340" spans="2:65" s="1" customFormat="1">
      <c r="B340" s="20"/>
      <c r="D340" s="248" t="s">
        <v>143</v>
      </c>
      <c r="F340" s="249" t="s">
        <v>730</v>
      </c>
      <c r="L340" s="20"/>
      <c r="M340" s="69"/>
      <c r="T340" s="26"/>
      <c r="AT340" s="17" t="s">
        <v>143</v>
      </c>
      <c r="AU340" s="17" t="s">
        <v>80</v>
      </c>
    </row>
    <row r="341" spans="2:65" s="1" customFormat="1" ht="19.5">
      <c r="B341" s="20"/>
      <c r="D341" s="250" t="s">
        <v>151</v>
      </c>
      <c r="F341" s="253" t="s">
        <v>731</v>
      </c>
      <c r="L341" s="20"/>
      <c r="M341" s="69"/>
      <c r="T341" s="26"/>
      <c r="AT341" s="17" t="s">
        <v>151</v>
      </c>
      <c r="AU341" s="17" t="s">
        <v>80</v>
      </c>
    </row>
    <row r="342" spans="2:65" s="1" customFormat="1" ht="16.5" customHeight="1">
      <c r="B342" s="20"/>
      <c r="C342" s="242" t="s">
        <v>732</v>
      </c>
      <c r="D342" s="242" t="s">
        <v>136</v>
      </c>
      <c r="E342" s="243" t="s">
        <v>733</v>
      </c>
      <c r="F342" s="244" t="s">
        <v>734</v>
      </c>
      <c r="G342" s="245" t="s">
        <v>248</v>
      </c>
      <c r="H342" s="246">
        <v>1</v>
      </c>
      <c r="I342" s="321">
        <v>0</v>
      </c>
      <c r="J342" s="247">
        <f>ROUND(I342*H342,2)</f>
        <v>0</v>
      </c>
      <c r="K342" s="244" t="s">
        <v>3</v>
      </c>
      <c r="L342" s="20"/>
      <c r="M342" s="63" t="s">
        <v>3</v>
      </c>
      <c r="N342" s="64" t="s">
        <v>41</v>
      </c>
      <c r="O342" s="65">
        <v>0.17199999999999999</v>
      </c>
      <c r="P342" s="65">
        <f>O342*H342</f>
        <v>0.17199999999999999</v>
      </c>
      <c r="Q342" s="65">
        <v>1.2E-4</v>
      </c>
      <c r="R342" s="65">
        <f>Q342*H342</f>
        <v>1.2E-4</v>
      </c>
      <c r="S342" s="65">
        <v>0</v>
      </c>
      <c r="T342" s="66">
        <f>S342*H342</f>
        <v>0</v>
      </c>
      <c r="AR342" s="67" t="s">
        <v>217</v>
      </c>
      <c r="AT342" s="67" t="s">
        <v>136</v>
      </c>
      <c r="AU342" s="67" t="s">
        <v>80</v>
      </c>
      <c r="AY342" s="17" t="s">
        <v>133</v>
      </c>
      <c r="BE342" s="68">
        <f>IF(N342="základní",J342,0)</f>
        <v>0</v>
      </c>
      <c r="BF342" s="68">
        <f>IF(N342="snížená",J342,0)</f>
        <v>0</v>
      </c>
      <c r="BG342" s="68">
        <f>IF(N342="zákl. přenesená",J342,0)</f>
        <v>0</v>
      </c>
      <c r="BH342" s="68">
        <f>IF(N342="sníž. přenesená",J342,0)</f>
        <v>0</v>
      </c>
      <c r="BI342" s="68">
        <f>IF(N342="nulová",J342,0)</f>
        <v>0</v>
      </c>
      <c r="BJ342" s="17" t="s">
        <v>78</v>
      </c>
      <c r="BK342" s="68">
        <f>ROUND(I342*H342,2)</f>
        <v>0</v>
      </c>
      <c r="BL342" s="17" t="s">
        <v>217</v>
      </c>
      <c r="BM342" s="67" t="s">
        <v>735</v>
      </c>
    </row>
    <row r="343" spans="2:65" s="11" customFormat="1" ht="22.9" customHeight="1">
      <c r="B343" s="56"/>
      <c r="D343" s="57" t="s">
        <v>69</v>
      </c>
      <c r="E343" s="240" t="s">
        <v>736</v>
      </c>
      <c r="F343" s="240" t="s">
        <v>737</v>
      </c>
      <c r="J343" s="241">
        <f>BK343</f>
        <v>0</v>
      </c>
      <c r="L343" s="56"/>
      <c r="M343" s="58"/>
      <c r="P343" s="59">
        <f>SUM(P344:P355)</f>
        <v>19.197831999999998</v>
      </c>
      <c r="R343" s="59">
        <f>SUM(R344:R355)</f>
        <v>6.5745999999999999E-2</v>
      </c>
      <c r="T343" s="60">
        <f>SUM(T344:T355)</f>
        <v>0</v>
      </c>
      <c r="AR343" s="57" t="s">
        <v>80</v>
      </c>
      <c r="AT343" s="61" t="s">
        <v>69</v>
      </c>
      <c r="AU343" s="61" t="s">
        <v>78</v>
      </c>
      <c r="AY343" s="57" t="s">
        <v>133</v>
      </c>
      <c r="BK343" s="62">
        <f>SUM(BK344:BK355)</f>
        <v>0</v>
      </c>
    </row>
    <row r="344" spans="2:65" s="1" customFormat="1" ht="21.75" customHeight="1">
      <c r="B344" s="20"/>
      <c r="C344" s="242" t="s">
        <v>738</v>
      </c>
      <c r="D344" s="242" t="s">
        <v>136</v>
      </c>
      <c r="E344" s="243" t="s">
        <v>739</v>
      </c>
      <c r="F344" s="244" t="s">
        <v>740</v>
      </c>
      <c r="G344" s="245" t="s">
        <v>157</v>
      </c>
      <c r="H344" s="246">
        <v>131.49199999999999</v>
      </c>
      <c r="I344" s="321">
        <v>0</v>
      </c>
      <c r="J344" s="247">
        <f>ROUND(I344*H344,2)</f>
        <v>0</v>
      </c>
      <c r="K344" s="244" t="s">
        <v>140</v>
      </c>
      <c r="L344" s="20"/>
      <c r="M344" s="63" t="s">
        <v>3</v>
      </c>
      <c r="N344" s="64" t="s">
        <v>41</v>
      </c>
      <c r="O344" s="65">
        <v>3.5000000000000003E-2</v>
      </c>
      <c r="P344" s="65">
        <f>O344*H344</f>
        <v>4.60222</v>
      </c>
      <c r="Q344" s="65">
        <v>2.1000000000000001E-4</v>
      </c>
      <c r="R344" s="65">
        <f>Q344*H344</f>
        <v>2.761332E-2</v>
      </c>
      <c r="S344" s="65">
        <v>0</v>
      </c>
      <c r="T344" s="66">
        <f>S344*H344</f>
        <v>0</v>
      </c>
      <c r="AR344" s="67" t="s">
        <v>217</v>
      </c>
      <c r="AT344" s="67" t="s">
        <v>136</v>
      </c>
      <c r="AU344" s="67" t="s">
        <v>80</v>
      </c>
      <c r="AY344" s="17" t="s">
        <v>133</v>
      </c>
      <c r="BE344" s="68">
        <f>IF(N344="základní",J344,0)</f>
        <v>0</v>
      </c>
      <c r="BF344" s="68">
        <f>IF(N344="snížená",J344,0)</f>
        <v>0</v>
      </c>
      <c r="BG344" s="68">
        <f>IF(N344="zákl. přenesená",J344,0)</f>
        <v>0</v>
      </c>
      <c r="BH344" s="68">
        <f>IF(N344="sníž. přenesená",J344,0)</f>
        <v>0</v>
      </c>
      <c r="BI344" s="68">
        <f>IF(N344="nulová",J344,0)</f>
        <v>0</v>
      </c>
      <c r="BJ344" s="17" t="s">
        <v>78</v>
      </c>
      <c r="BK344" s="68">
        <f>ROUND(I344*H344,2)</f>
        <v>0</v>
      </c>
      <c r="BL344" s="17" t="s">
        <v>217</v>
      </c>
      <c r="BM344" s="67" t="s">
        <v>741</v>
      </c>
    </row>
    <row r="345" spans="2:65" s="1" customFormat="1">
      <c r="B345" s="20"/>
      <c r="D345" s="248" t="s">
        <v>143</v>
      </c>
      <c r="F345" s="249" t="s">
        <v>742</v>
      </c>
      <c r="L345" s="20"/>
      <c r="M345" s="69"/>
      <c r="T345" s="26"/>
      <c r="AT345" s="17" t="s">
        <v>143</v>
      </c>
      <c r="AU345" s="17" t="s">
        <v>80</v>
      </c>
    </row>
    <row r="346" spans="2:65" s="12" customFormat="1">
      <c r="B346" s="70"/>
      <c r="D346" s="250" t="s">
        <v>145</v>
      </c>
      <c r="E346" s="71" t="s">
        <v>3</v>
      </c>
      <c r="F346" s="251" t="s">
        <v>743</v>
      </c>
      <c r="H346" s="252">
        <v>11.492000000000001</v>
      </c>
      <c r="L346" s="70"/>
      <c r="M346" s="72"/>
      <c r="T346" s="73"/>
      <c r="AT346" s="71" t="s">
        <v>145</v>
      </c>
      <c r="AU346" s="71" t="s">
        <v>80</v>
      </c>
      <c r="AV346" s="12" t="s">
        <v>80</v>
      </c>
      <c r="AW346" s="12" t="s">
        <v>30</v>
      </c>
      <c r="AX346" s="12" t="s">
        <v>70</v>
      </c>
      <c r="AY346" s="71" t="s">
        <v>133</v>
      </c>
    </row>
    <row r="347" spans="2:65" s="12" customFormat="1">
      <c r="B347" s="70"/>
      <c r="D347" s="250" t="s">
        <v>145</v>
      </c>
      <c r="E347" s="71" t="s">
        <v>3</v>
      </c>
      <c r="F347" s="251" t="s">
        <v>744</v>
      </c>
      <c r="H347" s="252">
        <v>70</v>
      </c>
      <c r="L347" s="70"/>
      <c r="M347" s="72"/>
      <c r="T347" s="73"/>
      <c r="AT347" s="71" t="s">
        <v>145</v>
      </c>
      <c r="AU347" s="71" t="s">
        <v>80</v>
      </c>
      <c r="AV347" s="12" t="s">
        <v>80</v>
      </c>
      <c r="AW347" s="12" t="s">
        <v>30</v>
      </c>
      <c r="AX347" s="12" t="s">
        <v>70</v>
      </c>
      <c r="AY347" s="71" t="s">
        <v>133</v>
      </c>
    </row>
    <row r="348" spans="2:65" s="12" customFormat="1">
      <c r="B348" s="70"/>
      <c r="D348" s="250" t="s">
        <v>145</v>
      </c>
      <c r="E348" s="71" t="s">
        <v>3</v>
      </c>
      <c r="F348" s="251" t="s">
        <v>745</v>
      </c>
      <c r="H348" s="252">
        <v>50</v>
      </c>
      <c r="L348" s="70"/>
      <c r="M348" s="72"/>
      <c r="T348" s="73"/>
      <c r="AT348" s="71" t="s">
        <v>145</v>
      </c>
      <c r="AU348" s="71" t="s">
        <v>80</v>
      </c>
      <c r="AV348" s="12" t="s">
        <v>80</v>
      </c>
      <c r="AW348" s="12" t="s">
        <v>30</v>
      </c>
      <c r="AX348" s="12" t="s">
        <v>70</v>
      </c>
      <c r="AY348" s="71" t="s">
        <v>133</v>
      </c>
    </row>
    <row r="349" spans="2:65" s="13" customFormat="1">
      <c r="B349" s="74"/>
      <c r="D349" s="250" t="s">
        <v>145</v>
      </c>
      <c r="E349" s="75" t="s">
        <v>3</v>
      </c>
      <c r="F349" s="254" t="s">
        <v>297</v>
      </c>
      <c r="H349" s="255">
        <v>131.49199999999999</v>
      </c>
      <c r="L349" s="74"/>
      <c r="M349" s="76"/>
      <c r="T349" s="77"/>
      <c r="AT349" s="75" t="s">
        <v>145</v>
      </c>
      <c r="AU349" s="75" t="s">
        <v>80</v>
      </c>
      <c r="AV349" s="13" t="s">
        <v>141</v>
      </c>
      <c r="AW349" s="13" t="s">
        <v>30</v>
      </c>
      <c r="AX349" s="13" t="s">
        <v>78</v>
      </c>
      <c r="AY349" s="75" t="s">
        <v>133</v>
      </c>
    </row>
    <row r="350" spans="2:65" s="1" customFormat="1" ht="24.2" customHeight="1">
      <c r="B350" s="20"/>
      <c r="C350" s="242" t="s">
        <v>746</v>
      </c>
      <c r="D350" s="242" t="s">
        <v>136</v>
      </c>
      <c r="E350" s="243" t="s">
        <v>747</v>
      </c>
      <c r="F350" s="244" t="s">
        <v>748</v>
      </c>
      <c r="G350" s="245" t="s">
        <v>157</v>
      </c>
      <c r="H350" s="246">
        <v>131.49199999999999</v>
      </c>
      <c r="I350" s="321">
        <v>0</v>
      </c>
      <c r="J350" s="247">
        <f>ROUND(I350*H350,2)</f>
        <v>0</v>
      </c>
      <c r="K350" s="244" t="s">
        <v>140</v>
      </c>
      <c r="L350" s="20"/>
      <c r="M350" s="63" t="s">
        <v>3</v>
      </c>
      <c r="N350" s="64" t="s">
        <v>41</v>
      </c>
      <c r="O350" s="65">
        <v>0.111</v>
      </c>
      <c r="P350" s="65">
        <f>O350*H350</f>
        <v>14.595611999999999</v>
      </c>
      <c r="Q350" s="65">
        <v>2.9E-4</v>
      </c>
      <c r="R350" s="65">
        <f>Q350*H350</f>
        <v>3.8132679999999995E-2</v>
      </c>
      <c r="S350" s="65">
        <v>0</v>
      </c>
      <c r="T350" s="66">
        <f>S350*H350</f>
        <v>0</v>
      </c>
      <c r="AR350" s="67" t="s">
        <v>217</v>
      </c>
      <c r="AT350" s="67" t="s">
        <v>136</v>
      </c>
      <c r="AU350" s="67" t="s">
        <v>80</v>
      </c>
      <c r="AY350" s="17" t="s">
        <v>133</v>
      </c>
      <c r="BE350" s="68">
        <f>IF(N350="základní",J350,0)</f>
        <v>0</v>
      </c>
      <c r="BF350" s="68">
        <f>IF(N350="snížená",J350,0)</f>
        <v>0</v>
      </c>
      <c r="BG350" s="68">
        <f>IF(N350="zákl. přenesená",J350,0)</f>
        <v>0</v>
      </c>
      <c r="BH350" s="68">
        <f>IF(N350="sníž. přenesená",J350,0)</f>
        <v>0</v>
      </c>
      <c r="BI350" s="68">
        <f>IF(N350="nulová",J350,0)</f>
        <v>0</v>
      </c>
      <c r="BJ350" s="17" t="s">
        <v>78</v>
      </c>
      <c r="BK350" s="68">
        <f>ROUND(I350*H350,2)</f>
        <v>0</v>
      </c>
      <c r="BL350" s="17" t="s">
        <v>217</v>
      </c>
      <c r="BM350" s="67" t="s">
        <v>749</v>
      </c>
    </row>
    <row r="351" spans="2:65" s="1" customFormat="1">
      <c r="B351" s="20"/>
      <c r="D351" s="248" t="s">
        <v>143</v>
      </c>
      <c r="F351" s="249" t="s">
        <v>750</v>
      </c>
      <c r="L351" s="20"/>
      <c r="M351" s="69"/>
      <c r="T351" s="26"/>
      <c r="AT351" s="17" t="s">
        <v>143</v>
      </c>
      <c r="AU351" s="17" t="s">
        <v>80</v>
      </c>
    </row>
    <row r="352" spans="2:65" s="12" customFormat="1">
      <c r="B352" s="70"/>
      <c r="D352" s="250" t="s">
        <v>145</v>
      </c>
      <c r="E352" s="71" t="s">
        <v>3</v>
      </c>
      <c r="F352" s="251" t="s">
        <v>743</v>
      </c>
      <c r="H352" s="252">
        <v>11.492000000000001</v>
      </c>
      <c r="L352" s="70"/>
      <c r="M352" s="72"/>
      <c r="T352" s="73"/>
      <c r="AT352" s="71" t="s">
        <v>145</v>
      </c>
      <c r="AU352" s="71" t="s">
        <v>80</v>
      </c>
      <c r="AV352" s="12" t="s">
        <v>80</v>
      </c>
      <c r="AW352" s="12" t="s">
        <v>30</v>
      </c>
      <c r="AX352" s="12" t="s">
        <v>70</v>
      </c>
      <c r="AY352" s="71" t="s">
        <v>133</v>
      </c>
    </row>
    <row r="353" spans="2:51" s="12" customFormat="1">
      <c r="B353" s="70"/>
      <c r="D353" s="250" t="s">
        <v>145</v>
      </c>
      <c r="E353" s="71" t="s">
        <v>3</v>
      </c>
      <c r="F353" s="251" t="s">
        <v>744</v>
      </c>
      <c r="H353" s="252">
        <v>70</v>
      </c>
      <c r="L353" s="70"/>
      <c r="M353" s="72"/>
      <c r="T353" s="73"/>
      <c r="AT353" s="71" t="s">
        <v>145</v>
      </c>
      <c r="AU353" s="71" t="s">
        <v>80</v>
      </c>
      <c r="AV353" s="12" t="s">
        <v>80</v>
      </c>
      <c r="AW353" s="12" t="s">
        <v>30</v>
      </c>
      <c r="AX353" s="12" t="s">
        <v>70</v>
      </c>
      <c r="AY353" s="71" t="s">
        <v>133</v>
      </c>
    </row>
    <row r="354" spans="2:51" s="12" customFormat="1">
      <c r="B354" s="70"/>
      <c r="D354" s="250" t="s">
        <v>145</v>
      </c>
      <c r="E354" s="71" t="s">
        <v>3</v>
      </c>
      <c r="F354" s="251" t="s">
        <v>745</v>
      </c>
      <c r="H354" s="252">
        <v>50</v>
      </c>
      <c r="L354" s="70"/>
      <c r="M354" s="72"/>
      <c r="T354" s="73"/>
      <c r="AT354" s="71" t="s">
        <v>145</v>
      </c>
      <c r="AU354" s="71" t="s">
        <v>80</v>
      </c>
      <c r="AV354" s="12" t="s">
        <v>80</v>
      </c>
      <c r="AW354" s="12" t="s">
        <v>30</v>
      </c>
      <c r="AX354" s="12" t="s">
        <v>70</v>
      </c>
      <c r="AY354" s="71" t="s">
        <v>133</v>
      </c>
    </row>
    <row r="355" spans="2:51" s="13" customFormat="1">
      <c r="B355" s="74"/>
      <c r="D355" s="250" t="s">
        <v>145</v>
      </c>
      <c r="E355" s="75" t="s">
        <v>3</v>
      </c>
      <c r="F355" s="254" t="s">
        <v>297</v>
      </c>
      <c r="H355" s="255">
        <v>131.49199999999999</v>
      </c>
      <c r="L355" s="74"/>
      <c r="M355" s="84"/>
      <c r="N355" s="85"/>
      <c r="O355" s="85"/>
      <c r="P355" s="85"/>
      <c r="Q355" s="85"/>
      <c r="R355" s="85"/>
      <c r="S355" s="85"/>
      <c r="T355" s="86"/>
      <c r="AT355" s="75" t="s">
        <v>145</v>
      </c>
      <c r="AU355" s="75" t="s">
        <v>80</v>
      </c>
      <c r="AV355" s="13" t="s">
        <v>141</v>
      </c>
      <c r="AW355" s="13" t="s">
        <v>30</v>
      </c>
      <c r="AX355" s="13" t="s">
        <v>78</v>
      </c>
      <c r="AY355" s="75" t="s">
        <v>133</v>
      </c>
    </row>
    <row r="356" spans="2:51" s="1" customFormat="1" ht="6.95" customHeight="1">
      <c r="B356" s="196"/>
      <c r="C356" s="197"/>
      <c r="D356" s="197"/>
      <c r="E356" s="197"/>
      <c r="F356" s="197"/>
      <c r="G356" s="197"/>
      <c r="H356" s="197"/>
      <c r="I356" s="197"/>
      <c r="J356" s="197"/>
      <c r="K356" s="197"/>
      <c r="L356" s="20"/>
    </row>
  </sheetData>
  <sheetProtection password="CA50" sheet="1" objects="1" scenarios="1"/>
  <autoFilter ref="C99:K355" xr:uid="{00000000-0009-0000-0000-000002000000}"/>
  <mergeCells count="9">
    <mergeCell ref="E50:H50"/>
    <mergeCell ref="E90:H90"/>
    <mergeCell ref="E92:H92"/>
    <mergeCell ref="L2:V2"/>
    <mergeCell ref="E7:H7"/>
    <mergeCell ref="E9:H9"/>
    <mergeCell ref="E18:H18"/>
    <mergeCell ref="E27:H27"/>
    <mergeCell ref="E48:H48"/>
  </mergeCells>
  <hyperlinks>
    <hyperlink ref="F104" r:id="rId1" xr:uid="{00000000-0004-0000-0200-000000000000}"/>
    <hyperlink ref="F107" r:id="rId2" xr:uid="{00000000-0004-0000-0200-000001000000}"/>
    <hyperlink ref="F110" r:id="rId3" xr:uid="{00000000-0004-0000-0200-000002000000}"/>
    <hyperlink ref="F114" r:id="rId4" xr:uid="{00000000-0004-0000-0200-000003000000}"/>
    <hyperlink ref="F117" r:id="rId5" xr:uid="{00000000-0004-0000-0200-000004000000}"/>
    <hyperlink ref="F120" r:id="rId6" xr:uid="{00000000-0004-0000-0200-000005000000}"/>
    <hyperlink ref="F124" r:id="rId7" xr:uid="{00000000-0004-0000-0200-000006000000}"/>
    <hyperlink ref="F126" r:id="rId8" xr:uid="{00000000-0004-0000-0200-000007000000}"/>
    <hyperlink ref="F129" r:id="rId9" xr:uid="{00000000-0004-0000-0200-000008000000}"/>
    <hyperlink ref="F131" r:id="rId10" xr:uid="{00000000-0004-0000-0200-000009000000}"/>
    <hyperlink ref="F134" r:id="rId11" xr:uid="{00000000-0004-0000-0200-00000A000000}"/>
    <hyperlink ref="F138" r:id="rId12" xr:uid="{00000000-0004-0000-0200-00000B000000}"/>
    <hyperlink ref="F141" r:id="rId13" xr:uid="{00000000-0004-0000-0200-00000C000000}"/>
    <hyperlink ref="F145" r:id="rId14" xr:uid="{00000000-0004-0000-0200-00000D000000}"/>
    <hyperlink ref="F149" r:id="rId15" xr:uid="{00000000-0004-0000-0200-00000E000000}"/>
    <hyperlink ref="F153" r:id="rId16" xr:uid="{00000000-0004-0000-0200-00000F000000}"/>
    <hyperlink ref="F158" r:id="rId17" xr:uid="{00000000-0004-0000-0200-000010000000}"/>
    <hyperlink ref="F161" r:id="rId18" xr:uid="{00000000-0004-0000-0200-000011000000}"/>
    <hyperlink ref="F166" r:id="rId19" xr:uid="{00000000-0004-0000-0200-000012000000}"/>
    <hyperlink ref="F171" r:id="rId20" xr:uid="{00000000-0004-0000-0200-000013000000}"/>
    <hyperlink ref="F174" r:id="rId21" xr:uid="{00000000-0004-0000-0200-000014000000}"/>
    <hyperlink ref="F177" r:id="rId22" xr:uid="{00000000-0004-0000-0200-000015000000}"/>
    <hyperlink ref="F182" r:id="rId23" xr:uid="{00000000-0004-0000-0200-000016000000}"/>
    <hyperlink ref="F188" r:id="rId24" xr:uid="{00000000-0004-0000-0200-000017000000}"/>
    <hyperlink ref="F192" r:id="rId25" xr:uid="{00000000-0004-0000-0200-000018000000}"/>
    <hyperlink ref="F196" r:id="rId26" xr:uid="{00000000-0004-0000-0200-000019000000}"/>
    <hyperlink ref="F200" r:id="rId27" xr:uid="{00000000-0004-0000-0200-00001A000000}"/>
    <hyperlink ref="F208" r:id="rId28" xr:uid="{00000000-0004-0000-0200-00001B000000}"/>
    <hyperlink ref="F235" r:id="rId29" xr:uid="{00000000-0004-0000-0200-00001C000000}"/>
    <hyperlink ref="F238" r:id="rId30" xr:uid="{00000000-0004-0000-0200-00001D000000}"/>
    <hyperlink ref="F241" r:id="rId31" xr:uid="{00000000-0004-0000-0200-00001E000000}"/>
    <hyperlink ref="F244" r:id="rId32" xr:uid="{00000000-0004-0000-0200-00001F000000}"/>
    <hyperlink ref="F247" r:id="rId33" xr:uid="{00000000-0004-0000-0200-000020000000}"/>
    <hyperlink ref="F250" r:id="rId34" xr:uid="{00000000-0004-0000-0200-000021000000}"/>
    <hyperlink ref="F253" r:id="rId35" xr:uid="{00000000-0004-0000-0200-000022000000}"/>
    <hyperlink ref="F277" r:id="rId36" xr:uid="{00000000-0004-0000-0200-000023000000}"/>
    <hyperlink ref="F280" r:id="rId37" xr:uid="{00000000-0004-0000-0200-000024000000}"/>
    <hyperlink ref="F283" r:id="rId38" xr:uid="{00000000-0004-0000-0200-000025000000}"/>
    <hyperlink ref="F286" r:id="rId39" xr:uid="{00000000-0004-0000-0200-000026000000}"/>
    <hyperlink ref="F290" r:id="rId40" xr:uid="{00000000-0004-0000-0200-000027000000}"/>
    <hyperlink ref="F293" r:id="rId41" xr:uid="{00000000-0004-0000-0200-000028000000}"/>
    <hyperlink ref="F296" r:id="rId42" xr:uid="{00000000-0004-0000-0200-000029000000}"/>
    <hyperlink ref="F302" r:id="rId43" xr:uid="{00000000-0004-0000-0200-00002A000000}"/>
    <hyperlink ref="F308" r:id="rId44" xr:uid="{00000000-0004-0000-0200-00002B000000}"/>
    <hyperlink ref="F314" r:id="rId45" xr:uid="{00000000-0004-0000-0200-00002C000000}"/>
    <hyperlink ref="F320" r:id="rId46" xr:uid="{00000000-0004-0000-0200-00002D000000}"/>
    <hyperlink ref="F329" r:id="rId47" xr:uid="{00000000-0004-0000-0200-00002E000000}"/>
    <hyperlink ref="F334" r:id="rId48" xr:uid="{00000000-0004-0000-0200-00002F000000}"/>
    <hyperlink ref="F337" r:id="rId49" xr:uid="{00000000-0004-0000-0200-000030000000}"/>
    <hyperlink ref="F340" r:id="rId50" xr:uid="{00000000-0004-0000-0200-000031000000}"/>
    <hyperlink ref="F345" r:id="rId51" xr:uid="{00000000-0004-0000-0200-000032000000}"/>
    <hyperlink ref="F351" r:id="rId52" xr:uid="{00000000-0004-0000-0200-000033000000}"/>
  </hyperlinks>
  <pageMargins left="0.39374999999999999" right="0.39374999999999999" top="0.39374999999999999" bottom="0.39374999999999999" header="0" footer="0"/>
  <pageSetup paperSize="9" fitToHeight="100" orientation="landscape" blackAndWhite="1" r:id="rId53"/>
  <headerFooter>
    <oddFooter>&amp;CStrana &amp;P z &amp;N</oddFooter>
  </headerFooter>
  <drawing r:id="rId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19"/>
  <sheetViews>
    <sheetView showGridLines="0" workbookViewId="0">
      <selection activeCell="W89" sqref="W8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86</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751</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ROUND(J87,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ROUND((SUM(BE87:BE118)),  2)</f>
        <v>0</v>
      </c>
      <c r="I33" s="217">
        <v>0.21</v>
      </c>
      <c r="J33" s="216">
        <f>ROUND(((SUM(BE87:BE118))*I33),  2)</f>
        <v>0</v>
      </c>
      <c r="L33" s="20"/>
    </row>
    <row r="34" spans="2:12" s="1" customFormat="1" ht="14.45" customHeight="1">
      <c r="B34" s="20"/>
      <c r="E34" s="187" t="s">
        <v>42</v>
      </c>
      <c r="F34" s="216">
        <f>ROUND((SUM(BF87:BF118)),  2)</f>
        <v>0</v>
      </c>
      <c r="I34" s="217">
        <v>0.12</v>
      </c>
      <c r="J34" s="216">
        <f>ROUND(((SUM(BF87:BF118))*I34),  2)</f>
        <v>0</v>
      </c>
      <c r="L34" s="20"/>
    </row>
    <row r="35" spans="2:12" s="1" customFormat="1" ht="14.45" hidden="1" customHeight="1">
      <c r="B35" s="20"/>
      <c r="E35" s="187" t="s">
        <v>43</v>
      </c>
      <c r="F35" s="216">
        <f>ROUND((SUM(BG87:BG118)),  2)</f>
        <v>0</v>
      </c>
      <c r="I35" s="217">
        <v>0.21</v>
      </c>
      <c r="J35" s="216">
        <f>0</f>
        <v>0</v>
      </c>
      <c r="L35" s="20"/>
    </row>
    <row r="36" spans="2:12" s="1" customFormat="1" ht="14.45" hidden="1" customHeight="1">
      <c r="B36" s="20"/>
      <c r="E36" s="187" t="s">
        <v>44</v>
      </c>
      <c r="F36" s="216">
        <f>ROUND((SUM(BH87:BH118)),  2)</f>
        <v>0</v>
      </c>
      <c r="I36" s="217">
        <v>0.12</v>
      </c>
      <c r="J36" s="216">
        <f>0</f>
        <v>0</v>
      </c>
      <c r="L36" s="20"/>
    </row>
    <row r="37" spans="2:12" s="1" customFormat="1" ht="14.45" hidden="1" customHeight="1">
      <c r="B37" s="20"/>
      <c r="E37" s="187" t="s">
        <v>45</v>
      </c>
      <c r="F37" s="216">
        <f>ROUND((SUM(BI87:BI118)),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03 - Slaboproud</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J87</f>
        <v>0</v>
      </c>
      <c r="L59" s="20"/>
      <c r="AU59" s="17" t="s">
        <v>107</v>
      </c>
    </row>
    <row r="60" spans="2:47" s="8" customFormat="1" ht="24.95" customHeight="1">
      <c r="B60" s="50"/>
      <c r="D60" s="228" t="s">
        <v>752</v>
      </c>
      <c r="E60" s="229"/>
      <c r="F60" s="229"/>
      <c r="G60" s="229"/>
      <c r="H60" s="229"/>
      <c r="I60" s="229"/>
      <c r="J60" s="230">
        <f>J88</f>
        <v>0</v>
      </c>
      <c r="L60" s="50"/>
    </row>
    <row r="61" spans="2:47" s="9" customFormat="1" ht="19.899999999999999" customHeight="1">
      <c r="B61" s="51"/>
      <c r="D61" s="231" t="s">
        <v>753</v>
      </c>
      <c r="E61" s="232"/>
      <c r="F61" s="232"/>
      <c r="G61" s="232"/>
      <c r="H61" s="232"/>
      <c r="I61" s="232"/>
      <c r="J61" s="233">
        <f>J89</f>
        <v>0</v>
      </c>
      <c r="L61" s="51"/>
    </row>
    <row r="62" spans="2:47" s="9" customFormat="1" ht="19.899999999999999" customHeight="1">
      <c r="B62" s="51"/>
      <c r="D62" s="231" t="s">
        <v>754</v>
      </c>
      <c r="E62" s="232"/>
      <c r="F62" s="232"/>
      <c r="G62" s="232"/>
      <c r="H62" s="232"/>
      <c r="I62" s="232"/>
      <c r="J62" s="233">
        <f>J93</f>
        <v>0</v>
      </c>
      <c r="L62" s="51"/>
    </row>
    <row r="63" spans="2:47" s="9" customFormat="1" ht="19.899999999999999" customHeight="1">
      <c r="B63" s="51"/>
      <c r="D63" s="231" t="s">
        <v>755</v>
      </c>
      <c r="E63" s="232"/>
      <c r="F63" s="232"/>
      <c r="G63" s="232"/>
      <c r="H63" s="232"/>
      <c r="I63" s="232"/>
      <c r="J63" s="233">
        <f>J99</f>
        <v>0</v>
      </c>
      <c r="L63" s="51"/>
    </row>
    <row r="64" spans="2:47" s="9" customFormat="1" ht="19.899999999999999" customHeight="1">
      <c r="B64" s="51"/>
      <c r="D64" s="231" t="s">
        <v>756</v>
      </c>
      <c r="E64" s="232"/>
      <c r="F64" s="232"/>
      <c r="G64" s="232"/>
      <c r="H64" s="232"/>
      <c r="I64" s="232"/>
      <c r="J64" s="233">
        <f>J101</f>
        <v>0</v>
      </c>
      <c r="L64" s="51"/>
    </row>
    <row r="65" spans="2:12" s="8" customFormat="1" ht="24.95" customHeight="1">
      <c r="B65" s="50"/>
      <c r="D65" s="228" t="s">
        <v>757</v>
      </c>
      <c r="E65" s="229"/>
      <c r="F65" s="229"/>
      <c r="G65" s="229"/>
      <c r="H65" s="229"/>
      <c r="I65" s="229"/>
      <c r="J65" s="230">
        <f>J109</f>
        <v>0</v>
      </c>
      <c r="L65" s="50"/>
    </row>
    <row r="66" spans="2:12" s="9" customFormat="1" ht="19.899999999999999" customHeight="1">
      <c r="B66" s="51"/>
      <c r="D66" s="231" t="s">
        <v>758</v>
      </c>
      <c r="E66" s="232"/>
      <c r="F66" s="232"/>
      <c r="G66" s="232"/>
      <c r="H66" s="232"/>
      <c r="I66" s="232"/>
      <c r="J66" s="233">
        <f>J110</f>
        <v>0</v>
      </c>
      <c r="L66" s="51"/>
    </row>
    <row r="67" spans="2:12" s="9" customFormat="1" ht="19.899999999999999" customHeight="1">
      <c r="B67" s="51"/>
      <c r="D67" s="231" t="s">
        <v>756</v>
      </c>
      <c r="E67" s="232"/>
      <c r="F67" s="232"/>
      <c r="G67" s="232"/>
      <c r="H67" s="232"/>
      <c r="I67" s="232"/>
      <c r="J67" s="233">
        <f>J113</f>
        <v>0</v>
      </c>
      <c r="L67" s="51"/>
    </row>
    <row r="68" spans="2:12" s="1" customFormat="1" ht="21.75" customHeight="1">
      <c r="B68" s="20"/>
      <c r="L68" s="20"/>
    </row>
    <row r="69" spans="2:12" s="1" customFormat="1" ht="6.95" customHeight="1">
      <c r="B69" s="196"/>
      <c r="C69" s="197"/>
      <c r="D69" s="197"/>
      <c r="E69" s="197"/>
      <c r="F69" s="197"/>
      <c r="G69" s="197"/>
      <c r="H69" s="197"/>
      <c r="I69" s="197"/>
      <c r="J69" s="197"/>
      <c r="K69" s="197"/>
      <c r="L69" s="20"/>
    </row>
    <row r="73" spans="2:12" s="1" customFormat="1" ht="6.95" customHeight="1">
      <c r="B73" s="198"/>
      <c r="C73" s="199"/>
      <c r="D73" s="199"/>
      <c r="E73" s="199"/>
      <c r="F73" s="199"/>
      <c r="G73" s="199"/>
      <c r="H73" s="199"/>
      <c r="I73" s="199"/>
      <c r="J73" s="199"/>
      <c r="K73" s="199"/>
      <c r="L73" s="20"/>
    </row>
    <row r="74" spans="2:12" s="1" customFormat="1" ht="24.95" customHeight="1">
      <c r="B74" s="20"/>
      <c r="C74" s="184" t="s">
        <v>118</v>
      </c>
      <c r="L74" s="20"/>
    </row>
    <row r="75" spans="2:12" s="1" customFormat="1" ht="6.95" customHeight="1">
      <c r="B75" s="20"/>
      <c r="L75" s="20"/>
    </row>
    <row r="76" spans="2:12" s="1" customFormat="1" ht="12" customHeight="1">
      <c r="B76" s="20"/>
      <c r="C76" s="187" t="s">
        <v>15</v>
      </c>
      <c r="L76" s="20"/>
    </row>
    <row r="77" spans="2:12" s="1" customFormat="1" ht="16.5" customHeight="1">
      <c r="B77" s="20"/>
      <c r="E77" s="356" t="str">
        <f>E7</f>
        <v>S6a-Vencovského aula</v>
      </c>
      <c r="F77" s="357"/>
      <c r="G77" s="357"/>
      <c r="H77" s="357"/>
      <c r="L77" s="20"/>
    </row>
    <row r="78" spans="2:12" s="1" customFormat="1" ht="12" customHeight="1">
      <c r="B78" s="20"/>
      <c r="C78" s="187" t="s">
        <v>101</v>
      </c>
      <c r="L78" s="20"/>
    </row>
    <row r="79" spans="2:12" s="1" customFormat="1" ht="16.5" customHeight="1">
      <c r="B79" s="20"/>
      <c r="E79" s="346" t="str">
        <f>E9</f>
        <v>03 - Slaboproud</v>
      </c>
      <c r="F79" s="355"/>
      <c r="G79" s="355"/>
      <c r="H79" s="355"/>
      <c r="L79" s="20"/>
    </row>
    <row r="80" spans="2:12" s="1" customFormat="1" ht="6.95" customHeight="1">
      <c r="B80" s="20"/>
      <c r="L80" s="20"/>
    </row>
    <row r="81" spans="2:65" s="1" customFormat="1" ht="12" customHeight="1">
      <c r="B81" s="20"/>
      <c r="C81" s="187" t="s">
        <v>19</v>
      </c>
      <c r="F81" s="188" t="str">
        <f>F12</f>
        <v>nám.W.Churchilla 4,</v>
      </c>
      <c r="I81" s="187" t="s">
        <v>21</v>
      </c>
      <c r="J81" s="211" t="str">
        <f>IF(J12="","",J12)</f>
        <v>2. 2. 2026</v>
      </c>
      <c r="L81" s="20"/>
    </row>
    <row r="82" spans="2:65" s="1" customFormat="1" ht="6.95" customHeight="1">
      <c r="B82" s="20"/>
      <c r="L82" s="20"/>
    </row>
    <row r="83" spans="2:65" s="1" customFormat="1" ht="25.7" customHeight="1">
      <c r="B83" s="20"/>
      <c r="C83" s="187" t="s">
        <v>23</v>
      </c>
      <c r="F83" s="188" t="str">
        <f>E15</f>
        <v>VŠE,nám. W.Churchilla 4, Praha 3,130 67</v>
      </c>
      <c r="I83" s="187" t="s">
        <v>28</v>
      </c>
      <c r="J83" s="224" t="str">
        <f>E21</f>
        <v>Ing. Jaroslav Borovička</v>
      </c>
      <c r="L83" s="20"/>
    </row>
    <row r="84" spans="2:65" s="1" customFormat="1" ht="15.2" customHeight="1">
      <c r="B84" s="20"/>
      <c r="C84" s="187" t="s">
        <v>27</v>
      </c>
      <c r="F84" s="188">
        <f>IF(E18="","",E18)</f>
        <v>0</v>
      </c>
      <c r="I84" s="187" t="s">
        <v>31</v>
      </c>
      <c r="J84" s="224" t="str">
        <f>E24</f>
        <v>Ing. Milan Dušek</v>
      </c>
      <c r="L84" s="20"/>
    </row>
    <row r="85" spans="2:65" s="1" customFormat="1" ht="10.35" customHeight="1">
      <c r="B85" s="20"/>
      <c r="L85" s="20"/>
    </row>
    <row r="86" spans="2:65" s="10" customFormat="1" ht="29.25" customHeight="1">
      <c r="B86" s="52"/>
      <c r="C86" s="234" t="s">
        <v>119</v>
      </c>
      <c r="D86" s="235" t="s">
        <v>55</v>
      </c>
      <c r="E86" s="235" t="s">
        <v>51</v>
      </c>
      <c r="F86" s="235" t="s">
        <v>52</v>
      </c>
      <c r="G86" s="235" t="s">
        <v>120</v>
      </c>
      <c r="H86" s="235" t="s">
        <v>121</v>
      </c>
      <c r="I86" s="235" t="s">
        <v>122</v>
      </c>
      <c r="J86" s="235" t="s">
        <v>106</v>
      </c>
      <c r="K86" s="236" t="s">
        <v>123</v>
      </c>
      <c r="L86" s="52"/>
      <c r="M86" s="27" t="s">
        <v>3</v>
      </c>
      <c r="N86" s="28" t="s">
        <v>40</v>
      </c>
      <c r="O86" s="28" t="s">
        <v>124</v>
      </c>
      <c r="P86" s="28" t="s">
        <v>125</v>
      </c>
      <c r="Q86" s="28" t="s">
        <v>126</v>
      </c>
      <c r="R86" s="28" t="s">
        <v>127</v>
      </c>
      <c r="S86" s="28" t="s">
        <v>128</v>
      </c>
      <c r="T86" s="29" t="s">
        <v>129</v>
      </c>
    </row>
    <row r="87" spans="2:65" s="1" customFormat="1" ht="22.9" customHeight="1">
      <c r="B87" s="20"/>
      <c r="C87" s="204" t="s">
        <v>130</v>
      </c>
      <c r="J87" s="237">
        <f>BK87</f>
        <v>0</v>
      </c>
      <c r="L87" s="20"/>
      <c r="M87" s="30"/>
      <c r="N87" s="24"/>
      <c r="O87" s="24"/>
      <c r="P87" s="53">
        <f>P88+P109</f>
        <v>0</v>
      </c>
      <c r="Q87" s="24"/>
      <c r="R87" s="53">
        <f>R88+R109</f>
        <v>0</v>
      </c>
      <c r="S87" s="24"/>
      <c r="T87" s="54">
        <f>T88+T109</f>
        <v>0</v>
      </c>
      <c r="AT87" s="17" t="s">
        <v>69</v>
      </c>
      <c r="AU87" s="17" t="s">
        <v>107</v>
      </c>
      <c r="BK87" s="55">
        <f>BK88+BK109</f>
        <v>0</v>
      </c>
    </row>
    <row r="88" spans="2:65" s="11" customFormat="1" ht="25.9" customHeight="1">
      <c r="B88" s="56"/>
      <c r="D88" s="57" t="s">
        <v>69</v>
      </c>
      <c r="E88" s="238" t="s">
        <v>759</v>
      </c>
      <c r="F88" s="238" t="s">
        <v>760</v>
      </c>
      <c r="J88" s="239">
        <f>BK88</f>
        <v>0</v>
      </c>
      <c r="L88" s="56"/>
      <c r="M88" s="58"/>
      <c r="P88" s="59">
        <f>P89+P93+P99+P101</f>
        <v>0</v>
      </c>
      <c r="R88" s="59">
        <f>R89+R93+R99+R101</f>
        <v>0</v>
      </c>
      <c r="T88" s="60">
        <f>T89+T93+T99+T101</f>
        <v>0</v>
      </c>
      <c r="AR88" s="57" t="s">
        <v>80</v>
      </c>
      <c r="AT88" s="61" t="s">
        <v>69</v>
      </c>
      <c r="AU88" s="61" t="s">
        <v>70</v>
      </c>
      <c r="AY88" s="57" t="s">
        <v>133</v>
      </c>
      <c r="BK88" s="62">
        <f>BK89+BK93+BK99+BK101</f>
        <v>0</v>
      </c>
    </row>
    <row r="89" spans="2:65" s="11" customFormat="1" ht="22.9" customHeight="1">
      <c r="B89" s="56"/>
      <c r="D89" s="57" t="s">
        <v>69</v>
      </c>
      <c r="E89" s="240" t="s">
        <v>761</v>
      </c>
      <c r="F89" s="240" t="s">
        <v>762</v>
      </c>
      <c r="J89" s="241">
        <f>BK89</f>
        <v>0</v>
      </c>
      <c r="L89" s="56"/>
      <c r="M89" s="58"/>
      <c r="P89" s="59">
        <f>SUM(P90:P92)</f>
        <v>0</v>
      </c>
      <c r="R89" s="59">
        <f>SUM(R90:R92)</f>
        <v>0</v>
      </c>
      <c r="T89" s="60">
        <f>SUM(T90:T92)</f>
        <v>0</v>
      </c>
      <c r="AR89" s="57" t="s">
        <v>78</v>
      </c>
      <c r="AT89" s="61" t="s">
        <v>69</v>
      </c>
      <c r="AU89" s="61" t="s">
        <v>78</v>
      </c>
      <c r="AY89" s="57" t="s">
        <v>133</v>
      </c>
      <c r="BK89" s="62">
        <f>SUM(BK90:BK92)</f>
        <v>0</v>
      </c>
    </row>
    <row r="90" spans="2:65" s="1" customFormat="1" ht="16.5" customHeight="1">
      <c r="B90" s="20"/>
      <c r="C90" s="242" t="s">
        <v>78</v>
      </c>
      <c r="D90" s="242" t="s">
        <v>136</v>
      </c>
      <c r="E90" s="243" t="s">
        <v>763</v>
      </c>
      <c r="F90" s="244" t="s">
        <v>764</v>
      </c>
      <c r="G90" s="245" t="s">
        <v>460</v>
      </c>
      <c r="H90" s="246">
        <v>1</v>
      </c>
      <c r="I90" s="321">
        <v>0</v>
      </c>
      <c r="J90" s="247">
        <f>ROUND(I90*H90,2)</f>
        <v>0</v>
      </c>
      <c r="K90" s="244" t="s">
        <v>3</v>
      </c>
      <c r="L90" s="20"/>
      <c r="M90" s="63" t="s">
        <v>3</v>
      </c>
      <c r="N90" s="64" t="s">
        <v>41</v>
      </c>
      <c r="O90" s="65">
        <v>0</v>
      </c>
      <c r="P90" s="65">
        <f>O90*H90</f>
        <v>0</v>
      </c>
      <c r="Q90" s="65">
        <v>0</v>
      </c>
      <c r="R90" s="65">
        <f>Q90*H90</f>
        <v>0</v>
      </c>
      <c r="S90" s="65">
        <v>0</v>
      </c>
      <c r="T90" s="66">
        <f>S90*H90</f>
        <v>0</v>
      </c>
      <c r="AR90" s="67" t="s">
        <v>217</v>
      </c>
      <c r="AT90" s="67" t="s">
        <v>136</v>
      </c>
      <c r="AU90" s="67" t="s">
        <v>80</v>
      </c>
      <c r="AY90" s="17" t="s">
        <v>133</v>
      </c>
      <c r="BE90" s="68">
        <f>IF(N90="základní",J90,0)</f>
        <v>0</v>
      </c>
      <c r="BF90" s="68">
        <f>IF(N90="snížená",J90,0)</f>
        <v>0</v>
      </c>
      <c r="BG90" s="68">
        <f>IF(N90="zákl. přenesená",J90,0)</f>
        <v>0</v>
      </c>
      <c r="BH90" s="68">
        <f>IF(N90="sníž. přenesená",J90,0)</f>
        <v>0</v>
      </c>
      <c r="BI90" s="68">
        <f>IF(N90="nulová",J90,0)</f>
        <v>0</v>
      </c>
      <c r="BJ90" s="17" t="s">
        <v>78</v>
      </c>
      <c r="BK90" s="68">
        <f>ROUND(I90*H90,2)</f>
        <v>0</v>
      </c>
      <c r="BL90" s="17" t="s">
        <v>217</v>
      </c>
      <c r="BM90" s="67" t="s">
        <v>80</v>
      </c>
    </row>
    <row r="91" spans="2:65" s="1" customFormat="1" ht="16.5" customHeight="1">
      <c r="B91" s="20"/>
      <c r="C91" s="242" t="s">
        <v>80</v>
      </c>
      <c r="D91" s="242" t="s">
        <v>136</v>
      </c>
      <c r="E91" s="243" t="s">
        <v>765</v>
      </c>
      <c r="F91" s="244" t="s">
        <v>766</v>
      </c>
      <c r="G91" s="245" t="s">
        <v>460</v>
      </c>
      <c r="H91" s="246">
        <v>6</v>
      </c>
      <c r="I91" s="321">
        <v>0</v>
      </c>
      <c r="J91" s="247">
        <f>ROUND(I91*H91,2)</f>
        <v>0</v>
      </c>
      <c r="K91" s="244" t="s">
        <v>3</v>
      </c>
      <c r="L91" s="20"/>
      <c r="M91" s="63" t="s">
        <v>3</v>
      </c>
      <c r="N91" s="64" t="s">
        <v>41</v>
      </c>
      <c r="O91" s="65">
        <v>0</v>
      </c>
      <c r="P91" s="65">
        <f>O91*H91</f>
        <v>0</v>
      </c>
      <c r="Q91" s="65">
        <v>0</v>
      </c>
      <c r="R91" s="65">
        <f>Q91*H91</f>
        <v>0</v>
      </c>
      <c r="S91" s="65">
        <v>0</v>
      </c>
      <c r="T91" s="66">
        <f>S91*H91</f>
        <v>0</v>
      </c>
      <c r="AR91" s="67" t="s">
        <v>217</v>
      </c>
      <c r="AT91" s="67" t="s">
        <v>136</v>
      </c>
      <c r="AU91" s="67" t="s">
        <v>80</v>
      </c>
      <c r="AY91" s="17" t="s">
        <v>133</v>
      </c>
      <c r="BE91" s="68">
        <f>IF(N91="základní",J91,0)</f>
        <v>0</v>
      </c>
      <c r="BF91" s="68">
        <f>IF(N91="snížená",J91,0)</f>
        <v>0</v>
      </c>
      <c r="BG91" s="68">
        <f>IF(N91="zákl. přenesená",J91,0)</f>
        <v>0</v>
      </c>
      <c r="BH91" s="68">
        <f>IF(N91="sníž. přenesená",J91,0)</f>
        <v>0</v>
      </c>
      <c r="BI91" s="68">
        <f>IF(N91="nulová",J91,0)</f>
        <v>0</v>
      </c>
      <c r="BJ91" s="17" t="s">
        <v>78</v>
      </c>
      <c r="BK91" s="68">
        <f>ROUND(I91*H91,2)</f>
        <v>0</v>
      </c>
      <c r="BL91" s="17" t="s">
        <v>217</v>
      </c>
      <c r="BM91" s="67" t="s">
        <v>141</v>
      </c>
    </row>
    <row r="92" spans="2:65" s="1" customFormat="1" ht="16.5" customHeight="1">
      <c r="B92" s="20"/>
      <c r="C92" s="242" t="s">
        <v>154</v>
      </c>
      <c r="D92" s="242" t="s">
        <v>136</v>
      </c>
      <c r="E92" s="243" t="s">
        <v>767</v>
      </c>
      <c r="F92" s="244" t="s">
        <v>768</v>
      </c>
      <c r="G92" s="245" t="s">
        <v>460</v>
      </c>
      <c r="H92" s="246">
        <v>6</v>
      </c>
      <c r="I92" s="321">
        <v>0</v>
      </c>
      <c r="J92" s="247">
        <f>ROUND(I92*H92,2)</f>
        <v>0</v>
      </c>
      <c r="K92" s="244" t="s">
        <v>3</v>
      </c>
      <c r="L92" s="20"/>
      <c r="M92" s="63" t="s">
        <v>3</v>
      </c>
      <c r="N92" s="64" t="s">
        <v>41</v>
      </c>
      <c r="O92" s="65">
        <v>0</v>
      </c>
      <c r="P92" s="65">
        <f>O92*H92</f>
        <v>0</v>
      </c>
      <c r="Q92" s="65">
        <v>0</v>
      </c>
      <c r="R92" s="65">
        <f>Q92*H92</f>
        <v>0</v>
      </c>
      <c r="S92" s="65">
        <v>0</v>
      </c>
      <c r="T92" s="66">
        <f>S92*H92</f>
        <v>0</v>
      </c>
      <c r="AR92" s="67" t="s">
        <v>217</v>
      </c>
      <c r="AT92" s="67" t="s">
        <v>136</v>
      </c>
      <c r="AU92" s="67" t="s">
        <v>80</v>
      </c>
      <c r="AY92" s="17" t="s">
        <v>133</v>
      </c>
      <c r="BE92" s="68">
        <f>IF(N92="základní",J92,0)</f>
        <v>0</v>
      </c>
      <c r="BF92" s="68">
        <f>IF(N92="snížená",J92,0)</f>
        <v>0</v>
      </c>
      <c r="BG92" s="68">
        <f>IF(N92="zákl. přenesená",J92,0)</f>
        <v>0</v>
      </c>
      <c r="BH92" s="68">
        <f>IF(N92="sníž. přenesená",J92,0)</f>
        <v>0</v>
      </c>
      <c r="BI92" s="68">
        <f>IF(N92="nulová",J92,0)</f>
        <v>0</v>
      </c>
      <c r="BJ92" s="17" t="s">
        <v>78</v>
      </c>
      <c r="BK92" s="68">
        <f>ROUND(I92*H92,2)</f>
        <v>0</v>
      </c>
      <c r="BL92" s="17" t="s">
        <v>217</v>
      </c>
      <c r="BM92" s="67" t="s">
        <v>171</v>
      </c>
    </row>
    <row r="93" spans="2:65" s="11" customFormat="1" ht="22.9" customHeight="1">
      <c r="B93" s="56"/>
      <c r="D93" s="57" t="s">
        <v>69</v>
      </c>
      <c r="E93" s="240" t="s">
        <v>769</v>
      </c>
      <c r="F93" s="240" t="s">
        <v>770</v>
      </c>
      <c r="J93" s="241">
        <f>BK93</f>
        <v>0</v>
      </c>
      <c r="L93" s="56"/>
      <c r="M93" s="58"/>
      <c r="P93" s="59">
        <f>SUM(P94:P98)</f>
        <v>0</v>
      </c>
      <c r="R93" s="59">
        <f>SUM(R94:R98)</f>
        <v>0</v>
      </c>
      <c r="T93" s="60">
        <f>SUM(T94:T98)</f>
        <v>0</v>
      </c>
      <c r="AR93" s="57" t="s">
        <v>78</v>
      </c>
      <c r="AT93" s="61" t="s">
        <v>69</v>
      </c>
      <c r="AU93" s="61" t="s">
        <v>78</v>
      </c>
      <c r="AY93" s="57" t="s">
        <v>133</v>
      </c>
      <c r="BK93" s="62">
        <f>SUM(BK94:BK98)</f>
        <v>0</v>
      </c>
    </row>
    <row r="94" spans="2:65" s="1" customFormat="1" ht="16.5" customHeight="1">
      <c r="B94" s="20"/>
      <c r="C94" s="242" t="s">
        <v>141</v>
      </c>
      <c r="D94" s="242" t="s">
        <v>136</v>
      </c>
      <c r="E94" s="243" t="s">
        <v>771</v>
      </c>
      <c r="F94" s="244" t="s">
        <v>772</v>
      </c>
      <c r="G94" s="245" t="s">
        <v>460</v>
      </c>
      <c r="H94" s="246">
        <v>15</v>
      </c>
      <c r="I94" s="321">
        <v>0</v>
      </c>
      <c r="J94" s="247">
        <f>ROUND(I94*H94,2)</f>
        <v>0</v>
      </c>
      <c r="K94" s="244" t="s">
        <v>3</v>
      </c>
      <c r="L94" s="20"/>
      <c r="M94" s="63" t="s">
        <v>3</v>
      </c>
      <c r="N94" s="64" t="s">
        <v>41</v>
      </c>
      <c r="O94" s="65">
        <v>0</v>
      </c>
      <c r="P94" s="65">
        <f>O94*H94</f>
        <v>0</v>
      </c>
      <c r="Q94" s="65">
        <v>0</v>
      </c>
      <c r="R94" s="65">
        <f>Q94*H94</f>
        <v>0</v>
      </c>
      <c r="S94" s="65">
        <v>0</v>
      </c>
      <c r="T94" s="66">
        <f>S94*H94</f>
        <v>0</v>
      </c>
      <c r="AR94" s="67" t="s">
        <v>217</v>
      </c>
      <c r="AT94" s="67" t="s">
        <v>136</v>
      </c>
      <c r="AU94" s="67" t="s">
        <v>80</v>
      </c>
      <c r="AY94" s="17" t="s">
        <v>133</v>
      </c>
      <c r="BE94" s="68">
        <f>IF(N94="základní",J94,0)</f>
        <v>0</v>
      </c>
      <c r="BF94" s="68">
        <f>IF(N94="snížená",J94,0)</f>
        <v>0</v>
      </c>
      <c r="BG94" s="68">
        <f>IF(N94="zákl. přenesená",J94,0)</f>
        <v>0</v>
      </c>
      <c r="BH94" s="68">
        <f>IF(N94="sníž. přenesená",J94,0)</f>
        <v>0</v>
      </c>
      <c r="BI94" s="68">
        <f>IF(N94="nulová",J94,0)</f>
        <v>0</v>
      </c>
      <c r="BJ94" s="17" t="s">
        <v>78</v>
      </c>
      <c r="BK94" s="68">
        <f>ROUND(I94*H94,2)</f>
        <v>0</v>
      </c>
      <c r="BL94" s="17" t="s">
        <v>217</v>
      </c>
      <c r="BM94" s="67" t="s">
        <v>185</v>
      </c>
    </row>
    <row r="95" spans="2:65" s="1" customFormat="1" ht="16.5" customHeight="1">
      <c r="B95" s="20"/>
      <c r="C95" s="242" t="s">
        <v>165</v>
      </c>
      <c r="D95" s="242" t="s">
        <v>136</v>
      </c>
      <c r="E95" s="243" t="s">
        <v>773</v>
      </c>
      <c r="F95" s="244" t="s">
        <v>774</v>
      </c>
      <c r="G95" s="245" t="s">
        <v>460</v>
      </c>
      <c r="H95" s="246">
        <v>4</v>
      </c>
      <c r="I95" s="321">
        <v>0</v>
      </c>
      <c r="J95" s="247">
        <f>ROUND(I95*H95,2)</f>
        <v>0</v>
      </c>
      <c r="K95" s="244" t="s">
        <v>3</v>
      </c>
      <c r="L95" s="20"/>
      <c r="M95" s="63" t="s">
        <v>3</v>
      </c>
      <c r="N95" s="64" t="s">
        <v>41</v>
      </c>
      <c r="O95" s="65">
        <v>0</v>
      </c>
      <c r="P95" s="65">
        <f>O95*H95</f>
        <v>0</v>
      </c>
      <c r="Q95" s="65">
        <v>0</v>
      </c>
      <c r="R95" s="65">
        <f>Q95*H95</f>
        <v>0</v>
      </c>
      <c r="S95" s="65">
        <v>0</v>
      </c>
      <c r="T95" s="66">
        <f>S95*H95</f>
        <v>0</v>
      </c>
      <c r="AR95" s="67" t="s">
        <v>217</v>
      </c>
      <c r="AT95" s="67" t="s">
        <v>136</v>
      </c>
      <c r="AU95" s="67" t="s">
        <v>80</v>
      </c>
      <c r="AY95" s="17" t="s">
        <v>133</v>
      </c>
      <c r="BE95" s="68">
        <f>IF(N95="základní",J95,0)</f>
        <v>0</v>
      </c>
      <c r="BF95" s="68">
        <f>IF(N95="snížená",J95,0)</f>
        <v>0</v>
      </c>
      <c r="BG95" s="68">
        <f>IF(N95="zákl. přenesená",J95,0)</f>
        <v>0</v>
      </c>
      <c r="BH95" s="68">
        <f>IF(N95="sníž. přenesená",J95,0)</f>
        <v>0</v>
      </c>
      <c r="BI95" s="68">
        <f>IF(N95="nulová",J95,0)</f>
        <v>0</v>
      </c>
      <c r="BJ95" s="17" t="s">
        <v>78</v>
      </c>
      <c r="BK95" s="68">
        <f>ROUND(I95*H95,2)</f>
        <v>0</v>
      </c>
      <c r="BL95" s="17" t="s">
        <v>217</v>
      </c>
      <c r="BM95" s="67" t="s">
        <v>195</v>
      </c>
    </row>
    <row r="96" spans="2:65" s="1" customFormat="1" ht="21.75" customHeight="1">
      <c r="B96" s="20"/>
      <c r="C96" s="242" t="s">
        <v>171</v>
      </c>
      <c r="D96" s="242" t="s">
        <v>136</v>
      </c>
      <c r="E96" s="243" t="s">
        <v>775</v>
      </c>
      <c r="F96" s="244" t="s">
        <v>776</v>
      </c>
      <c r="G96" s="245" t="s">
        <v>460</v>
      </c>
      <c r="H96" s="246">
        <v>4</v>
      </c>
      <c r="I96" s="321">
        <v>0</v>
      </c>
      <c r="J96" s="247">
        <f>ROUND(I96*H96,2)</f>
        <v>0</v>
      </c>
      <c r="K96" s="244" t="s">
        <v>3</v>
      </c>
      <c r="L96" s="20"/>
      <c r="M96" s="63" t="s">
        <v>3</v>
      </c>
      <c r="N96" s="64" t="s">
        <v>41</v>
      </c>
      <c r="O96" s="65">
        <v>0</v>
      </c>
      <c r="P96" s="65">
        <f>O96*H96</f>
        <v>0</v>
      </c>
      <c r="Q96" s="65">
        <v>0</v>
      </c>
      <c r="R96" s="65">
        <f>Q96*H96</f>
        <v>0</v>
      </c>
      <c r="S96" s="65">
        <v>0</v>
      </c>
      <c r="T96" s="66">
        <f>S96*H96</f>
        <v>0</v>
      </c>
      <c r="AR96" s="67" t="s">
        <v>217</v>
      </c>
      <c r="AT96" s="67" t="s">
        <v>136</v>
      </c>
      <c r="AU96" s="67" t="s">
        <v>80</v>
      </c>
      <c r="AY96" s="17" t="s">
        <v>133</v>
      </c>
      <c r="BE96" s="68">
        <f>IF(N96="základní",J96,0)</f>
        <v>0</v>
      </c>
      <c r="BF96" s="68">
        <f>IF(N96="snížená",J96,0)</f>
        <v>0</v>
      </c>
      <c r="BG96" s="68">
        <f>IF(N96="zákl. přenesená",J96,0)</f>
        <v>0</v>
      </c>
      <c r="BH96" s="68">
        <f>IF(N96="sníž. přenesená",J96,0)</f>
        <v>0</v>
      </c>
      <c r="BI96" s="68">
        <f>IF(N96="nulová",J96,0)</f>
        <v>0</v>
      </c>
      <c r="BJ96" s="17" t="s">
        <v>78</v>
      </c>
      <c r="BK96" s="68">
        <f>ROUND(I96*H96,2)</f>
        <v>0</v>
      </c>
      <c r="BL96" s="17" t="s">
        <v>217</v>
      </c>
      <c r="BM96" s="67" t="s">
        <v>9</v>
      </c>
    </row>
    <row r="97" spans="2:65" s="1" customFormat="1" ht="16.5" customHeight="1">
      <c r="B97" s="20"/>
      <c r="C97" s="242" t="s">
        <v>179</v>
      </c>
      <c r="D97" s="242" t="s">
        <v>136</v>
      </c>
      <c r="E97" s="243" t="s">
        <v>777</v>
      </c>
      <c r="F97" s="244" t="s">
        <v>778</v>
      </c>
      <c r="G97" s="245" t="s">
        <v>460</v>
      </c>
      <c r="H97" s="246">
        <v>11</v>
      </c>
      <c r="I97" s="321">
        <v>0</v>
      </c>
      <c r="J97" s="247">
        <f>ROUND(I97*H97,2)</f>
        <v>0</v>
      </c>
      <c r="K97" s="244" t="s">
        <v>3</v>
      </c>
      <c r="L97" s="20"/>
      <c r="M97" s="63" t="s">
        <v>3</v>
      </c>
      <c r="N97" s="64" t="s">
        <v>41</v>
      </c>
      <c r="O97" s="65">
        <v>0</v>
      </c>
      <c r="P97" s="65">
        <f>O97*H97</f>
        <v>0</v>
      </c>
      <c r="Q97" s="65">
        <v>0</v>
      </c>
      <c r="R97" s="65">
        <f>Q97*H97</f>
        <v>0</v>
      </c>
      <c r="S97" s="65">
        <v>0</v>
      </c>
      <c r="T97" s="66">
        <f>S97*H97</f>
        <v>0</v>
      </c>
      <c r="AR97" s="67" t="s">
        <v>217</v>
      </c>
      <c r="AT97" s="67" t="s">
        <v>136</v>
      </c>
      <c r="AU97" s="67" t="s">
        <v>80</v>
      </c>
      <c r="AY97" s="17" t="s">
        <v>133</v>
      </c>
      <c r="BE97" s="68">
        <f>IF(N97="základní",J97,0)</f>
        <v>0</v>
      </c>
      <c r="BF97" s="68">
        <f>IF(N97="snížená",J97,0)</f>
        <v>0</v>
      </c>
      <c r="BG97" s="68">
        <f>IF(N97="zákl. přenesená",J97,0)</f>
        <v>0</v>
      </c>
      <c r="BH97" s="68">
        <f>IF(N97="sníž. přenesená",J97,0)</f>
        <v>0</v>
      </c>
      <c r="BI97" s="68">
        <f>IF(N97="nulová",J97,0)</f>
        <v>0</v>
      </c>
      <c r="BJ97" s="17" t="s">
        <v>78</v>
      </c>
      <c r="BK97" s="68">
        <f>ROUND(I97*H97,2)</f>
        <v>0</v>
      </c>
      <c r="BL97" s="17" t="s">
        <v>217</v>
      </c>
      <c r="BM97" s="67" t="s">
        <v>222</v>
      </c>
    </row>
    <row r="98" spans="2:65" s="1" customFormat="1" ht="16.5" customHeight="1">
      <c r="B98" s="20"/>
      <c r="C98" s="242" t="s">
        <v>185</v>
      </c>
      <c r="D98" s="242" t="s">
        <v>136</v>
      </c>
      <c r="E98" s="243" t="s">
        <v>779</v>
      </c>
      <c r="F98" s="244" t="s">
        <v>780</v>
      </c>
      <c r="G98" s="245" t="s">
        <v>460</v>
      </c>
      <c r="H98" s="246">
        <v>25</v>
      </c>
      <c r="I98" s="321">
        <v>0</v>
      </c>
      <c r="J98" s="247">
        <f>ROUND(I98*H98,2)</f>
        <v>0</v>
      </c>
      <c r="K98" s="244" t="s">
        <v>3</v>
      </c>
      <c r="L98" s="20"/>
      <c r="M98" s="63" t="s">
        <v>3</v>
      </c>
      <c r="N98" s="64" t="s">
        <v>41</v>
      </c>
      <c r="O98" s="65">
        <v>0</v>
      </c>
      <c r="P98" s="65">
        <f>O98*H98</f>
        <v>0</v>
      </c>
      <c r="Q98" s="65">
        <v>0</v>
      </c>
      <c r="R98" s="65">
        <f>Q98*H98</f>
        <v>0</v>
      </c>
      <c r="S98" s="65">
        <v>0</v>
      </c>
      <c r="T98" s="66">
        <f>S98*H98</f>
        <v>0</v>
      </c>
      <c r="AR98" s="67" t="s">
        <v>217</v>
      </c>
      <c r="AT98" s="67" t="s">
        <v>136</v>
      </c>
      <c r="AU98" s="67" t="s">
        <v>80</v>
      </c>
      <c r="AY98" s="17" t="s">
        <v>133</v>
      </c>
      <c r="BE98" s="68">
        <f>IF(N98="základní",J98,0)</f>
        <v>0</v>
      </c>
      <c r="BF98" s="68">
        <f>IF(N98="snížená",J98,0)</f>
        <v>0</v>
      </c>
      <c r="BG98" s="68">
        <f>IF(N98="zákl. přenesená",J98,0)</f>
        <v>0</v>
      </c>
      <c r="BH98" s="68">
        <f>IF(N98="sníž. přenesená",J98,0)</f>
        <v>0</v>
      </c>
      <c r="BI98" s="68">
        <f>IF(N98="nulová",J98,0)</f>
        <v>0</v>
      </c>
      <c r="BJ98" s="17" t="s">
        <v>78</v>
      </c>
      <c r="BK98" s="68">
        <f>ROUND(I98*H98,2)</f>
        <v>0</v>
      </c>
      <c r="BL98" s="17" t="s">
        <v>217</v>
      </c>
      <c r="BM98" s="67" t="s">
        <v>217</v>
      </c>
    </row>
    <row r="99" spans="2:65" s="11" customFormat="1" ht="22.9" customHeight="1">
      <c r="B99" s="56"/>
      <c r="D99" s="57" t="s">
        <v>69</v>
      </c>
      <c r="E99" s="240" t="s">
        <v>781</v>
      </c>
      <c r="F99" s="240" t="s">
        <v>782</v>
      </c>
      <c r="J99" s="241">
        <f>BK99</f>
        <v>0</v>
      </c>
      <c r="L99" s="56"/>
      <c r="M99" s="58"/>
      <c r="P99" s="59">
        <f>P100</f>
        <v>0</v>
      </c>
      <c r="R99" s="59">
        <f>R100</f>
        <v>0</v>
      </c>
      <c r="T99" s="60">
        <f>T100</f>
        <v>0</v>
      </c>
      <c r="AR99" s="57" t="s">
        <v>78</v>
      </c>
      <c r="AT99" s="61" t="s">
        <v>69</v>
      </c>
      <c r="AU99" s="61" t="s">
        <v>78</v>
      </c>
      <c r="AY99" s="57" t="s">
        <v>133</v>
      </c>
      <c r="BK99" s="62">
        <f>BK100</f>
        <v>0</v>
      </c>
    </row>
    <row r="100" spans="2:65" s="1" customFormat="1" ht="16.5" customHeight="1">
      <c r="B100" s="20"/>
      <c r="C100" s="242" t="s">
        <v>134</v>
      </c>
      <c r="D100" s="242" t="s">
        <v>136</v>
      </c>
      <c r="E100" s="243" t="s">
        <v>783</v>
      </c>
      <c r="F100" s="244" t="s">
        <v>784</v>
      </c>
      <c r="G100" s="245" t="s">
        <v>453</v>
      </c>
      <c r="H100" s="246">
        <v>2150</v>
      </c>
      <c r="I100" s="321">
        <v>0</v>
      </c>
      <c r="J100" s="247">
        <f>ROUND(I100*H100,2)</f>
        <v>0</v>
      </c>
      <c r="K100" s="244" t="s">
        <v>3</v>
      </c>
      <c r="L100" s="20"/>
      <c r="M100" s="63" t="s">
        <v>3</v>
      </c>
      <c r="N100" s="64" t="s">
        <v>41</v>
      </c>
      <c r="O100" s="65">
        <v>0</v>
      </c>
      <c r="P100" s="65">
        <f>O100*H100</f>
        <v>0</v>
      </c>
      <c r="Q100" s="65">
        <v>0</v>
      </c>
      <c r="R100" s="65">
        <f>Q100*H100</f>
        <v>0</v>
      </c>
      <c r="S100" s="65">
        <v>0</v>
      </c>
      <c r="T100" s="66">
        <f>S100*H100</f>
        <v>0</v>
      </c>
      <c r="AR100" s="67" t="s">
        <v>217</v>
      </c>
      <c r="AT100" s="67" t="s">
        <v>136</v>
      </c>
      <c r="AU100" s="67" t="s">
        <v>80</v>
      </c>
      <c r="AY100" s="17" t="s">
        <v>133</v>
      </c>
      <c r="BE100" s="68">
        <f>IF(N100="základní",J100,0)</f>
        <v>0</v>
      </c>
      <c r="BF100" s="68">
        <f>IF(N100="snížená",J100,0)</f>
        <v>0</v>
      </c>
      <c r="BG100" s="68">
        <f>IF(N100="zákl. přenesená",J100,0)</f>
        <v>0</v>
      </c>
      <c r="BH100" s="68">
        <f>IF(N100="sníž. přenesená",J100,0)</f>
        <v>0</v>
      </c>
      <c r="BI100" s="68">
        <f>IF(N100="nulová",J100,0)</f>
        <v>0</v>
      </c>
      <c r="BJ100" s="17" t="s">
        <v>78</v>
      </c>
      <c r="BK100" s="68">
        <f>ROUND(I100*H100,2)</f>
        <v>0</v>
      </c>
      <c r="BL100" s="17" t="s">
        <v>217</v>
      </c>
      <c r="BM100" s="67" t="s">
        <v>245</v>
      </c>
    </row>
    <row r="101" spans="2:65" s="11" customFormat="1" ht="22.9" customHeight="1">
      <c r="B101" s="56"/>
      <c r="D101" s="57" t="s">
        <v>69</v>
      </c>
      <c r="E101" s="240" t="s">
        <v>785</v>
      </c>
      <c r="F101" s="240" t="s">
        <v>786</v>
      </c>
      <c r="J101" s="241">
        <f>BK101</f>
        <v>0</v>
      </c>
      <c r="L101" s="56"/>
      <c r="M101" s="58"/>
      <c r="P101" s="59">
        <f>SUM(P102:P108)</f>
        <v>0</v>
      </c>
      <c r="R101" s="59">
        <f>SUM(R102:R108)</f>
        <v>0</v>
      </c>
      <c r="T101" s="60">
        <f>SUM(T102:T108)</f>
        <v>0</v>
      </c>
      <c r="AR101" s="57" t="s">
        <v>78</v>
      </c>
      <c r="AT101" s="61" t="s">
        <v>69</v>
      </c>
      <c r="AU101" s="61" t="s">
        <v>78</v>
      </c>
      <c r="AY101" s="57" t="s">
        <v>133</v>
      </c>
      <c r="BK101" s="62">
        <f>SUM(BK102:BK108)</f>
        <v>0</v>
      </c>
    </row>
    <row r="102" spans="2:65" s="1" customFormat="1" ht="16.5" customHeight="1">
      <c r="B102" s="20"/>
      <c r="C102" s="242" t="s">
        <v>195</v>
      </c>
      <c r="D102" s="242" t="s">
        <v>136</v>
      </c>
      <c r="E102" s="243" t="s">
        <v>787</v>
      </c>
      <c r="F102" s="244" t="s">
        <v>788</v>
      </c>
      <c r="G102" s="245" t="s">
        <v>460</v>
      </c>
      <c r="H102" s="246">
        <v>1</v>
      </c>
      <c r="I102" s="321">
        <v>0</v>
      </c>
      <c r="J102" s="247">
        <f t="shared" ref="J102:J108" si="0">ROUND(I102*H102,2)</f>
        <v>0</v>
      </c>
      <c r="K102" s="244" t="s">
        <v>3</v>
      </c>
      <c r="L102" s="20"/>
      <c r="M102" s="63" t="s">
        <v>3</v>
      </c>
      <c r="N102" s="64" t="s">
        <v>41</v>
      </c>
      <c r="O102" s="65">
        <v>0</v>
      </c>
      <c r="P102" s="65">
        <f t="shared" ref="P102:P108" si="1">O102*H102</f>
        <v>0</v>
      </c>
      <c r="Q102" s="65">
        <v>0</v>
      </c>
      <c r="R102" s="65">
        <f t="shared" ref="R102:R108" si="2">Q102*H102</f>
        <v>0</v>
      </c>
      <c r="S102" s="65">
        <v>0</v>
      </c>
      <c r="T102" s="66">
        <f t="shared" ref="T102:T108" si="3">S102*H102</f>
        <v>0</v>
      </c>
      <c r="AR102" s="67" t="s">
        <v>217</v>
      </c>
      <c r="AT102" s="67" t="s">
        <v>136</v>
      </c>
      <c r="AU102" s="67" t="s">
        <v>80</v>
      </c>
      <c r="AY102" s="17" t="s">
        <v>133</v>
      </c>
      <c r="BE102" s="68">
        <f t="shared" ref="BE102:BE108" si="4">IF(N102="základní",J102,0)</f>
        <v>0</v>
      </c>
      <c r="BF102" s="68">
        <f t="shared" ref="BF102:BF108" si="5">IF(N102="snížená",J102,0)</f>
        <v>0</v>
      </c>
      <c r="BG102" s="68">
        <f t="shared" ref="BG102:BG108" si="6">IF(N102="zákl. přenesená",J102,0)</f>
        <v>0</v>
      </c>
      <c r="BH102" s="68">
        <f t="shared" ref="BH102:BH108" si="7">IF(N102="sníž. přenesená",J102,0)</f>
        <v>0</v>
      </c>
      <c r="BI102" s="68">
        <f t="shared" ref="BI102:BI108" si="8">IF(N102="nulová",J102,0)</f>
        <v>0</v>
      </c>
      <c r="BJ102" s="17" t="s">
        <v>78</v>
      </c>
      <c r="BK102" s="68">
        <f t="shared" ref="BK102:BK108" si="9">ROUND(I102*H102,2)</f>
        <v>0</v>
      </c>
      <c r="BL102" s="17" t="s">
        <v>217</v>
      </c>
      <c r="BM102" s="67" t="s">
        <v>259</v>
      </c>
    </row>
    <row r="103" spans="2:65" s="1" customFormat="1" ht="16.5" customHeight="1">
      <c r="B103" s="20"/>
      <c r="C103" s="242" t="s">
        <v>201</v>
      </c>
      <c r="D103" s="242" t="s">
        <v>136</v>
      </c>
      <c r="E103" s="243" t="s">
        <v>789</v>
      </c>
      <c r="F103" s="244" t="s">
        <v>790</v>
      </c>
      <c r="G103" s="245" t="s">
        <v>460</v>
      </c>
      <c r="H103" s="246">
        <v>1</v>
      </c>
      <c r="I103" s="321">
        <v>0</v>
      </c>
      <c r="J103" s="247">
        <f t="shared" si="0"/>
        <v>0</v>
      </c>
      <c r="K103" s="244" t="s">
        <v>3</v>
      </c>
      <c r="L103" s="20"/>
      <c r="M103" s="63" t="s">
        <v>3</v>
      </c>
      <c r="N103" s="64" t="s">
        <v>41</v>
      </c>
      <c r="O103" s="65">
        <v>0</v>
      </c>
      <c r="P103" s="65">
        <f t="shared" si="1"/>
        <v>0</v>
      </c>
      <c r="Q103" s="65">
        <v>0</v>
      </c>
      <c r="R103" s="65">
        <f t="shared" si="2"/>
        <v>0</v>
      </c>
      <c r="S103" s="65">
        <v>0</v>
      </c>
      <c r="T103" s="66">
        <f t="shared" si="3"/>
        <v>0</v>
      </c>
      <c r="AR103" s="67" t="s">
        <v>217</v>
      </c>
      <c r="AT103" s="67" t="s">
        <v>136</v>
      </c>
      <c r="AU103" s="67" t="s">
        <v>80</v>
      </c>
      <c r="AY103" s="17" t="s">
        <v>133</v>
      </c>
      <c r="BE103" s="68">
        <f t="shared" si="4"/>
        <v>0</v>
      </c>
      <c r="BF103" s="68">
        <f t="shared" si="5"/>
        <v>0</v>
      </c>
      <c r="BG103" s="68">
        <f t="shared" si="6"/>
        <v>0</v>
      </c>
      <c r="BH103" s="68">
        <f t="shared" si="7"/>
        <v>0</v>
      </c>
      <c r="BI103" s="68">
        <f t="shared" si="8"/>
        <v>0</v>
      </c>
      <c r="BJ103" s="17" t="s">
        <v>78</v>
      </c>
      <c r="BK103" s="68">
        <f t="shared" si="9"/>
        <v>0</v>
      </c>
      <c r="BL103" s="17" t="s">
        <v>217</v>
      </c>
      <c r="BM103" s="67" t="s">
        <v>269</v>
      </c>
    </row>
    <row r="104" spans="2:65" s="1" customFormat="1" ht="16.5" customHeight="1">
      <c r="B104" s="20"/>
      <c r="C104" s="242" t="s">
        <v>9</v>
      </c>
      <c r="D104" s="242" t="s">
        <v>136</v>
      </c>
      <c r="E104" s="243" t="s">
        <v>791</v>
      </c>
      <c r="F104" s="244" t="s">
        <v>792</v>
      </c>
      <c r="G104" s="245" t="s">
        <v>460</v>
      </c>
      <c r="H104" s="246">
        <v>2</v>
      </c>
      <c r="I104" s="321">
        <v>0</v>
      </c>
      <c r="J104" s="247">
        <f t="shared" si="0"/>
        <v>0</v>
      </c>
      <c r="K104" s="244" t="s">
        <v>3</v>
      </c>
      <c r="L104" s="20"/>
      <c r="M104" s="63" t="s">
        <v>3</v>
      </c>
      <c r="N104" s="64" t="s">
        <v>41</v>
      </c>
      <c r="O104" s="65">
        <v>0</v>
      </c>
      <c r="P104" s="65">
        <f t="shared" si="1"/>
        <v>0</v>
      </c>
      <c r="Q104" s="65">
        <v>0</v>
      </c>
      <c r="R104" s="65">
        <f t="shared" si="2"/>
        <v>0</v>
      </c>
      <c r="S104" s="65">
        <v>0</v>
      </c>
      <c r="T104" s="66">
        <f t="shared" si="3"/>
        <v>0</v>
      </c>
      <c r="AR104" s="67" t="s">
        <v>217</v>
      </c>
      <c r="AT104" s="67" t="s">
        <v>136</v>
      </c>
      <c r="AU104" s="67" t="s">
        <v>80</v>
      </c>
      <c r="AY104" s="17" t="s">
        <v>133</v>
      </c>
      <c r="BE104" s="68">
        <f t="shared" si="4"/>
        <v>0</v>
      </c>
      <c r="BF104" s="68">
        <f t="shared" si="5"/>
        <v>0</v>
      </c>
      <c r="BG104" s="68">
        <f t="shared" si="6"/>
        <v>0</v>
      </c>
      <c r="BH104" s="68">
        <f t="shared" si="7"/>
        <v>0</v>
      </c>
      <c r="BI104" s="68">
        <f t="shared" si="8"/>
        <v>0</v>
      </c>
      <c r="BJ104" s="17" t="s">
        <v>78</v>
      </c>
      <c r="BK104" s="68">
        <f t="shared" si="9"/>
        <v>0</v>
      </c>
      <c r="BL104" s="17" t="s">
        <v>217</v>
      </c>
      <c r="BM104" s="67" t="s">
        <v>279</v>
      </c>
    </row>
    <row r="105" spans="2:65" s="1" customFormat="1" ht="16.5" customHeight="1">
      <c r="B105" s="20"/>
      <c r="C105" s="242" t="s">
        <v>214</v>
      </c>
      <c r="D105" s="242" t="s">
        <v>136</v>
      </c>
      <c r="E105" s="243" t="s">
        <v>793</v>
      </c>
      <c r="F105" s="244" t="s">
        <v>794</v>
      </c>
      <c r="G105" s="245" t="s">
        <v>795</v>
      </c>
      <c r="H105" s="246">
        <v>1</v>
      </c>
      <c r="I105" s="321">
        <v>0</v>
      </c>
      <c r="J105" s="247">
        <f t="shared" si="0"/>
        <v>0</v>
      </c>
      <c r="K105" s="244" t="s">
        <v>3</v>
      </c>
      <c r="L105" s="20"/>
      <c r="M105" s="63" t="s">
        <v>3</v>
      </c>
      <c r="N105" s="64" t="s">
        <v>41</v>
      </c>
      <c r="O105" s="65">
        <v>0</v>
      </c>
      <c r="P105" s="65">
        <f t="shared" si="1"/>
        <v>0</v>
      </c>
      <c r="Q105" s="65">
        <v>0</v>
      </c>
      <c r="R105" s="65">
        <f t="shared" si="2"/>
        <v>0</v>
      </c>
      <c r="S105" s="65">
        <v>0</v>
      </c>
      <c r="T105" s="66">
        <f t="shared" si="3"/>
        <v>0</v>
      </c>
      <c r="AR105" s="67" t="s">
        <v>217</v>
      </c>
      <c r="AT105" s="67" t="s">
        <v>136</v>
      </c>
      <c r="AU105" s="67" t="s">
        <v>80</v>
      </c>
      <c r="AY105" s="17" t="s">
        <v>133</v>
      </c>
      <c r="BE105" s="68">
        <f t="shared" si="4"/>
        <v>0</v>
      </c>
      <c r="BF105" s="68">
        <f t="shared" si="5"/>
        <v>0</v>
      </c>
      <c r="BG105" s="68">
        <f t="shared" si="6"/>
        <v>0</v>
      </c>
      <c r="BH105" s="68">
        <f t="shared" si="7"/>
        <v>0</v>
      </c>
      <c r="BI105" s="68">
        <f t="shared" si="8"/>
        <v>0</v>
      </c>
      <c r="BJ105" s="17" t="s">
        <v>78</v>
      </c>
      <c r="BK105" s="68">
        <f t="shared" si="9"/>
        <v>0</v>
      </c>
      <c r="BL105" s="17" t="s">
        <v>217</v>
      </c>
      <c r="BM105" s="67" t="s">
        <v>290</v>
      </c>
    </row>
    <row r="106" spans="2:65" s="1" customFormat="1" ht="16.5" customHeight="1">
      <c r="B106" s="20"/>
      <c r="C106" s="242" t="s">
        <v>222</v>
      </c>
      <c r="D106" s="242" t="s">
        <v>136</v>
      </c>
      <c r="E106" s="243" t="s">
        <v>796</v>
      </c>
      <c r="F106" s="244" t="s">
        <v>797</v>
      </c>
      <c r="G106" s="245" t="s">
        <v>795</v>
      </c>
      <c r="H106" s="246">
        <v>1</v>
      </c>
      <c r="I106" s="321">
        <v>0</v>
      </c>
      <c r="J106" s="247">
        <f t="shared" si="0"/>
        <v>0</v>
      </c>
      <c r="K106" s="244" t="s">
        <v>3</v>
      </c>
      <c r="L106" s="20"/>
      <c r="M106" s="63" t="s">
        <v>3</v>
      </c>
      <c r="N106" s="64" t="s">
        <v>41</v>
      </c>
      <c r="O106" s="65">
        <v>0</v>
      </c>
      <c r="P106" s="65">
        <f t="shared" si="1"/>
        <v>0</v>
      </c>
      <c r="Q106" s="65">
        <v>0</v>
      </c>
      <c r="R106" s="65">
        <f t="shared" si="2"/>
        <v>0</v>
      </c>
      <c r="S106" s="65">
        <v>0</v>
      </c>
      <c r="T106" s="66">
        <f t="shared" si="3"/>
        <v>0</v>
      </c>
      <c r="AR106" s="67" t="s">
        <v>217</v>
      </c>
      <c r="AT106" s="67" t="s">
        <v>136</v>
      </c>
      <c r="AU106" s="67" t="s">
        <v>80</v>
      </c>
      <c r="AY106" s="17" t="s">
        <v>133</v>
      </c>
      <c r="BE106" s="68">
        <f t="shared" si="4"/>
        <v>0</v>
      </c>
      <c r="BF106" s="68">
        <f t="shared" si="5"/>
        <v>0</v>
      </c>
      <c r="BG106" s="68">
        <f t="shared" si="6"/>
        <v>0</v>
      </c>
      <c r="BH106" s="68">
        <f t="shared" si="7"/>
        <v>0</v>
      </c>
      <c r="BI106" s="68">
        <f t="shared" si="8"/>
        <v>0</v>
      </c>
      <c r="BJ106" s="17" t="s">
        <v>78</v>
      </c>
      <c r="BK106" s="68">
        <f t="shared" si="9"/>
        <v>0</v>
      </c>
      <c r="BL106" s="17" t="s">
        <v>217</v>
      </c>
      <c r="BM106" s="67" t="s">
        <v>303</v>
      </c>
    </row>
    <row r="107" spans="2:65" s="1" customFormat="1" ht="16.5" customHeight="1">
      <c r="B107" s="20"/>
      <c r="C107" s="242" t="s">
        <v>228</v>
      </c>
      <c r="D107" s="242" t="s">
        <v>136</v>
      </c>
      <c r="E107" s="243" t="s">
        <v>798</v>
      </c>
      <c r="F107" s="244" t="s">
        <v>799</v>
      </c>
      <c r="G107" s="245" t="s">
        <v>800</v>
      </c>
      <c r="H107" s="246">
        <v>1</v>
      </c>
      <c r="I107" s="321">
        <v>0</v>
      </c>
      <c r="J107" s="247">
        <f t="shared" si="0"/>
        <v>0</v>
      </c>
      <c r="K107" s="244" t="s">
        <v>3</v>
      </c>
      <c r="L107" s="20"/>
      <c r="M107" s="63" t="s">
        <v>3</v>
      </c>
      <c r="N107" s="64" t="s">
        <v>41</v>
      </c>
      <c r="O107" s="65">
        <v>0</v>
      </c>
      <c r="P107" s="65">
        <f t="shared" si="1"/>
        <v>0</v>
      </c>
      <c r="Q107" s="65">
        <v>0</v>
      </c>
      <c r="R107" s="65">
        <f t="shared" si="2"/>
        <v>0</v>
      </c>
      <c r="S107" s="65">
        <v>0</v>
      </c>
      <c r="T107" s="66">
        <f t="shared" si="3"/>
        <v>0</v>
      </c>
      <c r="AR107" s="67" t="s">
        <v>217</v>
      </c>
      <c r="AT107" s="67" t="s">
        <v>136</v>
      </c>
      <c r="AU107" s="67" t="s">
        <v>80</v>
      </c>
      <c r="AY107" s="17" t="s">
        <v>133</v>
      </c>
      <c r="BE107" s="68">
        <f t="shared" si="4"/>
        <v>0</v>
      </c>
      <c r="BF107" s="68">
        <f t="shared" si="5"/>
        <v>0</v>
      </c>
      <c r="BG107" s="68">
        <f t="shared" si="6"/>
        <v>0</v>
      </c>
      <c r="BH107" s="68">
        <f t="shared" si="7"/>
        <v>0</v>
      </c>
      <c r="BI107" s="68">
        <f t="shared" si="8"/>
        <v>0</v>
      </c>
      <c r="BJ107" s="17" t="s">
        <v>78</v>
      </c>
      <c r="BK107" s="68">
        <f t="shared" si="9"/>
        <v>0</v>
      </c>
      <c r="BL107" s="17" t="s">
        <v>217</v>
      </c>
      <c r="BM107" s="67" t="s">
        <v>463</v>
      </c>
    </row>
    <row r="108" spans="2:65" s="1" customFormat="1" ht="16.5" customHeight="1">
      <c r="B108" s="20"/>
      <c r="C108" s="242" t="s">
        <v>217</v>
      </c>
      <c r="D108" s="242" t="s">
        <v>136</v>
      </c>
      <c r="E108" s="243" t="s">
        <v>801</v>
      </c>
      <c r="F108" s="244" t="s">
        <v>802</v>
      </c>
      <c r="G108" s="245" t="s">
        <v>800</v>
      </c>
      <c r="H108" s="246">
        <v>1</v>
      </c>
      <c r="I108" s="321">
        <v>0</v>
      </c>
      <c r="J108" s="247">
        <f t="shared" si="0"/>
        <v>0</v>
      </c>
      <c r="K108" s="244" t="s">
        <v>3</v>
      </c>
      <c r="L108" s="20"/>
      <c r="M108" s="63" t="s">
        <v>3</v>
      </c>
      <c r="N108" s="64" t="s">
        <v>41</v>
      </c>
      <c r="O108" s="65">
        <v>0</v>
      </c>
      <c r="P108" s="65">
        <f t="shared" si="1"/>
        <v>0</v>
      </c>
      <c r="Q108" s="65">
        <v>0</v>
      </c>
      <c r="R108" s="65">
        <f t="shared" si="2"/>
        <v>0</v>
      </c>
      <c r="S108" s="65">
        <v>0</v>
      </c>
      <c r="T108" s="66">
        <f t="shared" si="3"/>
        <v>0</v>
      </c>
      <c r="AR108" s="67" t="s">
        <v>217</v>
      </c>
      <c r="AT108" s="67" t="s">
        <v>136</v>
      </c>
      <c r="AU108" s="67" t="s">
        <v>80</v>
      </c>
      <c r="AY108" s="17" t="s">
        <v>133</v>
      </c>
      <c r="BE108" s="68">
        <f t="shared" si="4"/>
        <v>0</v>
      </c>
      <c r="BF108" s="68">
        <f t="shared" si="5"/>
        <v>0</v>
      </c>
      <c r="BG108" s="68">
        <f t="shared" si="6"/>
        <v>0</v>
      </c>
      <c r="BH108" s="68">
        <f t="shared" si="7"/>
        <v>0</v>
      </c>
      <c r="BI108" s="68">
        <f t="shared" si="8"/>
        <v>0</v>
      </c>
      <c r="BJ108" s="17" t="s">
        <v>78</v>
      </c>
      <c r="BK108" s="68">
        <f t="shared" si="9"/>
        <v>0</v>
      </c>
      <c r="BL108" s="17" t="s">
        <v>217</v>
      </c>
      <c r="BM108" s="67" t="s">
        <v>388</v>
      </c>
    </row>
    <row r="109" spans="2:65" s="11" customFormat="1" ht="25.9" customHeight="1">
      <c r="B109" s="56"/>
      <c r="D109" s="57" t="s">
        <v>69</v>
      </c>
      <c r="E109" s="238" t="s">
        <v>803</v>
      </c>
      <c r="F109" s="238" t="s">
        <v>804</v>
      </c>
      <c r="J109" s="239">
        <f>BK109</f>
        <v>0</v>
      </c>
      <c r="L109" s="56"/>
      <c r="M109" s="58"/>
      <c r="P109" s="59">
        <f>P110+P113</f>
        <v>0</v>
      </c>
      <c r="R109" s="59">
        <f>R110+R113</f>
        <v>0</v>
      </c>
      <c r="T109" s="60">
        <f>T110+T113</f>
        <v>0</v>
      </c>
      <c r="AR109" s="57" t="s">
        <v>80</v>
      </c>
      <c r="AT109" s="61" t="s">
        <v>69</v>
      </c>
      <c r="AU109" s="61" t="s">
        <v>70</v>
      </c>
      <c r="AY109" s="57" t="s">
        <v>133</v>
      </c>
      <c r="BK109" s="62">
        <f>BK110+BK113</f>
        <v>0</v>
      </c>
    </row>
    <row r="110" spans="2:65" s="11" customFormat="1" ht="22.9" customHeight="1">
      <c r="B110" s="56"/>
      <c r="D110" s="57" t="s">
        <v>69</v>
      </c>
      <c r="E110" s="240" t="s">
        <v>805</v>
      </c>
      <c r="F110" s="240" t="s">
        <v>806</v>
      </c>
      <c r="J110" s="241">
        <f>BK110</f>
        <v>0</v>
      </c>
      <c r="L110" s="56"/>
      <c r="M110" s="58"/>
      <c r="P110" s="59">
        <f>SUM(P111:P112)</f>
        <v>0</v>
      </c>
      <c r="R110" s="59">
        <f>SUM(R111:R112)</f>
        <v>0</v>
      </c>
      <c r="T110" s="60">
        <f>SUM(T111:T112)</f>
        <v>0</v>
      </c>
      <c r="AR110" s="57" t="s">
        <v>78</v>
      </c>
      <c r="AT110" s="61" t="s">
        <v>69</v>
      </c>
      <c r="AU110" s="61" t="s">
        <v>78</v>
      </c>
      <c r="AY110" s="57" t="s">
        <v>133</v>
      </c>
      <c r="BK110" s="62">
        <f>SUM(BK111:BK112)</f>
        <v>0</v>
      </c>
    </row>
    <row r="111" spans="2:65" s="1" customFormat="1" ht="16.5" customHeight="1">
      <c r="B111" s="20"/>
      <c r="C111" s="242" t="s">
        <v>237</v>
      </c>
      <c r="D111" s="242" t="s">
        <v>136</v>
      </c>
      <c r="E111" s="243" t="s">
        <v>807</v>
      </c>
      <c r="F111" s="244" t="s">
        <v>808</v>
      </c>
      <c r="G111" s="245" t="s">
        <v>453</v>
      </c>
      <c r="H111" s="246">
        <v>650</v>
      </c>
      <c r="I111" s="321">
        <v>0</v>
      </c>
      <c r="J111" s="247">
        <f>ROUND(I111*H111,2)</f>
        <v>0</v>
      </c>
      <c r="K111" s="244" t="s">
        <v>3</v>
      </c>
      <c r="L111" s="20"/>
      <c r="M111" s="63" t="s">
        <v>3</v>
      </c>
      <c r="N111" s="64" t="s">
        <v>41</v>
      </c>
      <c r="O111" s="65">
        <v>0</v>
      </c>
      <c r="P111" s="65">
        <f>O111*H111</f>
        <v>0</v>
      </c>
      <c r="Q111" s="65">
        <v>0</v>
      </c>
      <c r="R111" s="65">
        <f>Q111*H111</f>
        <v>0</v>
      </c>
      <c r="S111" s="65">
        <v>0</v>
      </c>
      <c r="T111" s="66">
        <f>S111*H111</f>
        <v>0</v>
      </c>
      <c r="AR111" s="67" t="s">
        <v>217</v>
      </c>
      <c r="AT111" s="67" t="s">
        <v>136</v>
      </c>
      <c r="AU111" s="67" t="s">
        <v>80</v>
      </c>
      <c r="AY111" s="17" t="s">
        <v>133</v>
      </c>
      <c r="BE111" s="68">
        <f>IF(N111="základní",J111,0)</f>
        <v>0</v>
      </c>
      <c r="BF111" s="68">
        <f>IF(N111="snížená",J111,0)</f>
        <v>0</v>
      </c>
      <c r="BG111" s="68">
        <f>IF(N111="zákl. přenesená",J111,0)</f>
        <v>0</v>
      </c>
      <c r="BH111" s="68">
        <f>IF(N111="sníž. přenesená",J111,0)</f>
        <v>0</v>
      </c>
      <c r="BI111" s="68">
        <f>IF(N111="nulová",J111,0)</f>
        <v>0</v>
      </c>
      <c r="BJ111" s="17" t="s">
        <v>78</v>
      </c>
      <c r="BK111" s="68">
        <f>ROUND(I111*H111,2)</f>
        <v>0</v>
      </c>
      <c r="BL111" s="17" t="s">
        <v>217</v>
      </c>
      <c r="BM111" s="67" t="s">
        <v>481</v>
      </c>
    </row>
    <row r="112" spans="2:65" s="1" customFormat="1" ht="16.5" customHeight="1">
      <c r="B112" s="20"/>
      <c r="C112" s="242" t="s">
        <v>245</v>
      </c>
      <c r="D112" s="242" t="s">
        <v>136</v>
      </c>
      <c r="E112" s="243" t="s">
        <v>796</v>
      </c>
      <c r="F112" s="244" t="s">
        <v>797</v>
      </c>
      <c r="G112" s="245" t="s">
        <v>795</v>
      </c>
      <c r="H112" s="246">
        <v>1</v>
      </c>
      <c r="I112" s="321">
        <v>0</v>
      </c>
      <c r="J112" s="247">
        <f>ROUND(I112*H112,2)</f>
        <v>0</v>
      </c>
      <c r="K112" s="244" t="s">
        <v>3</v>
      </c>
      <c r="L112" s="20"/>
      <c r="M112" s="63" t="s">
        <v>3</v>
      </c>
      <c r="N112" s="64" t="s">
        <v>41</v>
      </c>
      <c r="O112" s="65">
        <v>0</v>
      </c>
      <c r="P112" s="65">
        <f>O112*H112</f>
        <v>0</v>
      </c>
      <c r="Q112" s="65">
        <v>0</v>
      </c>
      <c r="R112" s="65">
        <f>Q112*H112</f>
        <v>0</v>
      </c>
      <c r="S112" s="65">
        <v>0</v>
      </c>
      <c r="T112" s="66">
        <f>S112*H112</f>
        <v>0</v>
      </c>
      <c r="AR112" s="67" t="s">
        <v>217</v>
      </c>
      <c r="AT112" s="67" t="s">
        <v>136</v>
      </c>
      <c r="AU112" s="67" t="s">
        <v>80</v>
      </c>
      <c r="AY112" s="17" t="s">
        <v>133</v>
      </c>
      <c r="BE112" s="68">
        <f>IF(N112="základní",J112,0)</f>
        <v>0</v>
      </c>
      <c r="BF112" s="68">
        <f>IF(N112="snížená",J112,0)</f>
        <v>0</v>
      </c>
      <c r="BG112" s="68">
        <f>IF(N112="zákl. přenesená",J112,0)</f>
        <v>0</v>
      </c>
      <c r="BH112" s="68">
        <f>IF(N112="sníž. přenesená",J112,0)</f>
        <v>0</v>
      </c>
      <c r="BI112" s="68">
        <f>IF(N112="nulová",J112,0)</f>
        <v>0</v>
      </c>
      <c r="BJ112" s="17" t="s">
        <v>78</v>
      </c>
      <c r="BK112" s="68">
        <f>ROUND(I112*H112,2)</f>
        <v>0</v>
      </c>
      <c r="BL112" s="17" t="s">
        <v>217</v>
      </c>
      <c r="BM112" s="67" t="s">
        <v>490</v>
      </c>
    </row>
    <row r="113" spans="2:65" s="11" customFormat="1" ht="22.9" customHeight="1">
      <c r="B113" s="56"/>
      <c r="D113" s="57" t="s">
        <v>69</v>
      </c>
      <c r="E113" s="240" t="s">
        <v>785</v>
      </c>
      <c r="F113" s="240" t="s">
        <v>786</v>
      </c>
      <c r="J113" s="241">
        <f>BK113</f>
        <v>0</v>
      </c>
      <c r="L113" s="56"/>
      <c r="M113" s="58"/>
      <c r="P113" s="59">
        <f>SUM(P114:P118)</f>
        <v>0</v>
      </c>
      <c r="R113" s="59">
        <f>SUM(R114:R118)</f>
        <v>0</v>
      </c>
      <c r="T113" s="60">
        <f>SUM(T114:T118)</f>
        <v>0</v>
      </c>
      <c r="AR113" s="57" t="s">
        <v>78</v>
      </c>
      <c r="AT113" s="61" t="s">
        <v>69</v>
      </c>
      <c r="AU113" s="61" t="s">
        <v>78</v>
      </c>
      <c r="AY113" s="57" t="s">
        <v>133</v>
      </c>
      <c r="BK113" s="62">
        <f>SUM(BK114:BK118)</f>
        <v>0</v>
      </c>
    </row>
    <row r="114" spans="2:65" s="1" customFormat="1" ht="16.5" customHeight="1">
      <c r="B114" s="20"/>
      <c r="C114" s="242" t="s">
        <v>252</v>
      </c>
      <c r="D114" s="242" t="s">
        <v>136</v>
      </c>
      <c r="E114" s="243" t="s">
        <v>809</v>
      </c>
      <c r="F114" s="244" t="s">
        <v>810</v>
      </c>
      <c r="G114" s="245" t="s">
        <v>795</v>
      </c>
      <c r="H114" s="246">
        <v>1</v>
      </c>
      <c r="I114" s="321">
        <v>0</v>
      </c>
      <c r="J114" s="247">
        <f>ROUND(I114*H114,2)</f>
        <v>0</v>
      </c>
      <c r="K114" s="244" t="s">
        <v>3</v>
      </c>
      <c r="L114" s="20"/>
      <c r="M114" s="63" t="s">
        <v>3</v>
      </c>
      <c r="N114" s="64" t="s">
        <v>41</v>
      </c>
      <c r="O114" s="65">
        <v>0</v>
      </c>
      <c r="P114" s="65">
        <f>O114*H114</f>
        <v>0</v>
      </c>
      <c r="Q114" s="65">
        <v>0</v>
      </c>
      <c r="R114" s="65">
        <f>Q114*H114</f>
        <v>0</v>
      </c>
      <c r="S114" s="65">
        <v>0</v>
      </c>
      <c r="T114" s="66">
        <f>S114*H114</f>
        <v>0</v>
      </c>
      <c r="AR114" s="67" t="s">
        <v>217</v>
      </c>
      <c r="AT114" s="67" t="s">
        <v>136</v>
      </c>
      <c r="AU114" s="67" t="s">
        <v>80</v>
      </c>
      <c r="AY114" s="17" t="s">
        <v>133</v>
      </c>
      <c r="BE114" s="68">
        <f>IF(N114="základní",J114,0)</f>
        <v>0</v>
      </c>
      <c r="BF114" s="68">
        <f>IF(N114="snížená",J114,0)</f>
        <v>0</v>
      </c>
      <c r="BG114" s="68">
        <f>IF(N114="zákl. přenesená",J114,0)</f>
        <v>0</v>
      </c>
      <c r="BH114" s="68">
        <f>IF(N114="sníž. přenesená",J114,0)</f>
        <v>0</v>
      </c>
      <c r="BI114" s="68">
        <f>IF(N114="nulová",J114,0)</f>
        <v>0</v>
      </c>
      <c r="BJ114" s="17" t="s">
        <v>78</v>
      </c>
      <c r="BK114" s="68">
        <f>ROUND(I114*H114,2)</f>
        <v>0</v>
      </c>
      <c r="BL114" s="17" t="s">
        <v>217</v>
      </c>
      <c r="BM114" s="67" t="s">
        <v>501</v>
      </c>
    </row>
    <row r="115" spans="2:65" s="1" customFormat="1" ht="16.5" customHeight="1">
      <c r="B115" s="20"/>
      <c r="C115" s="242" t="s">
        <v>259</v>
      </c>
      <c r="D115" s="242" t="s">
        <v>136</v>
      </c>
      <c r="E115" s="243" t="s">
        <v>811</v>
      </c>
      <c r="F115" s="244" t="s">
        <v>374</v>
      </c>
      <c r="G115" s="245" t="s">
        <v>800</v>
      </c>
      <c r="H115" s="246">
        <v>1</v>
      </c>
      <c r="I115" s="321">
        <v>0</v>
      </c>
      <c r="J115" s="247">
        <f>ROUND(I115*H115,2)</f>
        <v>0</v>
      </c>
      <c r="K115" s="244" t="s">
        <v>3</v>
      </c>
      <c r="L115" s="20"/>
      <c r="M115" s="63" t="s">
        <v>3</v>
      </c>
      <c r="N115" s="64" t="s">
        <v>41</v>
      </c>
      <c r="O115" s="65">
        <v>0</v>
      </c>
      <c r="P115" s="65">
        <f>O115*H115</f>
        <v>0</v>
      </c>
      <c r="Q115" s="65">
        <v>0</v>
      </c>
      <c r="R115" s="65">
        <f>Q115*H115</f>
        <v>0</v>
      </c>
      <c r="S115" s="65">
        <v>0</v>
      </c>
      <c r="T115" s="66">
        <f>S115*H115</f>
        <v>0</v>
      </c>
      <c r="AR115" s="67" t="s">
        <v>217</v>
      </c>
      <c r="AT115" s="67" t="s">
        <v>136</v>
      </c>
      <c r="AU115" s="67" t="s">
        <v>80</v>
      </c>
      <c r="AY115" s="17" t="s">
        <v>133</v>
      </c>
      <c r="BE115" s="68">
        <f>IF(N115="základní",J115,0)</f>
        <v>0</v>
      </c>
      <c r="BF115" s="68">
        <f>IF(N115="snížená",J115,0)</f>
        <v>0</v>
      </c>
      <c r="BG115" s="68">
        <f>IF(N115="zákl. přenesená",J115,0)</f>
        <v>0</v>
      </c>
      <c r="BH115" s="68">
        <f>IF(N115="sníž. přenesená",J115,0)</f>
        <v>0</v>
      </c>
      <c r="BI115" s="68">
        <f>IF(N115="nulová",J115,0)</f>
        <v>0</v>
      </c>
      <c r="BJ115" s="17" t="s">
        <v>78</v>
      </c>
      <c r="BK115" s="68">
        <f>ROUND(I115*H115,2)</f>
        <v>0</v>
      </c>
      <c r="BL115" s="17" t="s">
        <v>217</v>
      </c>
      <c r="BM115" s="67" t="s">
        <v>513</v>
      </c>
    </row>
    <row r="116" spans="2:65" s="1" customFormat="1" ht="16.5" customHeight="1">
      <c r="B116" s="20"/>
      <c r="C116" s="242" t="s">
        <v>8</v>
      </c>
      <c r="D116" s="242" t="s">
        <v>136</v>
      </c>
      <c r="E116" s="243" t="s">
        <v>812</v>
      </c>
      <c r="F116" s="244" t="s">
        <v>813</v>
      </c>
      <c r="G116" s="245" t="s">
        <v>800</v>
      </c>
      <c r="H116" s="246">
        <v>1</v>
      </c>
      <c r="I116" s="321">
        <v>0</v>
      </c>
      <c r="J116" s="247">
        <f>ROUND(I116*H116,2)</f>
        <v>0</v>
      </c>
      <c r="K116" s="244" t="s">
        <v>3</v>
      </c>
      <c r="L116" s="20"/>
      <c r="M116" s="63" t="s">
        <v>3</v>
      </c>
      <c r="N116" s="64" t="s">
        <v>41</v>
      </c>
      <c r="O116" s="65">
        <v>0</v>
      </c>
      <c r="P116" s="65">
        <f>O116*H116</f>
        <v>0</v>
      </c>
      <c r="Q116" s="65">
        <v>0</v>
      </c>
      <c r="R116" s="65">
        <f>Q116*H116</f>
        <v>0</v>
      </c>
      <c r="S116" s="65">
        <v>0</v>
      </c>
      <c r="T116" s="66">
        <f>S116*H116</f>
        <v>0</v>
      </c>
      <c r="AR116" s="67" t="s">
        <v>217</v>
      </c>
      <c r="AT116" s="67" t="s">
        <v>136</v>
      </c>
      <c r="AU116" s="67" t="s">
        <v>80</v>
      </c>
      <c r="AY116" s="17" t="s">
        <v>133</v>
      </c>
      <c r="BE116" s="68">
        <f>IF(N116="základní",J116,0)</f>
        <v>0</v>
      </c>
      <c r="BF116" s="68">
        <f>IF(N116="snížená",J116,0)</f>
        <v>0</v>
      </c>
      <c r="BG116" s="68">
        <f>IF(N116="zákl. přenesená",J116,0)</f>
        <v>0</v>
      </c>
      <c r="BH116" s="68">
        <f>IF(N116="sníž. přenesená",J116,0)</f>
        <v>0</v>
      </c>
      <c r="BI116" s="68">
        <f>IF(N116="nulová",J116,0)</f>
        <v>0</v>
      </c>
      <c r="BJ116" s="17" t="s">
        <v>78</v>
      </c>
      <c r="BK116" s="68">
        <f>ROUND(I116*H116,2)</f>
        <v>0</v>
      </c>
      <c r="BL116" s="17" t="s">
        <v>217</v>
      </c>
      <c r="BM116" s="67" t="s">
        <v>521</v>
      </c>
    </row>
    <row r="117" spans="2:65" s="1" customFormat="1" ht="16.5" customHeight="1">
      <c r="B117" s="20"/>
      <c r="C117" s="242" t="s">
        <v>269</v>
      </c>
      <c r="D117" s="242" t="s">
        <v>136</v>
      </c>
      <c r="E117" s="243" t="s">
        <v>814</v>
      </c>
      <c r="F117" s="244" t="s">
        <v>815</v>
      </c>
      <c r="G117" s="245" t="s">
        <v>800</v>
      </c>
      <c r="H117" s="246">
        <v>1</v>
      </c>
      <c r="I117" s="321">
        <v>0</v>
      </c>
      <c r="J117" s="247">
        <f>ROUND(I117*H117,2)</f>
        <v>0</v>
      </c>
      <c r="K117" s="244" t="s">
        <v>3</v>
      </c>
      <c r="L117" s="20"/>
      <c r="M117" s="63" t="s">
        <v>3</v>
      </c>
      <c r="N117" s="64" t="s">
        <v>41</v>
      </c>
      <c r="O117" s="65">
        <v>0</v>
      </c>
      <c r="P117" s="65">
        <f>O117*H117</f>
        <v>0</v>
      </c>
      <c r="Q117" s="65">
        <v>0</v>
      </c>
      <c r="R117" s="65">
        <f>Q117*H117</f>
        <v>0</v>
      </c>
      <c r="S117" s="65">
        <v>0</v>
      </c>
      <c r="T117" s="66">
        <f>S117*H117</f>
        <v>0</v>
      </c>
      <c r="AR117" s="67" t="s">
        <v>217</v>
      </c>
      <c r="AT117" s="67" t="s">
        <v>136</v>
      </c>
      <c r="AU117" s="67" t="s">
        <v>80</v>
      </c>
      <c r="AY117" s="17" t="s">
        <v>133</v>
      </c>
      <c r="BE117" s="68">
        <f>IF(N117="základní",J117,0)</f>
        <v>0</v>
      </c>
      <c r="BF117" s="68">
        <f>IF(N117="snížená",J117,0)</f>
        <v>0</v>
      </c>
      <c r="BG117" s="68">
        <f>IF(N117="zákl. přenesená",J117,0)</f>
        <v>0</v>
      </c>
      <c r="BH117" s="68">
        <f>IF(N117="sníž. přenesená",J117,0)</f>
        <v>0</v>
      </c>
      <c r="BI117" s="68">
        <f>IF(N117="nulová",J117,0)</f>
        <v>0</v>
      </c>
      <c r="BJ117" s="17" t="s">
        <v>78</v>
      </c>
      <c r="BK117" s="68">
        <f>ROUND(I117*H117,2)</f>
        <v>0</v>
      </c>
      <c r="BL117" s="17" t="s">
        <v>217</v>
      </c>
      <c r="BM117" s="67" t="s">
        <v>529</v>
      </c>
    </row>
    <row r="118" spans="2:65" s="1" customFormat="1" ht="16.5" customHeight="1">
      <c r="B118" s="20"/>
      <c r="C118" s="242" t="s">
        <v>274</v>
      </c>
      <c r="D118" s="242" t="s">
        <v>136</v>
      </c>
      <c r="E118" s="243" t="s">
        <v>816</v>
      </c>
      <c r="F118" s="244" t="s">
        <v>817</v>
      </c>
      <c r="G118" s="245" t="s">
        <v>800</v>
      </c>
      <c r="H118" s="246">
        <v>1</v>
      </c>
      <c r="I118" s="321">
        <v>0</v>
      </c>
      <c r="J118" s="247">
        <f>ROUND(I118*H118,2)</f>
        <v>0</v>
      </c>
      <c r="K118" s="244" t="s">
        <v>3</v>
      </c>
      <c r="L118" s="20"/>
      <c r="M118" s="87" t="s">
        <v>3</v>
      </c>
      <c r="N118" s="88" t="s">
        <v>41</v>
      </c>
      <c r="O118" s="89">
        <v>0</v>
      </c>
      <c r="P118" s="89">
        <f>O118*H118</f>
        <v>0</v>
      </c>
      <c r="Q118" s="89">
        <v>0</v>
      </c>
      <c r="R118" s="89">
        <f>Q118*H118</f>
        <v>0</v>
      </c>
      <c r="S118" s="89">
        <v>0</v>
      </c>
      <c r="T118" s="90">
        <f>S118*H118</f>
        <v>0</v>
      </c>
      <c r="AR118" s="67" t="s">
        <v>217</v>
      </c>
      <c r="AT118" s="67" t="s">
        <v>136</v>
      </c>
      <c r="AU118" s="67" t="s">
        <v>80</v>
      </c>
      <c r="AY118" s="17" t="s">
        <v>133</v>
      </c>
      <c r="BE118" s="68">
        <f>IF(N118="základní",J118,0)</f>
        <v>0</v>
      </c>
      <c r="BF118" s="68">
        <f>IF(N118="snížená",J118,0)</f>
        <v>0</v>
      </c>
      <c r="BG118" s="68">
        <f>IF(N118="zákl. přenesená",J118,0)</f>
        <v>0</v>
      </c>
      <c r="BH118" s="68">
        <f>IF(N118="sníž. přenesená",J118,0)</f>
        <v>0</v>
      </c>
      <c r="BI118" s="68">
        <f>IF(N118="nulová",J118,0)</f>
        <v>0</v>
      </c>
      <c r="BJ118" s="17" t="s">
        <v>78</v>
      </c>
      <c r="BK118" s="68">
        <f>ROUND(I118*H118,2)</f>
        <v>0</v>
      </c>
      <c r="BL118" s="17" t="s">
        <v>217</v>
      </c>
      <c r="BM118" s="67" t="s">
        <v>537</v>
      </c>
    </row>
    <row r="119" spans="2:65" s="1" customFormat="1" ht="6.95" customHeight="1">
      <c r="B119" s="196"/>
      <c r="C119" s="197"/>
      <c r="D119" s="197"/>
      <c r="E119" s="197"/>
      <c r="F119" s="197"/>
      <c r="G119" s="197"/>
      <c r="H119" s="197"/>
      <c r="I119" s="197"/>
      <c r="J119" s="197"/>
      <c r="K119" s="197"/>
      <c r="L119" s="20"/>
    </row>
  </sheetData>
  <sheetProtection password="CA50" sheet="1" objects="1" scenarios="1"/>
  <autoFilter ref="C86:K118" xr:uid="{00000000-0009-0000-0000-000003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49"/>
  <sheetViews>
    <sheetView showGridLines="0" workbookViewId="0">
      <selection activeCell="X117" sqref="X117"/>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21.3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89</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818</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ROUND(J85,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SUM(J61:J65)</f>
        <v>0</v>
      </c>
      <c r="I33" s="217">
        <v>0.21</v>
      </c>
      <c r="J33" s="216">
        <f>SUM(F33*0.21)</f>
        <v>0</v>
      </c>
      <c r="L33" s="20"/>
    </row>
    <row r="34" spans="2:12" s="1" customFormat="1" ht="14.45" customHeight="1">
      <c r="B34" s="20"/>
      <c r="E34" s="187" t="s">
        <v>42</v>
      </c>
      <c r="F34" s="216">
        <f>ROUND((SUM(BF85:BF148)),  2)</f>
        <v>0</v>
      </c>
      <c r="I34" s="217">
        <v>0.12</v>
      </c>
      <c r="J34" s="216">
        <f>ROUND(((SUM(BF85:BF148))*I34),  2)</f>
        <v>0</v>
      </c>
      <c r="L34" s="20"/>
    </row>
    <row r="35" spans="2:12" s="1" customFormat="1" ht="14.45" hidden="1" customHeight="1">
      <c r="B35" s="20"/>
      <c r="E35" s="187" t="s">
        <v>43</v>
      </c>
      <c r="F35" s="216">
        <f>ROUND((SUM(BG85:BG148)),  2)</f>
        <v>0</v>
      </c>
      <c r="I35" s="217">
        <v>0.21</v>
      </c>
      <c r="J35" s="216">
        <f>0</f>
        <v>0</v>
      </c>
      <c r="L35" s="20"/>
    </row>
    <row r="36" spans="2:12" s="1" customFormat="1" ht="14.45" hidden="1" customHeight="1">
      <c r="B36" s="20"/>
      <c r="E36" s="187" t="s">
        <v>44</v>
      </c>
      <c r="F36" s="216">
        <f>ROUND((SUM(BH85:BH148)),  2)</f>
        <v>0</v>
      </c>
      <c r="I36" s="217">
        <v>0.12</v>
      </c>
      <c r="J36" s="216">
        <f>0</f>
        <v>0</v>
      </c>
      <c r="L36" s="20"/>
    </row>
    <row r="37" spans="2:12" s="1" customFormat="1" ht="14.45" hidden="1" customHeight="1">
      <c r="B37" s="20"/>
      <c r="E37" s="187" t="s">
        <v>45</v>
      </c>
      <c r="F37" s="216">
        <f>ROUND((SUM(BI85:BI148)),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270"/>
      <c r="C44" s="271"/>
      <c r="D44" s="271"/>
      <c r="E44" s="271"/>
      <c r="F44" s="271"/>
      <c r="G44" s="271"/>
      <c r="H44" s="271"/>
      <c r="I44" s="271"/>
      <c r="J44" s="271"/>
      <c r="K44" s="272"/>
      <c r="L44" s="265"/>
    </row>
    <row r="45" spans="2:12" s="1" customFormat="1" ht="24.95" customHeight="1">
      <c r="B45" s="273"/>
      <c r="C45" s="274" t="s">
        <v>104</v>
      </c>
      <c r="D45" s="265"/>
      <c r="E45" s="265"/>
      <c r="F45" s="265"/>
      <c r="G45" s="265"/>
      <c r="H45" s="265"/>
      <c r="I45" s="265"/>
      <c r="J45" s="265"/>
      <c r="K45" s="275"/>
      <c r="L45" s="265"/>
    </row>
    <row r="46" spans="2:12" s="1" customFormat="1" ht="6.95" customHeight="1">
      <c r="B46" s="273"/>
      <c r="C46" s="265"/>
      <c r="D46" s="265"/>
      <c r="E46" s="265"/>
      <c r="F46" s="265"/>
      <c r="G46" s="265"/>
      <c r="H46" s="265"/>
      <c r="I46" s="265"/>
      <c r="J46" s="265"/>
      <c r="K46" s="275"/>
      <c r="L46" s="265"/>
    </row>
    <row r="47" spans="2:12" s="1" customFormat="1" ht="12" customHeight="1">
      <c r="B47" s="273"/>
      <c r="C47" s="276" t="s">
        <v>15</v>
      </c>
      <c r="D47" s="265"/>
      <c r="E47" s="265"/>
      <c r="F47" s="265"/>
      <c r="G47" s="265"/>
      <c r="H47" s="265"/>
      <c r="I47" s="265"/>
      <c r="J47" s="265"/>
      <c r="K47" s="275"/>
      <c r="L47" s="265"/>
    </row>
    <row r="48" spans="2:12" s="1" customFormat="1" ht="16.5" customHeight="1">
      <c r="B48" s="273"/>
      <c r="C48" s="265"/>
      <c r="D48" s="265"/>
      <c r="E48" s="361" t="str">
        <f>E7</f>
        <v>S6a-Vencovského aula</v>
      </c>
      <c r="F48" s="362"/>
      <c r="G48" s="362"/>
      <c r="H48" s="362"/>
      <c r="I48" s="265"/>
      <c r="J48" s="265"/>
      <c r="K48" s="275"/>
      <c r="L48" s="265"/>
    </row>
    <row r="49" spans="2:47" s="1" customFormat="1" ht="12" customHeight="1">
      <c r="B49" s="273"/>
      <c r="C49" s="276" t="s">
        <v>101</v>
      </c>
      <c r="D49" s="265"/>
      <c r="E49" s="265"/>
      <c r="F49" s="265"/>
      <c r="G49" s="265"/>
      <c r="H49" s="265"/>
      <c r="I49" s="265"/>
      <c r="J49" s="265"/>
      <c r="K49" s="275"/>
      <c r="L49" s="265"/>
    </row>
    <row r="50" spans="2:47" s="1" customFormat="1" ht="16.5" customHeight="1">
      <c r="B50" s="273"/>
      <c r="C50" s="265"/>
      <c r="D50" s="265"/>
      <c r="E50" s="359" t="str">
        <f>E9</f>
        <v>04 - Silnoproud</v>
      </c>
      <c r="F50" s="360"/>
      <c r="G50" s="360"/>
      <c r="H50" s="360"/>
      <c r="I50" s="265"/>
      <c r="J50" s="265"/>
      <c r="K50" s="275"/>
      <c r="L50" s="265"/>
    </row>
    <row r="51" spans="2:47" s="1" customFormat="1" ht="6.95" customHeight="1">
      <c r="B51" s="273"/>
      <c r="C51" s="265"/>
      <c r="D51" s="265"/>
      <c r="E51" s="265"/>
      <c r="F51" s="265"/>
      <c r="G51" s="265"/>
      <c r="H51" s="265"/>
      <c r="I51" s="265"/>
      <c r="J51" s="265"/>
      <c r="K51" s="275"/>
      <c r="L51" s="265"/>
    </row>
    <row r="52" spans="2:47" s="1" customFormat="1" ht="12" customHeight="1">
      <c r="B52" s="273"/>
      <c r="C52" s="276" t="s">
        <v>19</v>
      </c>
      <c r="D52" s="265"/>
      <c r="E52" s="265"/>
      <c r="F52" s="277" t="str">
        <f>F12</f>
        <v>nám.W.Churchilla 4,</v>
      </c>
      <c r="G52" s="265"/>
      <c r="H52" s="265"/>
      <c r="I52" s="276" t="s">
        <v>21</v>
      </c>
      <c r="J52" s="278" t="str">
        <f>IF(J12="","",J12)</f>
        <v>2. 2. 2026</v>
      </c>
      <c r="K52" s="275"/>
      <c r="L52" s="265"/>
    </row>
    <row r="53" spans="2:47" s="1" customFormat="1" ht="6.95" customHeight="1">
      <c r="B53" s="273"/>
      <c r="C53" s="265"/>
      <c r="D53" s="265"/>
      <c r="E53" s="265"/>
      <c r="F53" s="265"/>
      <c r="G53" s="265"/>
      <c r="H53" s="265"/>
      <c r="I53" s="265"/>
      <c r="J53" s="265"/>
      <c r="K53" s="275"/>
      <c r="L53" s="265"/>
    </row>
    <row r="54" spans="2:47" s="1" customFormat="1" ht="25.7" customHeight="1">
      <c r="B54" s="273"/>
      <c r="C54" s="276" t="s">
        <v>23</v>
      </c>
      <c r="D54" s="265"/>
      <c r="E54" s="265"/>
      <c r="F54" s="277" t="str">
        <f>E15</f>
        <v>VŠE,nám. W.Churchilla 4, Praha 3,130 67</v>
      </c>
      <c r="G54" s="265"/>
      <c r="H54" s="265"/>
      <c r="I54" s="276" t="s">
        <v>28</v>
      </c>
      <c r="J54" s="279" t="str">
        <f>E21</f>
        <v>Ing. Jaroslav Borovička</v>
      </c>
      <c r="K54" s="275"/>
      <c r="L54" s="265"/>
    </row>
    <row r="55" spans="2:47" s="1" customFormat="1" ht="15.2" customHeight="1">
      <c r="B55" s="273"/>
      <c r="C55" s="276" t="s">
        <v>27</v>
      </c>
      <c r="D55" s="265"/>
      <c r="E55" s="265"/>
      <c r="F55" s="277">
        <f>IF(E18="","",E18)</f>
        <v>0</v>
      </c>
      <c r="G55" s="265"/>
      <c r="H55" s="265"/>
      <c r="I55" s="276" t="s">
        <v>31</v>
      </c>
      <c r="J55" s="279" t="str">
        <f>E24</f>
        <v>Ing. Milan Dušek</v>
      </c>
      <c r="K55" s="275"/>
      <c r="L55" s="265"/>
    </row>
    <row r="56" spans="2:47" s="1" customFormat="1" ht="10.35" customHeight="1">
      <c r="B56" s="273"/>
      <c r="C56" s="265"/>
      <c r="D56" s="265"/>
      <c r="E56" s="265"/>
      <c r="F56" s="265"/>
      <c r="G56" s="265"/>
      <c r="H56" s="265"/>
      <c r="I56" s="265"/>
      <c r="J56" s="265"/>
      <c r="K56" s="275"/>
      <c r="L56" s="265"/>
    </row>
    <row r="57" spans="2:47" s="1" customFormat="1" ht="29.25" customHeight="1">
      <c r="B57" s="273"/>
      <c r="C57" s="280" t="s">
        <v>105</v>
      </c>
      <c r="D57" s="281"/>
      <c r="E57" s="281"/>
      <c r="F57" s="281"/>
      <c r="G57" s="281"/>
      <c r="H57" s="281"/>
      <c r="I57" s="281"/>
      <c r="J57" s="282" t="s">
        <v>106</v>
      </c>
      <c r="K57" s="283"/>
      <c r="L57" s="265"/>
    </row>
    <row r="58" spans="2:47" s="1" customFormat="1" ht="10.35" customHeight="1">
      <c r="B58" s="273"/>
      <c r="C58" s="265"/>
      <c r="D58" s="265"/>
      <c r="E58" s="265"/>
      <c r="F58" s="265"/>
      <c r="G58" s="265"/>
      <c r="H58" s="265"/>
      <c r="I58" s="265"/>
      <c r="J58" s="265"/>
      <c r="K58" s="275"/>
      <c r="L58" s="265"/>
    </row>
    <row r="59" spans="2:47" s="1" customFormat="1" ht="22.9" customHeight="1">
      <c r="B59" s="273"/>
      <c r="C59" s="284" t="s">
        <v>68</v>
      </c>
      <c r="D59" s="265"/>
      <c r="E59" s="265"/>
      <c r="F59" s="265"/>
      <c r="G59" s="265"/>
      <c r="H59" s="265"/>
      <c r="I59" s="265"/>
      <c r="J59" s="285">
        <f>J85</f>
        <v>0</v>
      </c>
      <c r="K59" s="275"/>
      <c r="L59" s="265"/>
      <c r="AU59" s="17" t="s">
        <v>107</v>
      </c>
    </row>
    <row r="60" spans="2:47" s="8" customFormat="1" ht="24.95" customHeight="1">
      <c r="B60" s="286"/>
      <c r="C60" s="266"/>
      <c r="D60" s="228" t="s">
        <v>819</v>
      </c>
      <c r="E60" s="229"/>
      <c r="F60" s="229"/>
      <c r="G60" s="229"/>
      <c r="H60" s="229"/>
      <c r="I60" s="229"/>
      <c r="J60" s="230">
        <f>J86</f>
        <v>0</v>
      </c>
      <c r="K60" s="287"/>
      <c r="L60" s="266"/>
    </row>
    <row r="61" spans="2:47" s="9" customFormat="1" ht="19.899999999999999" customHeight="1">
      <c r="B61" s="288"/>
      <c r="C61" s="267"/>
      <c r="D61" s="231" t="s">
        <v>820</v>
      </c>
      <c r="E61" s="232"/>
      <c r="F61" s="232"/>
      <c r="G61" s="232"/>
      <c r="H61" s="232"/>
      <c r="I61" s="232"/>
      <c r="J61" s="233">
        <f>J87</f>
        <v>0</v>
      </c>
      <c r="K61" s="289"/>
      <c r="L61" s="267"/>
    </row>
    <row r="62" spans="2:47" s="9" customFormat="1" ht="19.899999999999999" customHeight="1">
      <c r="B62" s="288"/>
      <c r="C62" s="267"/>
      <c r="D62" s="231" t="s">
        <v>821</v>
      </c>
      <c r="E62" s="232"/>
      <c r="F62" s="232"/>
      <c r="G62" s="232"/>
      <c r="H62" s="232"/>
      <c r="I62" s="232"/>
      <c r="J62" s="233">
        <f>J100</f>
        <v>0</v>
      </c>
      <c r="K62" s="289"/>
      <c r="L62" s="267"/>
    </row>
    <row r="63" spans="2:47" s="9" customFormat="1" ht="19.899999999999999" customHeight="1">
      <c r="B63" s="288"/>
      <c r="C63" s="267"/>
      <c r="D63" s="231" t="s">
        <v>822</v>
      </c>
      <c r="E63" s="232"/>
      <c r="F63" s="232"/>
      <c r="G63" s="232"/>
      <c r="H63" s="232"/>
      <c r="I63" s="232"/>
      <c r="J63" s="233">
        <f>J103</f>
        <v>0</v>
      </c>
      <c r="K63" s="289"/>
      <c r="L63" s="267"/>
    </row>
    <row r="64" spans="2:47" s="9" customFormat="1" ht="19.899999999999999" customHeight="1">
      <c r="B64" s="288"/>
      <c r="C64" s="267"/>
      <c r="D64" s="231" t="s">
        <v>823</v>
      </c>
      <c r="E64" s="232"/>
      <c r="F64" s="232"/>
      <c r="G64" s="232"/>
      <c r="H64" s="232"/>
      <c r="I64" s="232"/>
      <c r="J64" s="233">
        <f>J125</f>
        <v>0</v>
      </c>
      <c r="K64" s="289"/>
      <c r="L64" s="267"/>
    </row>
    <row r="65" spans="2:12" s="9" customFormat="1" ht="19.899999999999999" customHeight="1">
      <c r="B65" s="288"/>
      <c r="C65" s="267"/>
      <c r="D65" s="231" t="s">
        <v>824</v>
      </c>
      <c r="E65" s="232"/>
      <c r="F65" s="232"/>
      <c r="G65" s="232"/>
      <c r="H65" s="232"/>
      <c r="I65" s="232"/>
      <c r="J65" s="233">
        <f>J139</f>
        <v>0</v>
      </c>
      <c r="K65" s="289"/>
      <c r="L65" s="267"/>
    </row>
    <row r="66" spans="2:12" s="1" customFormat="1" ht="21.75" customHeight="1">
      <c r="B66" s="273"/>
      <c r="C66" s="265"/>
      <c r="D66" s="265"/>
      <c r="E66" s="265"/>
      <c r="F66" s="265"/>
      <c r="G66" s="265"/>
      <c r="H66" s="265"/>
      <c r="I66" s="265"/>
      <c r="J66" s="265"/>
      <c r="K66" s="275"/>
      <c r="L66" s="265"/>
    </row>
    <row r="67" spans="2:12" s="1" customFormat="1" ht="6.95" customHeight="1">
      <c r="B67" s="290"/>
      <c r="C67" s="291"/>
      <c r="D67" s="291"/>
      <c r="E67" s="291"/>
      <c r="F67" s="291"/>
      <c r="G67" s="291"/>
      <c r="H67" s="291"/>
      <c r="I67" s="291"/>
      <c r="J67" s="291"/>
      <c r="K67" s="292"/>
      <c r="L67" s="265"/>
    </row>
    <row r="68" spans="2:12">
      <c r="B68" s="293"/>
      <c r="C68" s="175"/>
      <c r="D68" s="175"/>
      <c r="E68" s="175"/>
      <c r="F68" s="175"/>
      <c r="G68" s="175"/>
      <c r="H68" s="175"/>
      <c r="I68" s="175"/>
      <c r="J68" s="175"/>
      <c r="K68" s="294"/>
      <c r="L68" s="175"/>
    </row>
    <row r="69" spans="2:12">
      <c r="B69" s="293"/>
      <c r="C69" s="175"/>
      <c r="D69" s="175"/>
      <c r="E69" s="175"/>
      <c r="F69" s="175"/>
      <c r="G69" s="175"/>
      <c r="H69" s="175"/>
      <c r="I69" s="175"/>
      <c r="J69" s="175"/>
      <c r="K69" s="294"/>
      <c r="L69" s="175"/>
    </row>
    <row r="70" spans="2:12">
      <c r="B70" s="293"/>
      <c r="C70" s="175"/>
      <c r="D70" s="175"/>
      <c r="E70" s="175"/>
      <c r="F70" s="175"/>
      <c r="G70" s="175"/>
      <c r="H70" s="175"/>
      <c r="I70" s="175"/>
      <c r="J70" s="175"/>
      <c r="K70" s="294"/>
      <c r="L70" s="175"/>
    </row>
    <row r="71" spans="2:12" s="1" customFormat="1" ht="6.95" customHeight="1">
      <c r="B71" s="270"/>
      <c r="C71" s="271"/>
      <c r="D71" s="271"/>
      <c r="E71" s="271"/>
      <c r="F71" s="271"/>
      <c r="G71" s="271"/>
      <c r="H71" s="271"/>
      <c r="I71" s="271"/>
      <c r="J71" s="271"/>
      <c r="K71" s="272"/>
      <c r="L71" s="265"/>
    </row>
    <row r="72" spans="2:12" s="1" customFormat="1" ht="24.95" customHeight="1">
      <c r="B72" s="273"/>
      <c r="C72" s="274" t="s">
        <v>118</v>
      </c>
      <c r="D72" s="265"/>
      <c r="E72" s="265"/>
      <c r="F72" s="265"/>
      <c r="G72" s="265"/>
      <c r="H72" s="265"/>
      <c r="I72" s="265"/>
      <c r="J72" s="265"/>
      <c r="K72" s="275"/>
      <c r="L72" s="265"/>
    </row>
    <row r="73" spans="2:12" s="1" customFormat="1" ht="6.95" customHeight="1">
      <c r="B73" s="273"/>
      <c r="C73" s="265"/>
      <c r="D73" s="265"/>
      <c r="E73" s="265"/>
      <c r="F73" s="265"/>
      <c r="G73" s="265"/>
      <c r="H73" s="265"/>
      <c r="I73" s="265"/>
      <c r="J73" s="265"/>
      <c r="K73" s="275"/>
      <c r="L73" s="265"/>
    </row>
    <row r="74" spans="2:12" s="1" customFormat="1" ht="12" customHeight="1">
      <c r="B74" s="273"/>
      <c r="C74" s="276" t="s">
        <v>15</v>
      </c>
      <c r="D74" s="265"/>
      <c r="E74" s="265"/>
      <c r="F74" s="265"/>
      <c r="G74" s="265"/>
      <c r="H74" s="265"/>
      <c r="I74" s="265"/>
      <c r="J74" s="265"/>
      <c r="K74" s="275"/>
      <c r="L74" s="265"/>
    </row>
    <row r="75" spans="2:12" s="1" customFormat="1" ht="16.5" customHeight="1">
      <c r="B75" s="273"/>
      <c r="C75" s="265"/>
      <c r="D75" s="265"/>
      <c r="E75" s="361" t="str">
        <f>E7</f>
        <v>S6a-Vencovského aula</v>
      </c>
      <c r="F75" s="362"/>
      <c r="G75" s="362"/>
      <c r="H75" s="362"/>
      <c r="I75" s="265"/>
      <c r="J75" s="265"/>
      <c r="K75" s="275"/>
      <c r="L75" s="265"/>
    </row>
    <row r="76" spans="2:12" s="1" customFormat="1" ht="12" customHeight="1">
      <c r="B76" s="273"/>
      <c r="C76" s="276" t="s">
        <v>101</v>
      </c>
      <c r="D76" s="265"/>
      <c r="E76" s="265"/>
      <c r="F76" s="265"/>
      <c r="G76" s="265"/>
      <c r="H76" s="265"/>
      <c r="I76" s="265"/>
      <c r="J76" s="265"/>
      <c r="K76" s="275"/>
      <c r="L76" s="265"/>
    </row>
    <row r="77" spans="2:12" s="1" customFormat="1" ht="16.5" customHeight="1">
      <c r="B77" s="273"/>
      <c r="C77" s="265"/>
      <c r="D77" s="265"/>
      <c r="E77" s="359" t="str">
        <f>E9</f>
        <v>04 - Silnoproud</v>
      </c>
      <c r="F77" s="360"/>
      <c r="G77" s="360"/>
      <c r="H77" s="360"/>
      <c r="I77" s="265"/>
      <c r="J77" s="265"/>
      <c r="K77" s="275"/>
      <c r="L77" s="265"/>
    </row>
    <row r="78" spans="2:12" s="1" customFormat="1" ht="6.95" customHeight="1">
      <c r="B78" s="273"/>
      <c r="C78" s="265"/>
      <c r="D78" s="265"/>
      <c r="E78" s="265"/>
      <c r="F78" s="265"/>
      <c r="G78" s="265"/>
      <c r="H78" s="265"/>
      <c r="I78" s="265"/>
      <c r="J78" s="265"/>
      <c r="K78" s="275"/>
      <c r="L78" s="265"/>
    </row>
    <row r="79" spans="2:12" s="1" customFormat="1" ht="12" customHeight="1">
      <c r="B79" s="273"/>
      <c r="C79" s="276" t="s">
        <v>19</v>
      </c>
      <c r="D79" s="265"/>
      <c r="E79" s="265"/>
      <c r="F79" s="277" t="str">
        <f>F12</f>
        <v>nám.W.Churchilla 4,</v>
      </c>
      <c r="G79" s="265"/>
      <c r="H79" s="265"/>
      <c r="I79" s="276" t="s">
        <v>21</v>
      </c>
      <c r="J79" s="278" t="str">
        <f>IF(J12="","",J12)</f>
        <v>2. 2. 2026</v>
      </c>
      <c r="K79" s="275"/>
      <c r="L79" s="265"/>
    </row>
    <row r="80" spans="2:12" s="1" customFormat="1" ht="6.95" customHeight="1">
      <c r="B80" s="273"/>
      <c r="C80" s="265"/>
      <c r="D80" s="265"/>
      <c r="E80" s="265"/>
      <c r="F80" s="265"/>
      <c r="G80" s="265"/>
      <c r="H80" s="265"/>
      <c r="I80" s="265"/>
      <c r="J80" s="265"/>
      <c r="K80" s="275"/>
      <c r="L80" s="265"/>
    </row>
    <row r="81" spans="2:65" s="1" customFormat="1" ht="25.7" customHeight="1">
      <c r="B81" s="273"/>
      <c r="C81" s="276" t="s">
        <v>23</v>
      </c>
      <c r="D81" s="265"/>
      <c r="E81" s="265"/>
      <c r="F81" s="277" t="str">
        <f>E15</f>
        <v>VŠE,nám. W.Churchilla 4, Praha 3,130 67</v>
      </c>
      <c r="G81" s="265"/>
      <c r="H81" s="265"/>
      <c r="I81" s="276" t="s">
        <v>28</v>
      </c>
      <c r="J81" s="279" t="str">
        <f>E21</f>
        <v>Ing. Jaroslav Borovička</v>
      </c>
      <c r="K81" s="275"/>
      <c r="L81" s="265"/>
    </row>
    <row r="82" spans="2:65" s="1" customFormat="1" ht="15.2" customHeight="1">
      <c r="B82" s="273"/>
      <c r="C82" s="276" t="s">
        <v>27</v>
      </c>
      <c r="D82" s="265"/>
      <c r="E82" s="265"/>
      <c r="F82" s="277">
        <f>IF(E18="","",E18)</f>
        <v>0</v>
      </c>
      <c r="G82" s="265"/>
      <c r="H82" s="265"/>
      <c r="I82" s="276" t="s">
        <v>31</v>
      </c>
      <c r="J82" s="279" t="str">
        <f>E24</f>
        <v>Ing. Milan Dušek</v>
      </c>
      <c r="K82" s="275"/>
      <c r="L82" s="265"/>
    </row>
    <row r="83" spans="2:65" s="1" customFormat="1" ht="10.35" customHeight="1">
      <c r="B83" s="273"/>
      <c r="C83" s="265"/>
      <c r="D83" s="265"/>
      <c r="E83" s="265"/>
      <c r="F83" s="265"/>
      <c r="G83" s="265"/>
      <c r="H83" s="265"/>
      <c r="I83" s="265"/>
      <c r="J83" s="265"/>
      <c r="K83" s="275"/>
      <c r="L83" s="265"/>
    </row>
    <row r="84" spans="2:65" s="10" customFormat="1" ht="29.25" customHeight="1">
      <c r="B84" s="295"/>
      <c r="C84" s="234" t="s">
        <v>119</v>
      </c>
      <c r="D84" s="235" t="s">
        <v>55</v>
      </c>
      <c r="E84" s="235" t="s">
        <v>51</v>
      </c>
      <c r="F84" s="235" t="s">
        <v>52</v>
      </c>
      <c r="G84" s="235" t="s">
        <v>120</v>
      </c>
      <c r="H84" s="235" t="s">
        <v>121</v>
      </c>
      <c r="I84" s="235" t="s">
        <v>122</v>
      </c>
      <c r="J84" s="235" t="s">
        <v>106</v>
      </c>
      <c r="K84" s="296" t="s">
        <v>123</v>
      </c>
      <c r="L84" s="268"/>
      <c r="M84" s="27" t="s">
        <v>3</v>
      </c>
      <c r="N84" s="28" t="s">
        <v>40</v>
      </c>
      <c r="O84" s="28" t="s">
        <v>124</v>
      </c>
      <c r="P84" s="28" t="s">
        <v>125</v>
      </c>
      <c r="Q84" s="28" t="s">
        <v>126</v>
      </c>
      <c r="R84" s="28" t="s">
        <v>127</v>
      </c>
      <c r="S84" s="28" t="s">
        <v>128</v>
      </c>
      <c r="T84" s="29" t="s">
        <v>129</v>
      </c>
    </row>
    <row r="85" spans="2:65" s="1" customFormat="1" ht="22.9" customHeight="1">
      <c r="B85" s="273"/>
      <c r="C85" s="297" t="s">
        <v>130</v>
      </c>
      <c r="D85" s="265"/>
      <c r="E85" s="265"/>
      <c r="F85" s="265"/>
      <c r="G85" s="265"/>
      <c r="H85" s="265"/>
      <c r="I85" s="265"/>
      <c r="J85" s="298">
        <f>J86</f>
        <v>0</v>
      </c>
      <c r="K85" s="275"/>
      <c r="L85" s="265"/>
      <c r="M85" s="30"/>
      <c r="N85" s="24"/>
      <c r="O85" s="24"/>
      <c r="P85" s="53">
        <f>P86</f>
        <v>0</v>
      </c>
      <c r="Q85" s="24"/>
      <c r="R85" s="53">
        <f>R86</f>
        <v>0</v>
      </c>
      <c r="S85" s="24"/>
      <c r="T85" s="54">
        <f>T86</f>
        <v>0</v>
      </c>
      <c r="AT85" s="17" t="s">
        <v>69</v>
      </c>
      <c r="AU85" s="17" t="s">
        <v>107</v>
      </c>
      <c r="BK85" s="55">
        <f>BK86</f>
        <v>0</v>
      </c>
    </row>
    <row r="86" spans="2:65" s="11" customFormat="1" ht="25.9" customHeight="1">
      <c r="B86" s="299"/>
      <c r="C86" s="269"/>
      <c r="D86" s="300" t="s">
        <v>69</v>
      </c>
      <c r="E86" s="301" t="s">
        <v>243</v>
      </c>
      <c r="F86" s="301" t="s">
        <v>244</v>
      </c>
      <c r="G86" s="269"/>
      <c r="H86" s="269"/>
      <c r="I86" s="269"/>
      <c r="J86" s="302">
        <f>J87+J100+J103+J125+J137+J139</f>
        <v>0</v>
      </c>
      <c r="K86" s="303"/>
      <c r="L86" s="269"/>
      <c r="M86" s="58"/>
      <c r="P86" s="59">
        <f>P87+P100+P103+P139</f>
        <v>0</v>
      </c>
      <c r="R86" s="59">
        <f>R87+R100+R103+R139</f>
        <v>0</v>
      </c>
      <c r="T86" s="60">
        <f>T87+T100+T103+T139</f>
        <v>0</v>
      </c>
      <c r="AR86" s="57" t="s">
        <v>80</v>
      </c>
      <c r="AT86" s="61" t="s">
        <v>69</v>
      </c>
      <c r="AU86" s="61" t="s">
        <v>70</v>
      </c>
      <c r="AY86" s="57" t="s">
        <v>133</v>
      </c>
      <c r="BK86" s="62">
        <f>BK87+BK100+BK103+BK139</f>
        <v>0</v>
      </c>
    </row>
    <row r="87" spans="2:65" s="11" customFormat="1" ht="22.9" customHeight="1">
      <c r="B87" s="299"/>
      <c r="C87" s="269"/>
      <c r="D87" s="300" t="s">
        <v>69</v>
      </c>
      <c r="E87" s="304" t="s">
        <v>825</v>
      </c>
      <c r="F87" s="304" t="s">
        <v>826</v>
      </c>
      <c r="G87" s="269"/>
      <c r="H87" s="269"/>
      <c r="I87" s="269"/>
      <c r="J87" s="305">
        <f>SUM(J88:J99)</f>
        <v>0</v>
      </c>
      <c r="K87" s="303"/>
      <c r="L87" s="269"/>
      <c r="M87" s="58"/>
      <c r="P87" s="59">
        <f>SUM(P88:P92)</f>
        <v>0</v>
      </c>
      <c r="R87" s="59">
        <f>SUM(R88:R92)</f>
        <v>0</v>
      </c>
      <c r="T87" s="60">
        <f>SUM(T88:T92)</f>
        <v>0</v>
      </c>
      <c r="AR87" s="57" t="s">
        <v>78</v>
      </c>
      <c r="AT87" s="61" t="s">
        <v>69</v>
      </c>
      <c r="AU87" s="61" t="s">
        <v>78</v>
      </c>
      <c r="AY87" s="57" t="s">
        <v>133</v>
      </c>
      <c r="BK87" s="62">
        <f>SUM(BK88:BK92)</f>
        <v>0</v>
      </c>
    </row>
    <row r="88" spans="2:65" s="1" customFormat="1" ht="33" customHeight="1">
      <c r="B88" s="273"/>
      <c r="C88" s="306" t="s">
        <v>78</v>
      </c>
      <c r="D88" s="306" t="s">
        <v>136</v>
      </c>
      <c r="E88" s="307"/>
      <c r="F88" s="318" t="s">
        <v>827</v>
      </c>
      <c r="G88" s="372" t="s">
        <v>453</v>
      </c>
      <c r="H88" s="373">
        <v>350</v>
      </c>
      <c r="I88" s="374">
        <v>0</v>
      </c>
      <c r="J88" s="308">
        <f>ROUND(I88*H88,2)</f>
        <v>0</v>
      </c>
      <c r="K88" s="309" t="s">
        <v>3</v>
      </c>
      <c r="L88" s="265"/>
      <c r="M88" s="63" t="s">
        <v>3</v>
      </c>
      <c r="N88" s="64" t="s">
        <v>41</v>
      </c>
      <c r="O88" s="65">
        <v>0</v>
      </c>
      <c r="P88" s="65">
        <f>O88*H88</f>
        <v>0</v>
      </c>
      <c r="Q88" s="65">
        <v>0</v>
      </c>
      <c r="R88" s="65">
        <f>Q88*H88</f>
        <v>0</v>
      </c>
      <c r="S88" s="65">
        <v>0</v>
      </c>
      <c r="T88" s="66">
        <f>S88*H88</f>
        <v>0</v>
      </c>
      <c r="AR88" s="67" t="s">
        <v>217</v>
      </c>
      <c r="AT88" s="67" t="s">
        <v>136</v>
      </c>
      <c r="AU88" s="67" t="s">
        <v>80</v>
      </c>
      <c r="AY88" s="17" t="s">
        <v>133</v>
      </c>
      <c r="BE88" s="68">
        <f>IF(N88="základní",J88,0)</f>
        <v>0</v>
      </c>
      <c r="BF88" s="68">
        <f>IF(N88="snížená",J88,0)</f>
        <v>0</v>
      </c>
      <c r="BG88" s="68">
        <f>IF(N88="zákl. přenesená",J88,0)</f>
        <v>0</v>
      </c>
      <c r="BH88" s="68">
        <f>IF(N88="sníž. přenesená",J88,0)</f>
        <v>0</v>
      </c>
      <c r="BI88" s="68">
        <f>IF(N88="nulová",J88,0)</f>
        <v>0</v>
      </c>
      <c r="BJ88" s="17" t="s">
        <v>78</v>
      </c>
      <c r="BK88" s="68">
        <f>ROUND(I88*H88,2)</f>
        <v>0</v>
      </c>
      <c r="BL88" s="17" t="s">
        <v>217</v>
      </c>
      <c r="BM88" s="67" t="s">
        <v>80</v>
      </c>
    </row>
    <row r="89" spans="2:65" s="1" customFormat="1" ht="33" customHeight="1">
      <c r="B89" s="273"/>
      <c r="C89" s="306" t="s">
        <v>80</v>
      </c>
      <c r="D89" s="306" t="s">
        <v>136</v>
      </c>
      <c r="E89" s="307"/>
      <c r="F89" s="318" t="s">
        <v>828</v>
      </c>
      <c r="G89" s="372" t="s">
        <v>453</v>
      </c>
      <c r="H89" s="373">
        <v>300</v>
      </c>
      <c r="I89" s="374">
        <v>0</v>
      </c>
      <c r="J89" s="308">
        <f>ROUND(I89*H89,2)</f>
        <v>0</v>
      </c>
      <c r="K89" s="309" t="s">
        <v>3</v>
      </c>
      <c r="L89" s="265"/>
      <c r="M89" s="63" t="s">
        <v>3</v>
      </c>
      <c r="N89" s="64" t="s">
        <v>41</v>
      </c>
      <c r="O89" s="65">
        <v>0</v>
      </c>
      <c r="P89" s="65">
        <f>O89*H89</f>
        <v>0</v>
      </c>
      <c r="Q89" s="65">
        <v>0</v>
      </c>
      <c r="R89" s="65">
        <f>Q89*H89</f>
        <v>0</v>
      </c>
      <c r="S89" s="65">
        <v>0</v>
      </c>
      <c r="T89" s="66">
        <f>S89*H89</f>
        <v>0</v>
      </c>
      <c r="AR89" s="67" t="s">
        <v>217</v>
      </c>
      <c r="AT89" s="67" t="s">
        <v>136</v>
      </c>
      <c r="AU89" s="67" t="s">
        <v>80</v>
      </c>
      <c r="AY89" s="17" t="s">
        <v>133</v>
      </c>
      <c r="BE89" s="68">
        <f>IF(N89="základní",J89,0)</f>
        <v>0</v>
      </c>
      <c r="BF89" s="68">
        <f>IF(N89="snížená",J89,0)</f>
        <v>0</v>
      </c>
      <c r="BG89" s="68">
        <f>IF(N89="zákl. přenesená",J89,0)</f>
        <v>0</v>
      </c>
      <c r="BH89" s="68">
        <f>IF(N89="sníž. přenesená",J89,0)</f>
        <v>0</v>
      </c>
      <c r="BI89" s="68">
        <f>IF(N89="nulová",J89,0)</f>
        <v>0</v>
      </c>
      <c r="BJ89" s="17" t="s">
        <v>78</v>
      </c>
      <c r="BK89" s="68">
        <f>ROUND(I89*H89,2)</f>
        <v>0</v>
      </c>
      <c r="BL89" s="17" t="s">
        <v>217</v>
      </c>
      <c r="BM89" s="67" t="s">
        <v>141</v>
      </c>
    </row>
    <row r="90" spans="2:65" s="1" customFormat="1" ht="33" customHeight="1">
      <c r="B90" s="273"/>
      <c r="C90" s="306" t="s">
        <v>154</v>
      </c>
      <c r="D90" s="306" t="s">
        <v>136</v>
      </c>
      <c r="E90" s="307"/>
      <c r="F90" s="318" t="s">
        <v>829</v>
      </c>
      <c r="G90" s="372" t="s">
        <v>453</v>
      </c>
      <c r="H90" s="373">
        <v>1950</v>
      </c>
      <c r="I90" s="374">
        <v>0</v>
      </c>
      <c r="J90" s="308">
        <f>ROUND(I90*H90,2)</f>
        <v>0</v>
      </c>
      <c r="K90" s="309" t="s">
        <v>3</v>
      </c>
      <c r="L90" s="265"/>
      <c r="M90" s="63" t="s">
        <v>3</v>
      </c>
      <c r="N90" s="64" t="s">
        <v>41</v>
      </c>
      <c r="O90" s="65">
        <v>0</v>
      </c>
      <c r="P90" s="65">
        <f>O90*H90</f>
        <v>0</v>
      </c>
      <c r="Q90" s="65">
        <v>0</v>
      </c>
      <c r="R90" s="65">
        <f>Q90*H90</f>
        <v>0</v>
      </c>
      <c r="S90" s="65">
        <v>0</v>
      </c>
      <c r="T90" s="66">
        <f>S90*H90</f>
        <v>0</v>
      </c>
      <c r="AR90" s="67" t="s">
        <v>217</v>
      </c>
      <c r="AT90" s="67" t="s">
        <v>136</v>
      </c>
      <c r="AU90" s="67" t="s">
        <v>80</v>
      </c>
      <c r="AY90" s="17" t="s">
        <v>133</v>
      </c>
      <c r="BE90" s="68">
        <f>IF(N90="základní",J90,0)</f>
        <v>0</v>
      </c>
      <c r="BF90" s="68">
        <f>IF(N90="snížená",J90,0)</f>
        <v>0</v>
      </c>
      <c r="BG90" s="68">
        <f>IF(N90="zákl. přenesená",J90,0)</f>
        <v>0</v>
      </c>
      <c r="BH90" s="68">
        <f>IF(N90="sníž. přenesená",J90,0)</f>
        <v>0</v>
      </c>
      <c r="BI90" s="68">
        <f>IF(N90="nulová",J90,0)</f>
        <v>0</v>
      </c>
      <c r="BJ90" s="17" t="s">
        <v>78</v>
      </c>
      <c r="BK90" s="68">
        <f>ROUND(I90*H90,2)</f>
        <v>0</v>
      </c>
      <c r="BL90" s="17" t="s">
        <v>217</v>
      </c>
      <c r="BM90" s="67" t="s">
        <v>171</v>
      </c>
    </row>
    <row r="91" spans="2:65" s="1" customFormat="1" ht="33" customHeight="1">
      <c r="B91" s="273"/>
      <c r="C91" s="306" t="s">
        <v>141</v>
      </c>
      <c r="D91" s="306" t="s">
        <v>136</v>
      </c>
      <c r="E91" s="307"/>
      <c r="F91" s="318" t="s">
        <v>830</v>
      </c>
      <c r="G91" s="372" t="s">
        <v>453</v>
      </c>
      <c r="H91" s="373">
        <v>1400</v>
      </c>
      <c r="I91" s="374">
        <v>0</v>
      </c>
      <c r="J91" s="308">
        <f>ROUND(I91*H91,2)</f>
        <v>0</v>
      </c>
      <c r="K91" s="309" t="s">
        <v>3</v>
      </c>
      <c r="L91" s="265"/>
      <c r="M91" s="63" t="s">
        <v>3</v>
      </c>
      <c r="N91" s="64" t="s">
        <v>41</v>
      </c>
      <c r="O91" s="65">
        <v>0</v>
      </c>
      <c r="P91" s="65">
        <f>O91*H91</f>
        <v>0</v>
      </c>
      <c r="Q91" s="65">
        <v>0</v>
      </c>
      <c r="R91" s="65">
        <f>Q91*H91</f>
        <v>0</v>
      </c>
      <c r="S91" s="65">
        <v>0</v>
      </c>
      <c r="T91" s="66">
        <f>S91*H91</f>
        <v>0</v>
      </c>
      <c r="AR91" s="67" t="s">
        <v>217</v>
      </c>
      <c r="AT91" s="67" t="s">
        <v>136</v>
      </c>
      <c r="AU91" s="67" t="s">
        <v>80</v>
      </c>
      <c r="AY91" s="17" t="s">
        <v>133</v>
      </c>
      <c r="BE91" s="68">
        <f>IF(N91="základní",J91,0)</f>
        <v>0</v>
      </c>
      <c r="BF91" s="68">
        <f>IF(N91="snížená",J91,0)</f>
        <v>0</v>
      </c>
      <c r="BG91" s="68">
        <f>IF(N91="zákl. přenesená",J91,0)</f>
        <v>0</v>
      </c>
      <c r="BH91" s="68">
        <f>IF(N91="sníž. přenesená",J91,0)</f>
        <v>0</v>
      </c>
      <c r="BI91" s="68">
        <f>IF(N91="nulová",J91,0)</f>
        <v>0</v>
      </c>
      <c r="BJ91" s="17" t="s">
        <v>78</v>
      </c>
      <c r="BK91" s="68">
        <f>ROUND(I91*H91,2)</f>
        <v>0</v>
      </c>
      <c r="BL91" s="17" t="s">
        <v>217</v>
      </c>
      <c r="BM91" s="67" t="s">
        <v>185</v>
      </c>
    </row>
    <row r="92" spans="2:65" s="1" customFormat="1" ht="33" customHeight="1">
      <c r="B92" s="273"/>
      <c r="C92" s="306" t="s">
        <v>165</v>
      </c>
      <c r="D92" s="306" t="s">
        <v>136</v>
      </c>
      <c r="E92" s="307"/>
      <c r="F92" s="318" t="s">
        <v>831</v>
      </c>
      <c r="G92" s="372" t="s">
        <v>453</v>
      </c>
      <c r="H92" s="373">
        <v>200</v>
      </c>
      <c r="I92" s="374">
        <v>0</v>
      </c>
      <c r="J92" s="308">
        <f>ROUND(I92*H92,2)</f>
        <v>0</v>
      </c>
      <c r="K92" s="309" t="s">
        <v>3</v>
      </c>
      <c r="L92" s="265"/>
      <c r="M92" s="63" t="s">
        <v>3</v>
      </c>
      <c r="N92" s="64" t="s">
        <v>41</v>
      </c>
      <c r="O92" s="65">
        <v>0</v>
      </c>
      <c r="P92" s="65">
        <f>O92*H92</f>
        <v>0</v>
      </c>
      <c r="Q92" s="65">
        <v>0</v>
      </c>
      <c r="R92" s="65">
        <f>Q92*H92</f>
        <v>0</v>
      </c>
      <c r="S92" s="65">
        <v>0</v>
      </c>
      <c r="T92" s="66">
        <f>S92*H92</f>
        <v>0</v>
      </c>
      <c r="AR92" s="67" t="s">
        <v>217</v>
      </c>
      <c r="AT92" s="67" t="s">
        <v>136</v>
      </c>
      <c r="AU92" s="67" t="s">
        <v>80</v>
      </c>
      <c r="AY92" s="17" t="s">
        <v>133</v>
      </c>
      <c r="BE92" s="68">
        <f>IF(N92="základní",J92,0)</f>
        <v>0</v>
      </c>
      <c r="BF92" s="68">
        <f>IF(N92="snížená",J92,0)</f>
        <v>0</v>
      </c>
      <c r="BG92" s="68">
        <f>IF(N92="zákl. přenesená",J92,0)</f>
        <v>0</v>
      </c>
      <c r="BH92" s="68">
        <f>IF(N92="sníž. přenesená",J92,0)</f>
        <v>0</v>
      </c>
      <c r="BI92" s="68">
        <f>IF(N92="nulová",J92,0)</f>
        <v>0</v>
      </c>
      <c r="BJ92" s="17" t="s">
        <v>78</v>
      </c>
      <c r="BK92" s="68">
        <f>ROUND(I92*H92,2)</f>
        <v>0</v>
      </c>
      <c r="BL92" s="17" t="s">
        <v>217</v>
      </c>
      <c r="BM92" s="67" t="s">
        <v>195</v>
      </c>
    </row>
    <row r="93" spans="2:65" s="1" customFormat="1" ht="33" customHeight="1">
      <c r="B93" s="273"/>
      <c r="C93" s="306" t="s">
        <v>171</v>
      </c>
      <c r="D93" s="306" t="s">
        <v>136</v>
      </c>
      <c r="E93" s="307"/>
      <c r="F93" s="318" t="s">
        <v>832</v>
      </c>
      <c r="G93" s="372" t="s">
        <v>453</v>
      </c>
      <c r="H93" s="373">
        <v>920</v>
      </c>
      <c r="I93" s="374">
        <v>0</v>
      </c>
      <c r="J93" s="308">
        <f t="shared" ref="J93:J99" si="0">ROUND(I93*H93,2)</f>
        <v>0</v>
      </c>
      <c r="K93" s="309"/>
      <c r="L93" s="265"/>
      <c r="M93" s="63"/>
      <c r="N93" s="64"/>
      <c r="O93" s="65"/>
      <c r="P93" s="65"/>
      <c r="Q93" s="65"/>
      <c r="R93" s="65"/>
      <c r="S93" s="65"/>
      <c r="T93" s="66"/>
      <c r="AR93" s="67"/>
      <c r="AT93" s="67"/>
      <c r="AU93" s="67"/>
      <c r="AY93" s="17"/>
      <c r="BE93" s="68"/>
      <c r="BF93" s="68"/>
      <c r="BG93" s="68"/>
      <c r="BH93" s="68"/>
      <c r="BI93" s="68"/>
      <c r="BJ93" s="17"/>
      <c r="BK93" s="68"/>
      <c r="BL93" s="17"/>
      <c r="BM93" s="67"/>
    </row>
    <row r="94" spans="2:65" s="1" customFormat="1" ht="33" customHeight="1">
      <c r="B94" s="273"/>
      <c r="C94" s="306" t="s">
        <v>179</v>
      </c>
      <c r="D94" s="306" t="s">
        <v>136</v>
      </c>
      <c r="E94" s="307"/>
      <c r="F94" s="318" t="s">
        <v>833</v>
      </c>
      <c r="G94" s="372" t="s">
        <v>453</v>
      </c>
      <c r="H94" s="375">
        <v>200</v>
      </c>
      <c r="I94" s="374">
        <v>0</v>
      </c>
      <c r="J94" s="308">
        <f t="shared" si="0"/>
        <v>0</v>
      </c>
      <c r="K94" s="309"/>
      <c r="L94" s="265"/>
      <c r="M94" s="63"/>
      <c r="N94" s="64"/>
      <c r="O94" s="65"/>
      <c r="P94" s="65"/>
      <c r="Q94" s="65"/>
      <c r="R94" s="65"/>
      <c r="S94" s="65"/>
      <c r="T94" s="66"/>
      <c r="AR94" s="67"/>
      <c r="AT94" s="67"/>
      <c r="AU94" s="67"/>
      <c r="AY94" s="17"/>
      <c r="BE94" s="68"/>
      <c r="BF94" s="68"/>
      <c r="BG94" s="68"/>
      <c r="BH94" s="68"/>
      <c r="BI94" s="68"/>
      <c r="BJ94" s="17"/>
      <c r="BK94" s="68"/>
      <c r="BL94" s="17"/>
      <c r="BM94" s="67"/>
    </row>
    <row r="95" spans="2:65" s="1" customFormat="1" ht="33" customHeight="1">
      <c r="B95" s="273"/>
      <c r="C95" s="306" t="s">
        <v>185</v>
      </c>
      <c r="D95" s="306" t="s">
        <v>136</v>
      </c>
      <c r="E95" s="307"/>
      <c r="F95" s="318" t="s">
        <v>834</v>
      </c>
      <c r="G95" s="372" t="s">
        <v>453</v>
      </c>
      <c r="H95" s="375">
        <v>70</v>
      </c>
      <c r="I95" s="374">
        <v>0</v>
      </c>
      <c r="J95" s="308">
        <f t="shared" si="0"/>
        <v>0</v>
      </c>
      <c r="K95" s="309"/>
      <c r="L95" s="265"/>
      <c r="M95" s="63"/>
      <c r="N95" s="64"/>
      <c r="O95" s="65"/>
      <c r="P95" s="65"/>
      <c r="Q95" s="65"/>
      <c r="R95" s="65"/>
      <c r="S95" s="65"/>
      <c r="T95" s="66"/>
      <c r="AR95" s="67"/>
      <c r="AT95" s="67"/>
      <c r="AU95" s="67"/>
      <c r="AY95" s="17"/>
      <c r="BE95" s="68"/>
      <c r="BF95" s="68"/>
      <c r="BG95" s="68"/>
      <c r="BH95" s="68"/>
      <c r="BI95" s="68"/>
      <c r="BJ95" s="17"/>
      <c r="BK95" s="68"/>
      <c r="BL95" s="17"/>
      <c r="BM95" s="67"/>
    </row>
    <row r="96" spans="2:65" s="1" customFormat="1" ht="33" customHeight="1">
      <c r="B96" s="273"/>
      <c r="C96" s="306" t="s">
        <v>134</v>
      </c>
      <c r="D96" s="306" t="s">
        <v>136</v>
      </c>
      <c r="E96" s="307"/>
      <c r="F96" s="318" t="s">
        <v>835</v>
      </c>
      <c r="G96" s="372" t="s">
        <v>453</v>
      </c>
      <c r="H96" s="373">
        <v>30</v>
      </c>
      <c r="I96" s="374">
        <v>0</v>
      </c>
      <c r="J96" s="308">
        <f t="shared" si="0"/>
        <v>0</v>
      </c>
      <c r="K96" s="309"/>
      <c r="L96" s="265"/>
      <c r="M96" s="63"/>
      <c r="N96" s="64"/>
      <c r="O96" s="65"/>
      <c r="P96" s="65"/>
      <c r="Q96" s="65"/>
      <c r="R96" s="65"/>
      <c r="S96" s="65"/>
      <c r="T96" s="66"/>
      <c r="AR96" s="67"/>
      <c r="AT96" s="67"/>
      <c r="AU96" s="67"/>
      <c r="AY96" s="17"/>
      <c r="BE96" s="68"/>
      <c r="BF96" s="68"/>
      <c r="BG96" s="68"/>
      <c r="BH96" s="68"/>
      <c r="BI96" s="68"/>
      <c r="BJ96" s="17"/>
      <c r="BK96" s="68"/>
      <c r="BL96" s="17"/>
      <c r="BM96" s="67"/>
    </row>
    <row r="97" spans="2:65" s="1" customFormat="1" ht="16.5" customHeight="1">
      <c r="B97" s="273"/>
      <c r="C97" s="306" t="s">
        <v>195</v>
      </c>
      <c r="D97" s="306" t="s">
        <v>136</v>
      </c>
      <c r="E97" s="307"/>
      <c r="F97" s="318" t="s">
        <v>836</v>
      </c>
      <c r="G97" s="372" t="s">
        <v>453</v>
      </c>
      <c r="H97" s="375">
        <v>1500</v>
      </c>
      <c r="I97" s="374">
        <v>0</v>
      </c>
      <c r="J97" s="308">
        <f t="shared" si="0"/>
        <v>0</v>
      </c>
      <c r="K97" s="309"/>
      <c r="L97" s="265"/>
      <c r="M97" s="63"/>
      <c r="N97" s="64"/>
      <c r="O97" s="65"/>
      <c r="P97" s="65"/>
      <c r="Q97" s="65"/>
      <c r="R97" s="65"/>
      <c r="S97" s="65"/>
      <c r="T97" s="66"/>
      <c r="AR97" s="67"/>
      <c r="AT97" s="67"/>
      <c r="AU97" s="67"/>
      <c r="AY97" s="17"/>
      <c r="BE97" s="68"/>
      <c r="BF97" s="68"/>
      <c r="BG97" s="68"/>
      <c r="BH97" s="68"/>
      <c r="BI97" s="68"/>
      <c r="BJ97" s="17"/>
      <c r="BK97" s="68"/>
      <c r="BL97" s="17"/>
      <c r="BM97" s="67"/>
    </row>
    <row r="98" spans="2:65" s="1" customFormat="1" ht="16.5" customHeight="1">
      <c r="B98" s="273"/>
      <c r="C98" s="306" t="s">
        <v>201</v>
      </c>
      <c r="D98" s="306" t="s">
        <v>136</v>
      </c>
      <c r="E98" s="307"/>
      <c r="F98" s="318" t="s">
        <v>837</v>
      </c>
      <c r="G98" s="372" t="s">
        <v>453</v>
      </c>
      <c r="H98" s="375">
        <v>500</v>
      </c>
      <c r="I98" s="374">
        <v>0</v>
      </c>
      <c r="J98" s="308">
        <f t="shared" si="0"/>
        <v>0</v>
      </c>
      <c r="K98" s="309"/>
      <c r="L98" s="265"/>
      <c r="M98" s="63"/>
      <c r="N98" s="64"/>
      <c r="O98" s="65"/>
      <c r="P98" s="65"/>
      <c r="Q98" s="65"/>
      <c r="R98" s="65"/>
      <c r="S98" s="65"/>
      <c r="T98" s="66"/>
      <c r="AR98" s="67"/>
      <c r="AT98" s="67"/>
      <c r="AU98" s="67"/>
      <c r="AY98" s="17"/>
      <c r="BE98" s="68"/>
      <c r="BF98" s="68"/>
      <c r="BG98" s="68"/>
      <c r="BH98" s="68"/>
      <c r="BI98" s="68"/>
      <c r="BJ98" s="17"/>
      <c r="BK98" s="68"/>
      <c r="BL98" s="17"/>
      <c r="BM98" s="67"/>
    </row>
    <row r="99" spans="2:65" s="1" customFormat="1" ht="16.5" customHeight="1">
      <c r="B99" s="273"/>
      <c r="C99" s="306" t="s">
        <v>9</v>
      </c>
      <c r="D99" s="306" t="s">
        <v>136</v>
      </c>
      <c r="E99" s="307"/>
      <c r="F99" s="376" t="s">
        <v>838</v>
      </c>
      <c r="G99" s="372" t="s">
        <v>248</v>
      </c>
      <c r="H99" s="375">
        <v>1</v>
      </c>
      <c r="I99" s="374">
        <v>0</v>
      </c>
      <c r="J99" s="308">
        <f t="shared" si="0"/>
        <v>0</v>
      </c>
      <c r="K99" s="309"/>
      <c r="L99" s="265"/>
      <c r="M99" s="63"/>
      <c r="N99" s="64"/>
      <c r="O99" s="65"/>
      <c r="P99" s="65"/>
      <c r="Q99" s="65"/>
      <c r="R99" s="65"/>
      <c r="S99" s="65"/>
      <c r="T99" s="66"/>
      <c r="AR99" s="67"/>
      <c r="AT99" s="67"/>
      <c r="AU99" s="67"/>
      <c r="AY99" s="17"/>
      <c r="BE99" s="68"/>
      <c r="BF99" s="68"/>
      <c r="BG99" s="68"/>
      <c r="BH99" s="68"/>
      <c r="BI99" s="68"/>
      <c r="BJ99" s="17"/>
      <c r="BK99" s="68"/>
      <c r="BL99" s="17"/>
      <c r="BM99" s="67"/>
    </row>
    <row r="100" spans="2:65" s="11" customFormat="1" ht="22.9" customHeight="1">
      <c r="B100" s="299"/>
      <c r="C100" s="269"/>
      <c r="D100" s="300" t="s">
        <v>69</v>
      </c>
      <c r="E100" s="304" t="s">
        <v>761</v>
      </c>
      <c r="F100" s="304" t="s">
        <v>839</v>
      </c>
      <c r="G100" s="269"/>
      <c r="H100" s="269"/>
      <c r="I100" s="269"/>
      <c r="J100" s="305">
        <f>SUM(J101:J102)</f>
        <v>0</v>
      </c>
      <c r="K100" s="303"/>
      <c r="L100" s="269"/>
      <c r="M100" s="58"/>
      <c r="P100" s="59">
        <f>SUM(P101:P102)</f>
        <v>0</v>
      </c>
      <c r="R100" s="59">
        <f>SUM(R101:R102)</f>
        <v>0</v>
      </c>
      <c r="T100" s="60">
        <f>SUM(T101:T102)</f>
        <v>0</v>
      </c>
      <c r="AR100" s="57" t="s">
        <v>78</v>
      </c>
      <c r="AT100" s="61" t="s">
        <v>69</v>
      </c>
      <c r="AU100" s="61" t="s">
        <v>78</v>
      </c>
      <c r="AY100" s="57" t="s">
        <v>133</v>
      </c>
      <c r="BK100" s="62">
        <f>SUM(BK101:BK102)</f>
        <v>0</v>
      </c>
    </row>
    <row r="101" spans="2:65" s="1" customFormat="1" ht="16.5" customHeight="1">
      <c r="B101" s="273"/>
      <c r="C101" s="242">
        <v>13</v>
      </c>
      <c r="D101" s="242" t="s">
        <v>136</v>
      </c>
      <c r="E101" s="243"/>
      <c r="F101" s="244" t="s">
        <v>840</v>
      </c>
      <c r="G101" s="245" t="s">
        <v>248</v>
      </c>
      <c r="H101" s="246">
        <v>1</v>
      </c>
      <c r="I101" s="374">
        <v>0</v>
      </c>
      <c r="J101" s="247">
        <f>ROUND(I101*H101,2)</f>
        <v>0</v>
      </c>
      <c r="K101" s="310" t="s">
        <v>3</v>
      </c>
      <c r="L101" s="265"/>
      <c r="M101" s="63" t="s">
        <v>3</v>
      </c>
      <c r="N101" s="64" t="s">
        <v>41</v>
      </c>
      <c r="O101" s="65">
        <v>0</v>
      </c>
      <c r="P101" s="65">
        <f>O101*H101</f>
        <v>0</v>
      </c>
      <c r="Q101" s="65">
        <v>0</v>
      </c>
      <c r="R101" s="65">
        <f>Q101*H101</f>
        <v>0</v>
      </c>
      <c r="S101" s="65">
        <v>0</v>
      </c>
      <c r="T101" s="66">
        <f>S101*H101</f>
        <v>0</v>
      </c>
      <c r="AR101" s="67" t="s">
        <v>217</v>
      </c>
      <c r="AT101" s="67" t="s">
        <v>136</v>
      </c>
      <c r="AU101" s="67" t="s">
        <v>80</v>
      </c>
      <c r="AY101" s="17" t="s">
        <v>133</v>
      </c>
      <c r="BE101" s="68">
        <f>IF(N101="základní",J101,0)</f>
        <v>0</v>
      </c>
      <c r="BF101" s="68">
        <f>IF(N101="snížená",J101,0)</f>
        <v>0</v>
      </c>
      <c r="BG101" s="68">
        <f>IF(N101="zákl. přenesená",J101,0)</f>
        <v>0</v>
      </c>
      <c r="BH101" s="68">
        <f>IF(N101="sníž. přenesená",J101,0)</f>
        <v>0</v>
      </c>
      <c r="BI101" s="68">
        <f>IF(N101="nulová",J101,0)</f>
        <v>0</v>
      </c>
      <c r="BJ101" s="17" t="s">
        <v>78</v>
      </c>
      <c r="BK101" s="68">
        <f>ROUND(I101*H101,2)</f>
        <v>0</v>
      </c>
      <c r="BL101" s="17" t="s">
        <v>217</v>
      </c>
      <c r="BM101" s="67" t="s">
        <v>9</v>
      </c>
    </row>
    <row r="102" spans="2:65" s="1" customFormat="1" ht="16.5" customHeight="1">
      <c r="B102" s="273"/>
      <c r="C102" s="242">
        <v>14</v>
      </c>
      <c r="D102" s="242" t="s">
        <v>136</v>
      </c>
      <c r="E102" s="243"/>
      <c r="F102" s="244" t="s">
        <v>841</v>
      </c>
      <c r="G102" s="245" t="s">
        <v>248</v>
      </c>
      <c r="H102" s="246">
        <v>1</v>
      </c>
      <c r="I102" s="374">
        <v>0</v>
      </c>
      <c r="J102" s="247">
        <f>ROUND(I102*H102,2)</f>
        <v>0</v>
      </c>
      <c r="K102" s="310" t="s">
        <v>3</v>
      </c>
      <c r="L102" s="265"/>
      <c r="M102" s="63" t="s">
        <v>3</v>
      </c>
      <c r="N102" s="64" t="s">
        <v>41</v>
      </c>
      <c r="O102" s="65">
        <v>0</v>
      </c>
      <c r="P102" s="65">
        <f>O102*H102</f>
        <v>0</v>
      </c>
      <c r="Q102" s="65">
        <v>0</v>
      </c>
      <c r="R102" s="65">
        <f>Q102*H102</f>
        <v>0</v>
      </c>
      <c r="S102" s="65">
        <v>0</v>
      </c>
      <c r="T102" s="66">
        <f>S102*H102</f>
        <v>0</v>
      </c>
      <c r="AR102" s="67" t="s">
        <v>217</v>
      </c>
      <c r="AT102" s="67" t="s">
        <v>136</v>
      </c>
      <c r="AU102" s="67" t="s">
        <v>80</v>
      </c>
      <c r="AY102" s="17" t="s">
        <v>133</v>
      </c>
      <c r="BE102" s="68">
        <f>IF(N102="základní",J102,0)</f>
        <v>0</v>
      </c>
      <c r="BF102" s="68">
        <f>IF(N102="snížená",J102,0)</f>
        <v>0</v>
      </c>
      <c r="BG102" s="68">
        <f>IF(N102="zákl. přenesená",J102,0)</f>
        <v>0</v>
      </c>
      <c r="BH102" s="68">
        <f>IF(N102="sníž. přenesená",J102,0)</f>
        <v>0</v>
      </c>
      <c r="BI102" s="68">
        <f>IF(N102="nulová",J102,0)</f>
        <v>0</v>
      </c>
      <c r="BJ102" s="17" t="s">
        <v>78</v>
      </c>
      <c r="BK102" s="68">
        <f>ROUND(I102*H102,2)</f>
        <v>0</v>
      </c>
      <c r="BL102" s="17" t="s">
        <v>217</v>
      </c>
      <c r="BM102" s="67" t="s">
        <v>217</v>
      </c>
    </row>
    <row r="103" spans="2:65" s="11" customFormat="1" ht="22.9" customHeight="1">
      <c r="B103" s="299"/>
      <c r="C103" s="269"/>
      <c r="D103" s="300" t="s">
        <v>69</v>
      </c>
      <c r="E103" s="304" t="s">
        <v>769</v>
      </c>
      <c r="F103" s="304" t="s">
        <v>842</v>
      </c>
      <c r="G103" s="269"/>
      <c r="H103" s="269"/>
      <c r="I103" s="269"/>
      <c r="J103" s="305">
        <f>SUM(J104:J123)</f>
        <v>0</v>
      </c>
      <c r="K103" s="303"/>
      <c r="L103" s="269"/>
      <c r="M103" s="58"/>
      <c r="P103" s="59">
        <f>SUM(P104:P138)</f>
        <v>0</v>
      </c>
      <c r="R103" s="59">
        <f>SUM(R104:R138)</f>
        <v>0</v>
      </c>
      <c r="T103" s="60">
        <f>SUM(T104:T138)</f>
        <v>0</v>
      </c>
      <c r="AR103" s="57" t="s">
        <v>78</v>
      </c>
      <c r="AT103" s="61" t="s">
        <v>69</v>
      </c>
      <c r="AU103" s="61" t="s">
        <v>78</v>
      </c>
      <c r="AY103" s="57" t="s">
        <v>133</v>
      </c>
      <c r="BK103" s="62">
        <f>SUM(BK104:BK138)</f>
        <v>0</v>
      </c>
    </row>
    <row r="104" spans="2:65" s="1" customFormat="1" ht="24.95" customHeight="1">
      <c r="B104" s="273"/>
      <c r="C104" s="242">
        <v>15</v>
      </c>
      <c r="D104" s="242" t="s">
        <v>136</v>
      </c>
      <c r="E104" s="243"/>
      <c r="F104" s="377" t="s">
        <v>843</v>
      </c>
      <c r="G104" s="378" t="s">
        <v>248</v>
      </c>
      <c r="H104" s="379">
        <v>1</v>
      </c>
      <c r="I104" s="374">
        <v>0</v>
      </c>
      <c r="J104" s="247">
        <f t="shared" ref="J104:J123" si="1">ROUND(I104*H104,2)</f>
        <v>0</v>
      </c>
      <c r="K104" s="310" t="s">
        <v>3</v>
      </c>
      <c r="L104" s="265"/>
      <c r="M104" s="63" t="s">
        <v>3</v>
      </c>
      <c r="N104" s="64" t="s">
        <v>41</v>
      </c>
      <c r="O104" s="65">
        <v>0</v>
      </c>
      <c r="P104" s="65">
        <f t="shared" ref="P104:P109" si="2">O104*H104</f>
        <v>0</v>
      </c>
      <c r="Q104" s="65">
        <v>0</v>
      </c>
      <c r="R104" s="65">
        <f t="shared" ref="R104:R109" si="3">Q104*H104</f>
        <v>0</v>
      </c>
      <c r="S104" s="65">
        <v>0</v>
      </c>
      <c r="T104" s="66">
        <f t="shared" ref="T104:T109" si="4">S104*H104</f>
        <v>0</v>
      </c>
      <c r="AR104" s="67" t="s">
        <v>217</v>
      </c>
      <c r="AT104" s="67" t="s">
        <v>136</v>
      </c>
      <c r="AU104" s="67" t="s">
        <v>80</v>
      </c>
      <c r="AY104" s="17" t="s">
        <v>133</v>
      </c>
      <c r="BE104" s="68">
        <f t="shared" ref="BE104:BE109" si="5">IF(N104="základní",J104,0)</f>
        <v>0</v>
      </c>
      <c r="BF104" s="68">
        <f t="shared" ref="BF104:BF109" si="6">IF(N104="snížená",J104,0)</f>
        <v>0</v>
      </c>
      <c r="BG104" s="68">
        <f t="shared" ref="BG104:BG109" si="7">IF(N104="zákl. přenesená",J104,0)</f>
        <v>0</v>
      </c>
      <c r="BH104" s="68">
        <f t="shared" ref="BH104:BH109" si="8">IF(N104="sníž. přenesená",J104,0)</f>
        <v>0</v>
      </c>
      <c r="BI104" s="68">
        <f t="shared" ref="BI104:BI109" si="9">IF(N104="nulová",J104,0)</f>
        <v>0</v>
      </c>
      <c r="BJ104" s="17" t="s">
        <v>78</v>
      </c>
      <c r="BK104" s="68">
        <f t="shared" ref="BK104:BK109" si="10">ROUND(I104*H104,2)</f>
        <v>0</v>
      </c>
      <c r="BL104" s="17" t="s">
        <v>217</v>
      </c>
      <c r="BM104" s="67" t="s">
        <v>245</v>
      </c>
    </row>
    <row r="105" spans="2:65" s="1" customFormat="1" ht="24.95" customHeight="1">
      <c r="B105" s="273"/>
      <c r="C105" s="242">
        <v>16</v>
      </c>
      <c r="D105" s="242" t="s">
        <v>136</v>
      </c>
      <c r="E105" s="243"/>
      <c r="F105" s="380" t="s">
        <v>844</v>
      </c>
      <c r="G105" s="378" t="s">
        <v>248</v>
      </c>
      <c r="H105" s="379">
        <v>1</v>
      </c>
      <c r="I105" s="374">
        <v>0</v>
      </c>
      <c r="J105" s="247">
        <f t="shared" si="1"/>
        <v>0</v>
      </c>
      <c r="K105" s="310" t="s">
        <v>3</v>
      </c>
      <c r="L105" s="265"/>
      <c r="M105" s="63" t="s">
        <v>3</v>
      </c>
      <c r="N105" s="64" t="s">
        <v>41</v>
      </c>
      <c r="O105" s="65">
        <v>0</v>
      </c>
      <c r="P105" s="65">
        <f t="shared" si="2"/>
        <v>0</v>
      </c>
      <c r="Q105" s="65">
        <v>0</v>
      </c>
      <c r="R105" s="65">
        <f t="shared" si="3"/>
        <v>0</v>
      </c>
      <c r="S105" s="65">
        <v>0</v>
      </c>
      <c r="T105" s="66">
        <f t="shared" si="4"/>
        <v>0</v>
      </c>
      <c r="AR105" s="67" t="s">
        <v>217</v>
      </c>
      <c r="AT105" s="67" t="s">
        <v>136</v>
      </c>
      <c r="AU105" s="67" t="s">
        <v>80</v>
      </c>
      <c r="AY105" s="17" t="s">
        <v>133</v>
      </c>
      <c r="BE105" s="68">
        <f t="shared" si="5"/>
        <v>0</v>
      </c>
      <c r="BF105" s="68">
        <f t="shared" si="6"/>
        <v>0</v>
      </c>
      <c r="BG105" s="68">
        <f t="shared" si="7"/>
        <v>0</v>
      </c>
      <c r="BH105" s="68">
        <f t="shared" si="8"/>
        <v>0</v>
      </c>
      <c r="BI105" s="68">
        <f t="shared" si="9"/>
        <v>0</v>
      </c>
      <c r="BJ105" s="17" t="s">
        <v>78</v>
      </c>
      <c r="BK105" s="68">
        <f t="shared" si="10"/>
        <v>0</v>
      </c>
      <c r="BL105" s="17" t="s">
        <v>217</v>
      </c>
      <c r="BM105" s="67" t="s">
        <v>259</v>
      </c>
    </row>
    <row r="106" spans="2:65" s="1" customFormat="1" ht="16.5" customHeight="1">
      <c r="B106" s="273"/>
      <c r="C106" s="242">
        <v>17</v>
      </c>
      <c r="D106" s="242" t="s">
        <v>136</v>
      </c>
      <c r="E106" s="243"/>
      <c r="F106" s="381" t="s">
        <v>845</v>
      </c>
      <c r="G106" s="378" t="s">
        <v>248</v>
      </c>
      <c r="H106" s="379">
        <v>1</v>
      </c>
      <c r="I106" s="374">
        <v>0</v>
      </c>
      <c r="J106" s="247">
        <f t="shared" si="1"/>
        <v>0</v>
      </c>
      <c r="K106" s="310">
        <v>43</v>
      </c>
      <c r="L106" s="265"/>
      <c r="M106" s="63" t="s">
        <v>3</v>
      </c>
      <c r="N106" s="64" t="s">
        <v>41</v>
      </c>
      <c r="O106" s="65">
        <v>0</v>
      </c>
      <c r="P106" s="65">
        <f t="shared" si="2"/>
        <v>0</v>
      </c>
      <c r="Q106" s="65">
        <v>0</v>
      </c>
      <c r="R106" s="65">
        <f t="shared" si="3"/>
        <v>0</v>
      </c>
      <c r="S106" s="65">
        <v>0</v>
      </c>
      <c r="T106" s="66">
        <f t="shared" si="4"/>
        <v>0</v>
      </c>
      <c r="AR106" s="67" t="s">
        <v>217</v>
      </c>
      <c r="AT106" s="67" t="s">
        <v>136</v>
      </c>
      <c r="AU106" s="67" t="s">
        <v>80</v>
      </c>
      <c r="AY106" s="17" t="s">
        <v>133</v>
      </c>
      <c r="BE106" s="68">
        <f t="shared" si="5"/>
        <v>0</v>
      </c>
      <c r="BF106" s="68">
        <f t="shared" si="6"/>
        <v>0</v>
      </c>
      <c r="BG106" s="68">
        <f t="shared" si="7"/>
        <v>0</v>
      </c>
      <c r="BH106" s="68">
        <f t="shared" si="8"/>
        <v>0</v>
      </c>
      <c r="BI106" s="68">
        <f t="shared" si="9"/>
        <v>0</v>
      </c>
      <c r="BJ106" s="17" t="s">
        <v>78</v>
      </c>
      <c r="BK106" s="68">
        <f t="shared" si="10"/>
        <v>0</v>
      </c>
      <c r="BL106" s="17" t="s">
        <v>217</v>
      </c>
      <c r="BM106" s="67" t="s">
        <v>269</v>
      </c>
    </row>
    <row r="107" spans="2:65" s="1" customFormat="1" ht="16.5" customHeight="1">
      <c r="B107" s="273"/>
      <c r="C107" s="242">
        <v>18</v>
      </c>
      <c r="D107" s="242" t="s">
        <v>136</v>
      </c>
      <c r="E107" s="243"/>
      <c r="F107" s="322" t="s">
        <v>846</v>
      </c>
      <c r="G107" s="378" t="s">
        <v>460</v>
      </c>
      <c r="H107" s="382">
        <v>1</v>
      </c>
      <c r="I107" s="374">
        <v>0</v>
      </c>
      <c r="J107" s="247">
        <f t="shared" si="1"/>
        <v>0</v>
      </c>
      <c r="K107" s="310" t="s">
        <v>3</v>
      </c>
      <c r="L107" s="265"/>
      <c r="M107" s="63" t="s">
        <v>3</v>
      </c>
      <c r="N107" s="64" t="s">
        <v>41</v>
      </c>
      <c r="O107" s="65">
        <v>0</v>
      </c>
      <c r="P107" s="65">
        <f t="shared" si="2"/>
        <v>0</v>
      </c>
      <c r="Q107" s="65">
        <v>0</v>
      </c>
      <c r="R107" s="65">
        <f t="shared" si="3"/>
        <v>0</v>
      </c>
      <c r="S107" s="65">
        <v>0</v>
      </c>
      <c r="T107" s="66">
        <f t="shared" si="4"/>
        <v>0</v>
      </c>
      <c r="AR107" s="67" t="s">
        <v>217</v>
      </c>
      <c r="AT107" s="67" t="s">
        <v>136</v>
      </c>
      <c r="AU107" s="67" t="s">
        <v>80</v>
      </c>
      <c r="AY107" s="17" t="s">
        <v>133</v>
      </c>
      <c r="BE107" s="68">
        <f t="shared" si="5"/>
        <v>0</v>
      </c>
      <c r="BF107" s="68">
        <f t="shared" si="6"/>
        <v>0</v>
      </c>
      <c r="BG107" s="68">
        <f t="shared" si="7"/>
        <v>0</v>
      </c>
      <c r="BH107" s="68">
        <f t="shared" si="8"/>
        <v>0</v>
      </c>
      <c r="BI107" s="68">
        <f t="shared" si="9"/>
        <v>0</v>
      </c>
      <c r="BJ107" s="17" t="s">
        <v>78</v>
      </c>
      <c r="BK107" s="68">
        <f t="shared" si="10"/>
        <v>0</v>
      </c>
      <c r="BL107" s="17" t="s">
        <v>217</v>
      </c>
      <c r="BM107" s="67" t="s">
        <v>279</v>
      </c>
    </row>
    <row r="108" spans="2:65" s="1" customFormat="1" ht="16.5" customHeight="1">
      <c r="B108" s="273"/>
      <c r="C108" s="242">
        <v>19</v>
      </c>
      <c r="D108" s="242" t="s">
        <v>136</v>
      </c>
      <c r="E108" s="243"/>
      <c r="F108" s="322" t="s">
        <v>847</v>
      </c>
      <c r="G108" s="378" t="s">
        <v>460</v>
      </c>
      <c r="H108" s="382">
        <v>1</v>
      </c>
      <c r="I108" s="374">
        <v>0</v>
      </c>
      <c r="J108" s="247">
        <f t="shared" si="1"/>
        <v>0</v>
      </c>
      <c r="K108" s="310" t="s">
        <v>3</v>
      </c>
      <c r="L108" s="265"/>
      <c r="M108" s="63" t="s">
        <v>3</v>
      </c>
      <c r="N108" s="64" t="s">
        <v>41</v>
      </c>
      <c r="O108" s="65">
        <v>0</v>
      </c>
      <c r="P108" s="65">
        <f t="shared" si="2"/>
        <v>0</v>
      </c>
      <c r="Q108" s="65">
        <v>0</v>
      </c>
      <c r="R108" s="65">
        <f t="shared" si="3"/>
        <v>0</v>
      </c>
      <c r="S108" s="65">
        <v>0</v>
      </c>
      <c r="T108" s="66">
        <f t="shared" si="4"/>
        <v>0</v>
      </c>
      <c r="AR108" s="67" t="s">
        <v>217</v>
      </c>
      <c r="AT108" s="67" t="s">
        <v>136</v>
      </c>
      <c r="AU108" s="67" t="s">
        <v>80</v>
      </c>
      <c r="AY108" s="17" t="s">
        <v>133</v>
      </c>
      <c r="BE108" s="68">
        <f t="shared" si="5"/>
        <v>0</v>
      </c>
      <c r="BF108" s="68">
        <f t="shared" si="6"/>
        <v>0</v>
      </c>
      <c r="BG108" s="68">
        <f t="shared" si="7"/>
        <v>0</v>
      </c>
      <c r="BH108" s="68">
        <f t="shared" si="8"/>
        <v>0</v>
      </c>
      <c r="BI108" s="68">
        <f t="shared" si="9"/>
        <v>0</v>
      </c>
      <c r="BJ108" s="17" t="s">
        <v>78</v>
      </c>
      <c r="BK108" s="68">
        <f t="shared" si="10"/>
        <v>0</v>
      </c>
      <c r="BL108" s="17" t="s">
        <v>217</v>
      </c>
      <c r="BM108" s="67" t="s">
        <v>290</v>
      </c>
    </row>
    <row r="109" spans="2:65" s="1" customFormat="1" ht="16.5" customHeight="1">
      <c r="B109" s="273"/>
      <c r="C109" s="242">
        <v>20</v>
      </c>
      <c r="D109" s="242" t="s">
        <v>136</v>
      </c>
      <c r="E109" s="243"/>
      <c r="F109" s="322" t="s">
        <v>848</v>
      </c>
      <c r="G109" s="378" t="s">
        <v>460</v>
      </c>
      <c r="H109" s="382">
        <v>6</v>
      </c>
      <c r="I109" s="374">
        <v>0</v>
      </c>
      <c r="J109" s="247">
        <f t="shared" si="1"/>
        <v>0</v>
      </c>
      <c r="K109" s="310" t="s">
        <v>3</v>
      </c>
      <c r="L109" s="265"/>
      <c r="M109" s="63" t="s">
        <v>3</v>
      </c>
      <c r="N109" s="64" t="s">
        <v>41</v>
      </c>
      <c r="O109" s="65">
        <v>0</v>
      </c>
      <c r="P109" s="65">
        <f t="shared" si="2"/>
        <v>0</v>
      </c>
      <c r="Q109" s="65">
        <v>0</v>
      </c>
      <c r="R109" s="65">
        <f t="shared" si="3"/>
        <v>0</v>
      </c>
      <c r="S109" s="65">
        <v>0</v>
      </c>
      <c r="T109" s="66">
        <f t="shared" si="4"/>
        <v>0</v>
      </c>
      <c r="AR109" s="67" t="s">
        <v>217</v>
      </c>
      <c r="AT109" s="67" t="s">
        <v>136</v>
      </c>
      <c r="AU109" s="67" t="s">
        <v>80</v>
      </c>
      <c r="AY109" s="17" t="s">
        <v>133</v>
      </c>
      <c r="BE109" s="68">
        <f t="shared" si="5"/>
        <v>0</v>
      </c>
      <c r="BF109" s="68">
        <f t="shared" si="6"/>
        <v>0</v>
      </c>
      <c r="BG109" s="68">
        <f t="shared" si="7"/>
        <v>0</v>
      </c>
      <c r="BH109" s="68">
        <f t="shared" si="8"/>
        <v>0</v>
      </c>
      <c r="BI109" s="68">
        <f t="shared" si="9"/>
        <v>0</v>
      </c>
      <c r="BJ109" s="17" t="s">
        <v>78</v>
      </c>
      <c r="BK109" s="68">
        <f t="shared" si="10"/>
        <v>0</v>
      </c>
      <c r="BL109" s="17" t="s">
        <v>217</v>
      </c>
      <c r="BM109" s="67" t="s">
        <v>849</v>
      </c>
    </row>
    <row r="110" spans="2:65" s="1" customFormat="1" ht="16.5" customHeight="1">
      <c r="B110" s="273"/>
      <c r="C110" s="242">
        <v>21</v>
      </c>
      <c r="D110" s="242" t="s">
        <v>136</v>
      </c>
      <c r="E110" s="243"/>
      <c r="F110" s="322" t="s">
        <v>850</v>
      </c>
      <c r="G110" s="378" t="s">
        <v>460</v>
      </c>
      <c r="H110" s="382">
        <v>60</v>
      </c>
      <c r="I110" s="374">
        <v>0</v>
      </c>
      <c r="J110" s="247">
        <f t="shared" si="1"/>
        <v>0</v>
      </c>
      <c r="K110" s="310"/>
      <c r="L110" s="265"/>
      <c r="M110" s="63"/>
      <c r="N110" s="64"/>
      <c r="O110" s="65"/>
      <c r="P110" s="65"/>
      <c r="Q110" s="65"/>
      <c r="R110" s="65"/>
      <c r="S110" s="65"/>
      <c r="T110" s="66"/>
      <c r="AR110" s="67"/>
      <c r="AT110" s="67"/>
      <c r="AU110" s="67"/>
      <c r="AY110" s="17"/>
      <c r="BE110" s="68"/>
      <c r="BF110" s="68"/>
      <c r="BG110" s="68"/>
      <c r="BH110" s="68"/>
      <c r="BI110" s="68"/>
      <c r="BJ110" s="17"/>
      <c r="BK110" s="68"/>
      <c r="BL110" s="17"/>
      <c r="BM110" s="67"/>
    </row>
    <row r="111" spans="2:65" s="1" customFormat="1" ht="16.5" customHeight="1">
      <c r="B111" s="273"/>
      <c r="C111" s="242">
        <v>22</v>
      </c>
      <c r="D111" s="242" t="s">
        <v>136</v>
      </c>
      <c r="E111" s="243"/>
      <c r="F111" s="322" t="s">
        <v>851</v>
      </c>
      <c r="G111" s="378" t="s">
        <v>460</v>
      </c>
      <c r="H111" s="382">
        <v>4</v>
      </c>
      <c r="I111" s="374">
        <v>0</v>
      </c>
      <c r="J111" s="247">
        <f t="shared" si="1"/>
        <v>0</v>
      </c>
      <c r="K111" s="310"/>
      <c r="L111" s="265"/>
      <c r="M111" s="63"/>
      <c r="N111" s="64"/>
      <c r="O111" s="65"/>
      <c r="P111" s="65"/>
      <c r="Q111" s="65"/>
      <c r="R111" s="65"/>
      <c r="S111" s="65"/>
      <c r="T111" s="66"/>
      <c r="AR111" s="67"/>
      <c r="AT111" s="67"/>
      <c r="AU111" s="67"/>
      <c r="AY111" s="17"/>
      <c r="BE111" s="68"/>
      <c r="BF111" s="68"/>
      <c r="BG111" s="68"/>
      <c r="BH111" s="68"/>
      <c r="BI111" s="68"/>
      <c r="BJ111" s="17"/>
      <c r="BK111" s="68"/>
      <c r="BL111" s="17"/>
      <c r="BM111" s="67"/>
    </row>
    <row r="112" spans="2:65" s="1" customFormat="1" ht="16.5" customHeight="1">
      <c r="B112" s="273"/>
      <c r="C112" s="242">
        <v>23</v>
      </c>
      <c r="D112" s="242" t="s">
        <v>136</v>
      </c>
      <c r="E112" s="243"/>
      <c r="F112" s="322" t="s">
        <v>852</v>
      </c>
      <c r="G112" s="378" t="s">
        <v>460</v>
      </c>
      <c r="H112" s="382">
        <v>17</v>
      </c>
      <c r="I112" s="374">
        <v>0</v>
      </c>
      <c r="J112" s="247">
        <f t="shared" si="1"/>
        <v>0</v>
      </c>
      <c r="K112" s="310"/>
      <c r="L112" s="265"/>
      <c r="M112" s="63"/>
      <c r="N112" s="64"/>
      <c r="O112" s="65"/>
      <c r="P112" s="65"/>
      <c r="Q112" s="65"/>
      <c r="R112" s="65"/>
      <c r="S112" s="65"/>
      <c r="T112" s="66"/>
      <c r="AR112" s="67"/>
      <c r="AT112" s="67"/>
      <c r="AU112" s="67"/>
      <c r="AY112" s="17"/>
      <c r="BE112" s="68"/>
      <c r="BF112" s="68"/>
      <c r="BG112" s="68"/>
      <c r="BH112" s="68"/>
      <c r="BI112" s="68"/>
      <c r="BJ112" s="17"/>
      <c r="BK112" s="68"/>
      <c r="BL112" s="17"/>
      <c r="BM112" s="67"/>
    </row>
    <row r="113" spans="2:65" s="1" customFormat="1" ht="16.5" customHeight="1">
      <c r="B113" s="273"/>
      <c r="C113" s="242">
        <v>24</v>
      </c>
      <c r="D113" s="242" t="s">
        <v>136</v>
      </c>
      <c r="E113" s="243"/>
      <c r="F113" s="322" t="s">
        <v>853</v>
      </c>
      <c r="G113" s="378" t="s">
        <v>460</v>
      </c>
      <c r="H113" s="382">
        <v>2</v>
      </c>
      <c r="I113" s="374">
        <v>0</v>
      </c>
      <c r="J113" s="247">
        <f t="shared" si="1"/>
        <v>0</v>
      </c>
      <c r="K113" s="310"/>
      <c r="L113" s="265"/>
      <c r="M113" s="63"/>
      <c r="N113" s="64"/>
      <c r="O113" s="65"/>
      <c r="P113" s="65"/>
      <c r="Q113" s="65"/>
      <c r="R113" s="65"/>
      <c r="S113" s="65"/>
      <c r="T113" s="66"/>
      <c r="AR113" s="67"/>
      <c r="AT113" s="67"/>
      <c r="AU113" s="67"/>
      <c r="AY113" s="17"/>
      <c r="BE113" s="68"/>
      <c r="BF113" s="68"/>
      <c r="BG113" s="68"/>
      <c r="BH113" s="68"/>
      <c r="BI113" s="68"/>
      <c r="BJ113" s="17"/>
      <c r="BK113" s="68"/>
      <c r="BL113" s="17"/>
      <c r="BM113" s="67"/>
    </row>
    <row r="114" spans="2:65" s="1" customFormat="1" ht="16.5" customHeight="1">
      <c r="B114" s="273"/>
      <c r="C114" s="242">
        <v>25</v>
      </c>
      <c r="D114" s="242" t="s">
        <v>136</v>
      </c>
      <c r="E114" s="243"/>
      <c r="F114" s="322" t="s">
        <v>854</v>
      </c>
      <c r="G114" s="378" t="s">
        <v>460</v>
      </c>
      <c r="H114" s="382">
        <v>10</v>
      </c>
      <c r="I114" s="374">
        <v>0</v>
      </c>
      <c r="J114" s="247">
        <f t="shared" si="1"/>
        <v>0</v>
      </c>
      <c r="K114" s="310"/>
      <c r="L114" s="265"/>
      <c r="M114" s="63"/>
      <c r="N114" s="64"/>
      <c r="O114" s="65"/>
      <c r="P114" s="65"/>
      <c r="Q114" s="65"/>
      <c r="R114" s="65"/>
      <c r="S114" s="65"/>
      <c r="T114" s="66"/>
      <c r="AR114" s="67"/>
      <c r="AT114" s="67"/>
      <c r="AU114" s="67"/>
      <c r="AY114" s="17"/>
      <c r="BE114" s="68"/>
      <c r="BF114" s="68"/>
      <c r="BG114" s="68"/>
      <c r="BH114" s="68"/>
      <c r="BI114" s="68"/>
      <c r="BJ114" s="17"/>
      <c r="BK114" s="68"/>
      <c r="BL114" s="17"/>
      <c r="BM114" s="67"/>
    </row>
    <row r="115" spans="2:65" s="1" customFormat="1" ht="16.5" customHeight="1">
      <c r="B115" s="273"/>
      <c r="C115" s="242">
        <v>26</v>
      </c>
      <c r="D115" s="242" t="s">
        <v>136</v>
      </c>
      <c r="E115" s="243"/>
      <c r="F115" s="322" t="s">
        <v>855</v>
      </c>
      <c r="G115" s="378" t="s">
        <v>460</v>
      </c>
      <c r="H115" s="382">
        <v>6</v>
      </c>
      <c r="I115" s="374">
        <v>0</v>
      </c>
      <c r="J115" s="247">
        <f t="shared" si="1"/>
        <v>0</v>
      </c>
      <c r="K115" s="310"/>
      <c r="L115" s="265"/>
      <c r="M115" s="63"/>
      <c r="N115" s="64"/>
      <c r="O115" s="65"/>
      <c r="P115" s="65"/>
      <c r="Q115" s="65"/>
      <c r="R115" s="65"/>
      <c r="S115" s="65"/>
      <c r="T115" s="66"/>
      <c r="AR115" s="67"/>
      <c r="AT115" s="67"/>
      <c r="AU115" s="67"/>
      <c r="AY115" s="17"/>
      <c r="BE115" s="68"/>
      <c r="BF115" s="68"/>
      <c r="BG115" s="68"/>
      <c r="BH115" s="68"/>
      <c r="BI115" s="68"/>
      <c r="BJ115" s="17"/>
      <c r="BK115" s="68"/>
      <c r="BL115" s="17"/>
      <c r="BM115" s="67"/>
    </row>
    <row r="116" spans="2:65" s="1" customFormat="1" ht="16.5" customHeight="1">
      <c r="B116" s="273"/>
      <c r="C116" s="242">
        <v>27</v>
      </c>
      <c r="D116" s="242" t="s">
        <v>136</v>
      </c>
      <c r="E116" s="243"/>
      <c r="F116" s="322" t="s">
        <v>856</v>
      </c>
      <c r="G116" s="378" t="s">
        <v>460</v>
      </c>
      <c r="H116" s="382">
        <v>1</v>
      </c>
      <c r="I116" s="374">
        <v>0</v>
      </c>
      <c r="J116" s="247">
        <f t="shared" si="1"/>
        <v>0</v>
      </c>
      <c r="K116" s="310"/>
      <c r="L116" s="265"/>
      <c r="M116" s="63"/>
      <c r="N116" s="64"/>
      <c r="O116" s="65"/>
      <c r="P116" s="65"/>
      <c r="Q116" s="65"/>
      <c r="R116" s="65"/>
      <c r="S116" s="65"/>
      <c r="T116" s="66"/>
      <c r="AR116" s="67"/>
      <c r="AT116" s="67"/>
      <c r="AU116" s="67"/>
      <c r="AY116" s="17"/>
      <c r="BE116" s="68"/>
      <c r="BF116" s="68"/>
      <c r="BG116" s="68"/>
      <c r="BH116" s="68"/>
      <c r="BI116" s="68"/>
      <c r="BJ116" s="17"/>
      <c r="BK116" s="68"/>
      <c r="BL116" s="17"/>
      <c r="BM116" s="67"/>
    </row>
    <row r="117" spans="2:65" s="1" customFormat="1" ht="27.95" customHeight="1">
      <c r="B117" s="273"/>
      <c r="C117" s="242">
        <v>28</v>
      </c>
      <c r="D117" s="242" t="s">
        <v>136</v>
      </c>
      <c r="E117" s="243"/>
      <c r="F117" s="322" t="s">
        <v>857</v>
      </c>
      <c r="G117" s="378" t="s">
        <v>460</v>
      </c>
      <c r="H117" s="382">
        <v>1</v>
      </c>
      <c r="I117" s="374">
        <v>0</v>
      </c>
      <c r="J117" s="247">
        <f t="shared" si="1"/>
        <v>0</v>
      </c>
      <c r="K117" s="310"/>
      <c r="L117" s="265"/>
      <c r="M117" s="63"/>
      <c r="N117" s="64"/>
      <c r="O117" s="65"/>
      <c r="P117" s="65"/>
      <c r="Q117" s="65"/>
      <c r="R117" s="65"/>
      <c r="S117" s="65"/>
      <c r="T117" s="66"/>
      <c r="AR117" s="67"/>
      <c r="AT117" s="67"/>
      <c r="AU117" s="67"/>
      <c r="AY117" s="17"/>
      <c r="BE117" s="68"/>
      <c r="BF117" s="68"/>
      <c r="BG117" s="68"/>
      <c r="BH117" s="68"/>
      <c r="BI117" s="68"/>
      <c r="BJ117" s="17"/>
      <c r="BK117" s="68"/>
      <c r="BL117" s="17"/>
      <c r="BM117" s="67"/>
    </row>
    <row r="118" spans="2:65" s="1" customFormat="1" ht="16.5" customHeight="1">
      <c r="B118" s="273"/>
      <c r="C118" s="242">
        <v>29</v>
      </c>
      <c r="D118" s="242" t="s">
        <v>136</v>
      </c>
      <c r="E118" s="243"/>
      <c r="F118" s="322" t="s">
        <v>858</v>
      </c>
      <c r="G118" s="378" t="s">
        <v>460</v>
      </c>
      <c r="H118" s="382">
        <v>3</v>
      </c>
      <c r="I118" s="374">
        <v>0</v>
      </c>
      <c r="J118" s="247">
        <f t="shared" si="1"/>
        <v>0</v>
      </c>
      <c r="K118" s="310"/>
      <c r="L118" s="265"/>
      <c r="M118" s="63"/>
      <c r="N118" s="64"/>
      <c r="O118" s="65"/>
      <c r="P118" s="65"/>
      <c r="Q118" s="65"/>
      <c r="R118" s="65"/>
      <c r="S118" s="65"/>
      <c r="T118" s="66"/>
      <c r="AR118" s="67"/>
      <c r="AT118" s="67"/>
      <c r="AU118" s="67"/>
      <c r="AY118" s="17"/>
      <c r="BE118" s="68"/>
      <c r="BF118" s="68"/>
      <c r="BG118" s="68"/>
      <c r="BH118" s="68"/>
      <c r="BI118" s="68"/>
      <c r="BJ118" s="17"/>
      <c r="BK118" s="68"/>
      <c r="BL118" s="17"/>
      <c r="BM118" s="67"/>
    </row>
    <row r="119" spans="2:65" s="1" customFormat="1" ht="16.5" customHeight="1">
      <c r="B119" s="273"/>
      <c r="C119" s="242">
        <v>30</v>
      </c>
      <c r="D119" s="242" t="s">
        <v>136</v>
      </c>
      <c r="E119" s="243"/>
      <c r="F119" s="322" t="s">
        <v>859</v>
      </c>
      <c r="G119" s="378" t="s">
        <v>460</v>
      </c>
      <c r="H119" s="382">
        <v>1</v>
      </c>
      <c r="I119" s="374">
        <v>0</v>
      </c>
      <c r="J119" s="247">
        <f t="shared" si="1"/>
        <v>0</v>
      </c>
      <c r="K119" s="310"/>
      <c r="L119" s="265"/>
      <c r="M119" s="63"/>
      <c r="N119" s="64"/>
      <c r="O119" s="65"/>
      <c r="P119" s="65"/>
      <c r="Q119" s="65"/>
      <c r="R119" s="65"/>
      <c r="S119" s="65"/>
      <c r="T119" s="66"/>
      <c r="AR119" s="67"/>
      <c r="AT119" s="67"/>
      <c r="AU119" s="67"/>
      <c r="AY119" s="17"/>
      <c r="BE119" s="68"/>
      <c r="BF119" s="68"/>
      <c r="BG119" s="68"/>
      <c r="BH119" s="68"/>
      <c r="BI119" s="68"/>
      <c r="BJ119" s="17"/>
      <c r="BK119" s="68"/>
      <c r="BL119" s="17"/>
      <c r="BM119" s="67"/>
    </row>
    <row r="120" spans="2:65" s="1" customFormat="1" ht="16.5" customHeight="1">
      <c r="B120" s="273"/>
      <c r="C120" s="242">
        <v>31</v>
      </c>
      <c r="D120" s="242" t="s">
        <v>136</v>
      </c>
      <c r="E120" s="243"/>
      <c r="F120" s="322" t="s">
        <v>860</v>
      </c>
      <c r="G120" s="378" t="s">
        <v>460</v>
      </c>
      <c r="H120" s="382">
        <v>1</v>
      </c>
      <c r="I120" s="374">
        <v>0</v>
      </c>
      <c r="J120" s="247">
        <f t="shared" si="1"/>
        <v>0</v>
      </c>
      <c r="K120" s="310"/>
      <c r="L120" s="265"/>
      <c r="M120" s="63"/>
      <c r="N120" s="64"/>
      <c r="O120" s="65"/>
      <c r="P120" s="65"/>
      <c r="Q120" s="65"/>
      <c r="R120" s="65"/>
      <c r="S120" s="65"/>
      <c r="T120" s="66"/>
      <c r="AR120" s="67"/>
      <c r="AT120" s="67"/>
      <c r="AU120" s="67"/>
      <c r="AY120" s="17"/>
      <c r="BE120" s="68"/>
      <c r="BF120" s="68"/>
      <c r="BG120" s="68"/>
      <c r="BH120" s="68"/>
      <c r="BI120" s="68"/>
      <c r="BJ120" s="17"/>
      <c r="BK120" s="68"/>
      <c r="BL120" s="17"/>
      <c r="BM120" s="67"/>
    </row>
    <row r="121" spans="2:65" s="1" customFormat="1" ht="16.5" customHeight="1">
      <c r="B121" s="273"/>
      <c r="C121" s="242">
        <v>32</v>
      </c>
      <c r="D121" s="242" t="s">
        <v>136</v>
      </c>
      <c r="E121" s="243"/>
      <c r="F121" s="322" t="s">
        <v>861</v>
      </c>
      <c r="G121" s="378" t="s">
        <v>460</v>
      </c>
      <c r="H121" s="382">
        <v>1</v>
      </c>
      <c r="I121" s="374">
        <v>0</v>
      </c>
      <c r="J121" s="247">
        <f t="shared" si="1"/>
        <v>0</v>
      </c>
      <c r="K121" s="310"/>
      <c r="L121" s="265"/>
      <c r="M121" s="63"/>
      <c r="N121" s="64"/>
      <c r="O121" s="65"/>
      <c r="P121" s="65"/>
      <c r="Q121" s="65"/>
      <c r="R121" s="65"/>
      <c r="S121" s="65"/>
      <c r="T121" s="66"/>
      <c r="AR121" s="67"/>
      <c r="AT121" s="67"/>
      <c r="AU121" s="67"/>
      <c r="AY121" s="17"/>
      <c r="BE121" s="68"/>
      <c r="BF121" s="68"/>
      <c r="BG121" s="68"/>
      <c r="BH121" s="68"/>
      <c r="BI121" s="68"/>
      <c r="BJ121" s="17"/>
      <c r="BK121" s="68"/>
      <c r="BL121" s="17"/>
      <c r="BM121" s="67"/>
    </row>
    <row r="122" spans="2:65" s="1" customFormat="1" ht="16.5" customHeight="1">
      <c r="B122" s="273"/>
      <c r="C122" s="242">
        <v>33</v>
      </c>
      <c r="D122" s="242" t="s">
        <v>136</v>
      </c>
      <c r="E122" s="243"/>
      <c r="F122" s="322" t="s">
        <v>862</v>
      </c>
      <c r="G122" s="378" t="s">
        <v>460</v>
      </c>
      <c r="H122" s="382">
        <v>1</v>
      </c>
      <c r="I122" s="374">
        <v>0</v>
      </c>
      <c r="J122" s="247">
        <f t="shared" si="1"/>
        <v>0</v>
      </c>
      <c r="K122" s="310"/>
      <c r="L122" s="265"/>
      <c r="M122" s="63"/>
      <c r="N122" s="64"/>
      <c r="O122" s="65"/>
      <c r="P122" s="65"/>
      <c r="Q122" s="65"/>
      <c r="R122" s="65"/>
      <c r="S122" s="65"/>
      <c r="T122" s="66"/>
      <c r="AR122" s="67"/>
      <c r="AT122" s="67"/>
      <c r="AU122" s="67"/>
      <c r="AY122" s="17"/>
      <c r="BE122" s="68"/>
      <c r="BF122" s="68"/>
      <c r="BG122" s="68"/>
      <c r="BH122" s="68"/>
      <c r="BI122" s="68"/>
      <c r="BJ122" s="17"/>
      <c r="BK122" s="68"/>
      <c r="BL122" s="17"/>
      <c r="BM122" s="67"/>
    </row>
    <row r="123" spans="2:65" s="1" customFormat="1" ht="16.5" customHeight="1">
      <c r="B123" s="273"/>
      <c r="C123" s="242">
        <v>34</v>
      </c>
      <c r="D123" s="242" t="s">
        <v>136</v>
      </c>
      <c r="E123" s="243"/>
      <c r="F123" s="322" t="s">
        <v>863</v>
      </c>
      <c r="G123" s="378" t="s">
        <v>248</v>
      </c>
      <c r="H123" s="382">
        <v>1</v>
      </c>
      <c r="I123" s="374">
        <v>0</v>
      </c>
      <c r="J123" s="247">
        <f t="shared" si="1"/>
        <v>0</v>
      </c>
      <c r="K123" s="310"/>
      <c r="L123" s="265"/>
      <c r="M123" s="63"/>
      <c r="N123" s="64"/>
      <c r="O123" s="65"/>
      <c r="P123" s="65"/>
      <c r="Q123" s="65"/>
      <c r="R123" s="65"/>
      <c r="S123" s="65"/>
      <c r="T123" s="66"/>
      <c r="AR123" s="67"/>
      <c r="AT123" s="67"/>
      <c r="AU123" s="67"/>
      <c r="AY123" s="17"/>
      <c r="BE123" s="68"/>
      <c r="BF123" s="68"/>
      <c r="BG123" s="68"/>
      <c r="BH123" s="68"/>
      <c r="BI123" s="68"/>
      <c r="BJ123" s="17"/>
      <c r="BK123" s="68"/>
      <c r="BL123" s="17"/>
      <c r="BM123" s="67"/>
    </row>
    <row r="124" spans="2:65" s="1" customFormat="1" ht="16.5" customHeight="1">
      <c r="B124" s="273"/>
      <c r="C124" s="242"/>
      <c r="D124" s="242"/>
      <c r="E124" s="243"/>
      <c r="F124" s="244"/>
      <c r="G124" s="245"/>
      <c r="H124" s="246"/>
      <c r="I124" s="247"/>
      <c r="J124" s="247"/>
      <c r="K124" s="310"/>
      <c r="L124" s="265"/>
      <c r="M124" s="63"/>
      <c r="N124" s="64"/>
      <c r="O124" s="65"/>
      <c r="P124" s="65"/>
      <c r="Q124" s="65"/>
      <c r="R124" s="65"/>
      <c r="S124" s="65"/>
      <c r="T124" s="66"/>
      <c r="AR124" s="67"/>
      <c r="AT124" s="67"/>
      <c r="AU124" s="67"/>
      <c r="AY124" s="17"/>
      <c r="BE124" s="68"/>
      <c r="BF124" s="68"/>
      <c r="BG124" s="68"/>
      <c r="BH124" s="68"/>
      <c r="BI124" s="68"/>
      <c r="BJ124" s="17"/>
      <c r="BK124" s="68"/>
      <c r="BL124" s="17"/>
      <c r="BM124" s="67"/>
    </row>
    <row r="125" spans="2:65" s="1" customFormat="1" ht="16.5" customHeight="1">
      <c r="B125" s="273"/>
      <c r="C125" s="269"/>
      <c r="D125" s="300" t="s">
        <v>69</v>
      </c>
      <c r="E125" s="304" t="s">
        <v>781</v>
      </c>
      <c r="F125" s="304" t="s">
        <v>864</v>
      </c>
      <c r="G125" s="269"/>
      <c r="H125" s="269"/>
      <c r="I125" s="269"/>
      <c r="J125" s="305">
        <f>SUM(J126:J135)</f>
        <v>0</v>
      </c>
      <c r="K125" s="303"/>
      <c r="L125" s="265"/>
      <c r="M125" s="63"/>
      <c r="N125" s="64"/>
      <c r="O125" s="65"/>
      <c r="P125" s="65"/>
      <c r="Q125" s="65"/>
      <c r="R125" s="65"/>
      <c r="S125" s="65"/>
      <c r="T125" s="66"/>
      <c r="AR125" s="67"/>
      <c r="AT125" s="67"/>
      <c r="AU125" s="67"/>
      <c r="AY125" s="17"/>
      <c r="BE125" s="68"/>
      <c r="BF125" s="68"/>
      <c r="BG125" s="68"/>
      <c r="BH125" s="68"/>
      <c r="BI125" s="68"/>
      <c r="BJ125" s="17"/>
      <c r="BK125" s="68"/>
      <c r="BL125" s="17"/>
      <c r="BM125" s="67"/>
    </row>
    <row r="126" spans="2:65" s="1" customFormat="1" ht="16.5" customHeight="1">
      <c r="B126" s="273"/>
      <c r="C126" s="242">
        <v>35</v>
      </c>
      <c r="D126" s="242" t="s">
        <v>136</v>
      </c>
      <c r="E126" s="243"/>
      <c r="F126" s="317" t="s">
        <v>865</v>
      </c>
      <c r="G126" s="378" t="s">
        <v>460</v>
      </c>
      <c r="H126" s="383">
        <v>4</v>
      </c>
      <c r="I126" s="374">
        <v>0</v>
      </c>
      <c r="J126" s="247">
        <f t="shared" ref="J126:J135" si="11">ROUND(I126*H126,2)</f>
        <v>0</v>
      </c>
      <c r="K126" s="310" t="s">
        <v>3</v>
      </c>
      <c r="L126" s="265"/>
      <c r="M126" s="63"/>
      <c r="N126" s="64"/>
      <c r="O126" s="65"/>
      <c r="P126" s="65"/>
      <c r="Q126" s="65"/>
      <c r="R126" s="65"/>
      <c r="S126" s="65"/>
      <c r="T126" s="66"/>
      <c r="AR126" s="67"/>
      <c r="AT126" s="67"/>
      <c r="AU126" s="67"/>
      <c r="AY126" s="17"/>
      <c r="BE126" s="68"/>
      <c r="BF126" s="68"/>
      <c r="BG126" s="68"/>
      <c r="BH126" s="68"/>
      <c r="BI126" s="68"/>
      <c r="BJ126" s="17"/>
      <c r="BK126" s="68"/>
      <c r="BL126" s="17"/>
      <c r="BM126" s="67"/>
    </row>
    <row r="127" spans="2:65" s="1" customFormat="1" ht="16.5" customHeight="1">
      <c r="B127" s="273"/>
      <c r="C127" s="242">
        <v>36</v>
      </c>
      <c r="D127" s="242" t="s">
        <v>136</v>
      </c>
      <c r="E127" s="243"/>
      <c r="F127" s="317" t="s">
        <v>866</v>
      </c>
      <c r="G127" s="378" t="s">
        <v>460</v>
      </c>
      <c r="H127" s="383">
        <v>1</v>
      </c>
      <c r="I127" s="374">
        <v>0</v>
      </c>
      <c r="J127" s="247">
        <f t="shared" si="11"/>
        <v>0</v>
      </c>
      <c r="K127" s="310" t="s">
        <v>3</v>
      </c>
      <c r="L127" s="265"/>
      <c r="M127" s="63"/>
      <c r="N127" s="64"/>
      <c r="O127" s="65"/>
      <c r="P127" s="65"/>
      <c r="Q127" s="65"/>
      <c r="R127" s="65"/>
      <c r="S127" s="65"/>
      <c r="T127" s="66"/>
      <c r="AR127" s="67"/>
      <c r="AT127" s="67"/>
      <c r="AU127" s="67"/>
      <c r="AY127" s="17"/>
      <c r="BE127" s="68"/>
      <c r="BF127" s="68"/>
      <c r="BG127" s="68"/>
      <c r="BH127" s="68"/>
      <c r="BI127" s="68"/>
      <c r="BJ127" s="17"/>
      <c r="BK127" s="68"/>
      <c r="BL127" s="17"/>
      <c r="BM127" s="67"/>
    </row>
    <row r="128" spans="2:65" s="1" customFormat="1" ht="16.5" customHeight="1">
      <c r="B128" s="273"/>
      <c r="C128" s="242">
        <v>37</v>
      </c>
      <c r="D128" s="242" t="s">
        <v>136</v>
      </c>
      <c r="E128" s="243"/>
      <c r="F128" s="317" t="s">
        <v>867</v>
      </c>
      <c r="G128" s="378" t="s">
        <v>460</v>
      </c>
      <c r="H128" s="383">
        <v>2</v>
      </c>
      <c r="I128" s="374">
        <v>0</v>
      </c>
      <c r="J128" s="247">
        <f t="shared" si="11"/>
        <v>0</v>
      </c>
      <c r="K128" s="310" t="s">
        <v>3</v>
      </c>
      <c r="L128" s="265"/>
      <c r="M128" s="63"/>
      <c r="N128" s="64"/>
      <c r="O128" s="65"/>
      <c r="P128" s="65"/>
      <c r="Q128" s="65"/>
      <c r="R128" s="65"/>
      <c r="S128" s="65"/>
      <c r="T128" s="66"/>
      <c r="AR128" s="67"/>
      <c r="AT128" s="67"/>
      <c r="AU128" s="67"/>
      <c r="AY128" s="17"/>
      <c r="BE128" s="68"/>
      <c r="BF128" s="68"/>
      <c r="BG128" s="68"/>
      <c r="BH128" s="68"/>
      <c r="BI128" s="68"/>
      <c r="BJ128" s="17"/>
      <c r="BK128" s="68"/>
      <c r="BL128" s="17"/>
      <c r="BM128" s="67"/>
    </row>
    <row r="129" spans="2:65" s="1" customFormat="1" ht="16.5" customHeight="1">
      <c r="B129" s="273"/>
      <c r="C129" s="242">
        <v>38</v>
      </c>
      <c r="D129" s="242" t="s">
        <v>136</v>
      </c>
      <c r="E129" s="243"/>
      <c r="F129" s="317" t="s">
        <v>868</v>
      </c>
      <c r="G129" s="378" t="s">
        <v>460</v>
      </c>
      <c r="H129" s="379">
        <v>6</v>
      </c>
      <c r="I129" s="374">
        <v>0</v>
      </c>
      <c r="J129" s="247">
        <f t="shared" si="11"/>
        <v>0</v>
      </c>
      <c r="K129" s="310" t="s">
        <v>3</v>
      </c>
      <c r="L129" s="265"/>
      <c r="M129" s="63"/>
      <c r="N129" s="64"/>
      <c r="O129" s="65"/>
      <c r="P129" s="65"/>
      <c r="Q129" s="65"/>
      <c r="R129" s="65"/>
      <c r="S129" s="65"/>
      <c r="T129" s="66"/>
      <c r="AR129" s="67"/>
      <c r="AT129" s="67"/>
      <c r="AU129" s="67"/>
      <c r="AY129" s="17"/>
      <c r="BE129" s="68"/>
      <c r="BF129" s="68"/>
      <c r="BG129" s="68"/>
      <c r="BH129" s="68"/>
      <c r="BI129" s="68"/>
      <c r="BJ129" s="17"/>
      <c r="BK129" s="68"/>
      <c r="BL129" s="17"/>
      <c r="BM129" s="67"/>
    </row>
    <row r="130" spans="2:65" s="1" customFormat="1" ht="16.5" customHeight="1">
      <c r="B130" s="273"/>
      <c r="C130" s="242">
        <v>39</v>
      </c>
      <c r="D130" s="242" t="s">
        <v>136</v>
      </c>
      <c r="E130" s="243"/>
      <c r="F130" s="317" t="s">
        <v>869</v>
      </c>
      <c r="G130" s="378" t="s">
        <v>460</v>
      </c>
      <c r="H130" s="379">
        <v>9</v>
      </c>
      <c r="I130" s="374">
        <v>0</v>
      </c>
      <c r="J130" s="247">
        <f t="shared" si="11"/>
        <v>0</v>
      </c>
      <c r="K130" s="310" t="s">
        <v>3</v>
      </c>
      <c r="L130" s="265"/>
      <c r="M130" s="63"/>
      <c r="N130" s="64"/>
      <c r="O130" s="65"/>
      <c r="P130" s="65"/>
      <c r="Q130" s="65"/>
      <c r="R130" s="65"/>
      <c r="S130" s="65"/>
      <c r="T130" s="66"/>
      <c r="AR130" s="67"/>
      <c r="AT130" s="67"/>
      <c r="AU130" s="67"/>
      <c r="AY130" s="17"/>
      <c r="BE130" s="68"/>
      <c r="BF130" s="68"/>
      <c r="BG130" s="68"/>
      <c r="BH130" s="68"/>
      <c r="BI130" s="68"/>
      <c r="BJ130" s="17"/>
      <c r="BK130" s="68"/>
      <c r="BL130" s="17"/>
      <c r="BM130" s="67"/>
    </row>
    <row r="131" spans="2:65" s="1" customFormat="1" ht="16.5" customHeight="1">
      <c r="B131" s="273"/>
      <c r="C131" s="242">
        <v>40</v>
      </c>
      <c r="D131" s="242" t="s">
        <v>136</v>
      </c>
      <c r="E131" s="243"/>
      <c r="F131" s="317" t="s">
        <v>870</v>
      </c>
      <c r="G131" s="378" t="s">
        <v>460</v>
      </c>
      <c r="H131" s="379">
        <v>423</v>
      </c>
      <c r="I131" s="374">
        <v>0</v>
      </c>
      <c r="J131" s="247">
        <f t="shared" si="11"/>
        <v>0</v>
      </c>
      <c r="K131" s="310" t="s">
        <v>3</v>
      </c>
      <c r="L131" s="265"/>
      <c r="M131" s="63"/>
      <c r="N131" s="64"/>
      <c r="O131" s="65"/>
      <c r="P131" s="65"/>
      <c r="Q131" s="65"/>
      <c r="R131" s="65"/>
      <c r="S131" s="65"/>
      <c r="T131" s="66"/>
      <c r="AR131" s="67"/>
      <c r="AT131" s="67"/>
      <c r="AU131" s="67"/>
      <c r="AY131" s="17"/>
      <c r="BE131" s="68"/>
      <c r="BF131" s="68"/>
      <c r="BG131" s="68"/>
      <c r="BH131" s="68"/>
      <c r="BI131" s="68"/>
      <c r="BJ131" s="17"/>
      <c r="BK131" s="68"/>
      <c r="BL131" s="17"/>
      <c r="BM131" s="67"/>
    </row>
    <row r="132" spans="2:65" s="1" customFormat="1" ht="16.5" customHeight="1">
      <c r="B132" s="273"/>
      <c r="C132" s="242">
        <v>41</v>
      </c>
      <c r="D132" s="242" t="s">
        <v>136</v>
      </c>
      <c r="E132" s="243"/>
      <c r="F132" s="317" t="s">
        <v>871</v>
      </c>
      <c r="G132" s="378" t="s">
        <v>460</v>
      </c>
      <c r="H132" s="379">
        <v>8</v>
      </c>
      <c r="I132" s="374">
        <v>0</v>
      </c>
      <c r="J132" s="247">
        <f t="shared" si="11"/>
        <v>0</v>
      </c>
      <c r="K132" s="310"/>
      <c r="L132" s="265"/>
      <c r="M132" s="63"/>
      <c r="N132" s="64"/>
      <c r="O132" s="65"/>
      <c r="P132" s="65"/>
      <c r="Q132" s="65"/>
      <c r="R132" s="65"/>
      <c r="S132" s="65"/>
      <c r="T132" s="66"/>
      <c r="AR132" s="67"/>
      <c r="AT132" s="67"/>
      <c r="AU132" s="67"/>
      <c r="AY132" s="17"/>
      <c r="BE132" s="68"/>
      <c r="BF132" s="68"/>
      <c r="BG132" s="68"/>
      <c r="BH132" s="68"/>
      <c r="BI132" s="68"/>
      <c r="BJ132" s="17"/>
      <c r="BK132" s="68"/>
      <c r="BL132" s="17"/>
      <c r="BM132" s="67"/>
    </row>
    <row r="133" spans="2:65" s="1" customFormat="1" ht="16.5" customHeight="1">
      <c r="B133" s="273"/>
      <c r="C133" s="242">
        <v>42</v>
      </c>
      <c r="D133" s="242" t="s">
        <v>136</v>
      </c>
      <c r="E133" s="243"/>
      <c r="F133" s="317" t="s">
        <v>872</v>
      </c>
      <c r="G133" s="378" t="s">
        <v>460</v>
      </c>
      <c r="H133" s="379">
        <v>1</v>
      </c>
      <c r="I133" s="374">
        <v>0</v>
      </c>
      <c r="J133" s="247">
        <f t="shared" si="11"/>
        <v>0</v>
      </c>
      <c r="K133" s="310"/>
      <c r="L133" s="265"/>
      <c r="M133" s="63"/>
      <c r="N133" s="64"/>
      <c r="O133" s="65"/>
      <c r="P133" s="65"/>
      <c r="Q133" s="65"/>
      <c r="R133" s="65"/>
      <c r="S133" s="65"/>
      <c r="T133" s="66"/>
      <c r="AR133" s="67"/>
      <c r="AT133" s="67"/>
      <c r="AU133" s="67"/>
      <c r="AY133" s="17"/>
      <c r="BE133" s="68"/>
      <c r="BF133" s="68"/>
      <c r="BG133" s="68"/>
      <c r="BH133" s="68"/>
      <c r="BI133" s="68"/>
      <c r="BJ133" s="17"/>
      <c r="BK133" s="68"/>
      <c r="BL133" s="17"/>
      <c r="BM133" s="67"/>
    </row>
    <row r="134" spans="2:65" s="1" customFormat="1" ht="16.5" customHeight="1">
      <c r="B134" s="273"/>
      <c r="C134" s="242">
        <v>43</v>
      </c>
      <c r="D134" s="242" t="s">
        <v>136</v>
      </c>
      <c r="E134" s="243"/>
      <c r="F134" s="317" t="s">
        <v>873</v>
      </c>
      <c r="G134" s="378" t="s">
        <v>460</v>
      </c>
      <c r="H134" s="379">
        <v>1</v>
      </c>
      <c r="I134" s="374">
        <v>0</v>
      </c>
      <c r="J134" s="247">
        <f t="shared" si="11"/>
        <v>0</v>
      </c>
      <c r="K134" s="310"/>
      <c r="L134" s="265"/>
      <c r="M134" s="63"/>
      <c r="N134" s="64"/>
      <c r="O134" s="65"/>
      <c r="P134" s="65"/>
      <c r="Q134" s="65"/>
      <c r="R134" s="65"/>
      <c r="S134" s="65"/>
      <c r="T134" s="66"/>
      <c r="AR134" s="67"/>
      <c r="AT134" s="67"/>
      <c r="AU134" s="67"/>
      <c r="AY134" s="17"/>
      <c r="BE134" s="68"/>
      <c r="BF134" s="68"/>
      <c r="BG134" s="68"/>
      <c r="BH134" s="68"/>
      <c r="BI134" s="68"/>
      <c r="BJ134" s="17"/>
      <c r="BK134" s="68"/>
      <c r="BL134" s="17"/>
      <c r="BM134" s="67"/>
    </row>
    <row r="135" spans="2:65" s="1" customFormat="1" ht="16.5" customHeight="1">
      <c r="B135" s="273"/>
      <c r="C135" s="242">
        <v>44</v>
      </c>
      <c r="D135" s="242" t="s">
        <v>136</v>
      </c>
      <c r="E135" s="243"/>
      <c r="F135" s="322" t="s">
        <v>874</v>
      </c>
      <c r="G135" s="378" t="s">
        <v>248</v>
      </c>
      <c r="H135" s="379">
        <v>1</v>
      </c>
      <c r="I135" s="374">
        <v>0</v>
      </c>
      <c r="J135" s="247">
        <f t="shared" si="11"/>
        <v>0</v>
      </c>
      <c r="K135" s="310"/>
      <c r="L135" s="265"/>
      <c r="M135" s="63"/>
      <c r="N135" s="64"/>
      <c r="O135" s="65"/>
      <c r="P135" s="65"/>
      <c r="Q135" s="65"/>
      <c r="R135" s="65"/>
      <c r="S135" s="65"/>
      <c r="T135" s="66"/>
      <c r="AR135" s="67"/>
      <c r="AT135" s="67"/>
      <c r="AU135" s="67"/>
      <c r="AY135" s="17"/>
      <c r="BE135" s="68"/>
      <c r="BF135" s="68"/>
      <c r="BG135" s="68"/>
      <c r="BH135" s="68"/>
      <c r="BI135" s="68"/>
      <c r="BJ135" s="17"/>
      <c r="BK135" s="68"/>
      <c r="BL135" s="17"/>
      <c r="BM135" s="67"/>
    </row>
    <row r="136" spans="2:65" s="1" customFormat="1" ht="16.5" customHeight="1">
      <c r="B136" s="273"/>
      <c r="C136" s="242"/>
      <c r="D136" s="242"/>
      <c r="E136" s="243"/>
      <c r="F136" s="244"/>
      <c r="G136" s="245"/>
      <c r="H136" s="246"/>
      <c r="I136" s="247"/>
      <c r="J136" s="247"/>
      <c r="K136" s="310"/>
      <c r="L136" s="265"/>
      <c r="M136" s="63"/>
      <c r="N136" s="64"/>
      <c r="O136" s="65"/>
      <c r="P136" s="65"/>
      <c r="Q136" s="65"/>
      <c r="R136" s="65"/>
      <c r="S136" s="65"/>
      <c r="T136" s="66"/>
      <c r="AR136" s="67"/>
      <c r="AT136" s="67"/>
      <c r="AU136" s="67"/>
      <c r="AY136" s="17"/>
      <c r="BE136" s="68"/>
      <c r="BF136" s="68"/>
      <c r="BG136" s="68"/>
      <c r="BH136" s="68"/>
      <c r="BI136" s="68"/>
      <c r="BJ136" s="17"/>
      <c r="BK136" s="68"/>
      <c r="BL136" s="17"/>
      <c r="BM136" s="67"/>
    </row>
    <row r="137" spans="2:65" s="1" customFormat="1" ht="16.5" customHeight="1">
      <c r="B137" s="273"/>
      <c r="C137" s="269"/>
      <c r="D137" s="300" t="s">
        <v>69</v>
      </c>
      <c r="E137" s="304"/>
      <c r="F137" s="304" t="s">
        <v>875</v>
      </c>
      <c r="G137" s="269"/>
      <c r="H137" s="269"/>
      <c r="I137" s="269"/>
      <c r="J137" s="305">
        <f>SUM(J138)</f>
        <v>0</v>
      </c>
      <c r="K137" s="303"/>
      <c r="L137" s="265"/>
      <c r="M137" s="63"/>
      <c r="N137" s="64"/>
      <c r="O137" s="65"/>
      <c r="P137" s="65"/>
      <c r="Q137" s="65"/>
      <c r="R137" s="65"/>
      <c r="S137" s="65"/>
      <c r="T137" s="66"/>
      <c r="AR137" s="67"/>
      <c r="AT137" s="67"/>
      <c r="AU137" s="67"/>
      <c r="AY137" s="17"/>
      <c r="BE137" s="68"/>
      <c r="BF137" s="68"/>
      <c r="BG137" s="68"/>
      <c r="BH137" s="68"/>
      <c r="BI137" s="68"/>
      <c r="BJ137" s="17"/>
      <c r="BK137" s="68"/>
      <c r="BL137" s="17"/>
      <c r="BM137" s="67"/>
    </row>
    <row r="138" spans="2:65" s="1" customFormat="1" ht="24.95" customHeight="1">
      <c r="B138" s="273"/>
      <c r="C138" s="242">
        <v>45</v>
      </c>
      <c r="D138" s="242"/>
      <c r="E138" s="243"/>
      <c r="F138" s="244" t="s">
        <v>876</v>
      </c>
      <c r="G138" s="245"/>
      <c r="H138" s="246"/>
      <c r="I138" s="247"/>
      <c r="J138" s="247"/>
      <c r="K138" s="310"/>
      <c r="L138" s="265"/>
      <c r="M138" s="63"/>
      <c r="N138" s="64"/>
      <c r="O138" s="65"/>
      <c r="P138" s="65"/>
      <c r="Q138" s="65"/>
      <c r="R138" s="65"/>
      <c r="S138" s="65"/>
      <c r="T138" s="66"/>
      <c r="AR138" s="67"/>
      <c r="AT138" s="67"/>
      <c r="AU138" s="67"/>
      <c r="AY138" s="17"/>
      <c r="BE138" s="68"/>
      <c r="BF138" s="68"/>
      <c r="BG138" s="68"/>
      <c r="BH138" s="68"/>
      <c r="BI138" s="68"/>
      <c r="BJ138" s="17"/>
      <c r="BK138" s="68"/>
      <c r="BL138" s="17"/>
      <c r="BM138" s="67"/>
    </row>
    <row r="139" spans="2:65" s="11" customFormat="1" ht="22.9" customHeight="1">
      <c r="B139" s="299"/>
      <c r="C139" s="269"/>
      <c r="D139" s="300" t="s">
        <v>69</v>
      </c>
      <c r="E139" s="304" t="s">
        <v>785</v>
      </c>
      <c r="F139" s="304" t="s">
        <v>877</v>
      </c>
      <c r="G139" s="269"/>
      <c r="H139" s="269"/>
      <c r="I139" s="269"/>
      <c r="J139" s="305">
        <f>SUM(J140:J147)</f>
        <v>0</v>
      </c>
      <c r="K139" s="303"/>
      <c r="L139" s="269"/>
      <c r="M139" s="58"/>
      <c r="P139" s="59">
        <f>SUM(P140:P148)</f>
        <v>0</v>
      </c>
      <c r="R139" s="59">
        <f>SUM(R140:R148)</f>
        <v>0</v>
      </c>
      <c r="T139" s="60">
        <f>SUM(T140:T148)</f>
        <v>0</v>
      </c>
      <c r="AR139" s="57" t="s">
        <v>78</v>
      </c>
      <c r="AT139" s="61" t="s">
        <v>69</v>
      </c>
      <c r="AU139" s="61" t="s">
        <v>78</v>
      </c>
      <c r="AY139" s="57" t="s">
        <v>133</v>
      </c>
      <c r="BK139" s="62">
        <f>SUM(BK140:BK148)</f>
        <v>0</v>
      </c>
    </row>
    <row r="140" spans="2:65" s="1" customFormat="1" ht="16.5" customHeight="1">
      <c r="B140" s="273"/>
      <c r="C140" s="242">
        <v>46</v>
      </c>
      <c r="D140" s="242" t="s">
        <v>136</v>
      </c>
      <c r="E140" s="243"/>
      <c r="F140" s="317" t="s">
        <v>878</v>
      </c>
      <c r="G140" s="378" t="s">
        <v>248</v>
      </c>
      <c r="H140" s="384">
        <v>1</v>
      </c>
      <c r="I140" s="374">
        <v>0</v>
      </c>
      <c r="J140" s="247">
        <f t="shared" ref="J140:J147" si="12">ROUND(I140*H140,2)</f>
        <v>0</v>
      </c>
      <c r="K140" s="310" t="s">
        <v>3</v>
      </c>
      <c r="L140" s="265"/>
      <c r="M140" s="63" t="s">
        <v>3</v>
      </c>
      <c r="N140" s="64" t="s">
        <v>41</v>
      </c>
      <c r="O140" s="65">
        <v>0</v>
      </c>
      <c r="P140" s="65">
        <f t="shared" ref="P140:P144" si="13">O140*H140</f>
        <v>0</v>
      </c>
      <c r="Q140" s="65">
        <v>0</v>
      </c>
      <c r="R140" s="65">
        <f t="shared" ref="R140:R144" si="14">Q140*H140</f>
        <v>0</v>
      </c>
      <c r="S140" s="65">
        <v>0</v>
      </c>
      <c r="T140" s="66">
        <f t="shared" ref="T140:T144" si="15">S140*H140</f>
        <v>0</v>
      </c>
      <c r="AR140" s="67" t="s">
        <v>217</v>
      </c>
      <c r="AT140" s="67" t="s">
        <v>136</v>
      </c>
      <c r="AU140" s="67" t="s">
        <v>80</v>
      </c>
      <c r="AY140" s="17" t="s">
        <v>133</v>
      </c>
      <c r="BE140" s="68">
        <f t="shared" ref="BE140:BE144" si="16">IF(N140="základní",J140,0)</f>
        <v>0</v>
      </c>
      <c r="BF140" s="68">
        <f t="shared" ref="BF140:BF144" si="17">IF(N140="snížená",J140,0)</f>
        <v>0</v>
      </c>
      <c r="BG140" s="68">
        <f t="shared" ref="BG140:BG144" si="18">IF(N140="zákl. přenesená",J140,0)</f>
        <v>0</v>
      </c>
      <c r="BH140" s="68">
        <f t="shared" ref="BH140:BH144" si="19">IF(N140="sníž. přenesená",J140,0)</f>
        <v>0</v>
      </c>
      <c r="BI140" s="68">
        <f t="shared" ref="BI140:BI144" si="20">IF(N140="nulová",J140,0)</f>
        <v>0</v>
      </c>
      <c r="BJ140" s="17" t="s">
        <v>78</v>
      </c>
      <c r="BK140" s="68">
        <f t="shared" ref="BK140:BK144" si="21">ROUND(I140*H140,2)</f>
        <v>0</v>
      </c>
      <c r="BL140" s="17" t="s">
        <v>217</v>
      </c>
      <c r="BM140" s="67" t="s">
        <v>463</v>
      </c>
    </row>
    <row r="141" spans="2:65" s="1" customFormat="1" ht="16.5" customHeight="1">
      <c r="B141" s="273"/>
      <c r="C141" s="242">
        <v>47</v>
      </c>
      <c r="D141" s="242" t="s">
        <v>136</v>
      </c>
      <c r="E141" s="243"/>
      <c r="F141" s="317" t="s">
        <v>879</v>
      </c>
      <c r="G141" s="378" t="s">
        <v>248</v>
      </c>
      <c r="H141" s="384">
        <v>1</v>
      </c>
      <c r="I141" s="374">
        <v>0</v>
      </c>
      <c r="J141" s="247">
        <f t="shared" si="12"/>
        <v>0</v>
      </c>
      <c r="K141" s="310" t="s">
        <v>3</v>
      </c>
      <c r="L141" s="265"/>
      <c r="M141" s="63" t="s">
        <v>3</v>
      </c>
      <c r="N141" s="64" t="s">
        <v>41</v>
      </c>
      <c r="O141" s="65">
        <v>0</v>
      </c>
      <c r="P141" s="65">
        <f t="shared" si="13"/>
        <v>0</v>
      </c>
      <c r="Q141" s="65">
        <v>0</v>
      </c>
      <c r="R141" s="65">
        <f t="shared" si="14"/>
        <v>0</v>
      </c>
      <c r="S141" s="65">
        <v>0</v>
      </c>
      <c r="T141" s="66">
        <f t="shared" si="15"/>
        <v>0</v>
      </c>
      <c r="AR141" s="67" t="s">
        <v>217</v>
      </c>
      <c r="AT141" s="67" t="s">
        <v>136</v>
      </c>
      <c r="AU141" s="67" t="s">
        <v>80</v>
      </c>
      <c r="AY141" s="17" t="s">
        <v>133</v>
      </c>
      <c r="BE141" s="68">
        <f t="shared" si="16"/>
        <v>0</v>
      </c>
      <c r="BF141" s="68">
        <f t="shared" si="17"/>
        <v>0</v>
      </c>
      <c r="BG141" s="68">
        <f t="shared" si="18"/>
        <v>0</v>
      </c>
      <c r="BH141" s="68">
        <f t="shared" si="19"/>
        <v>0</v>
      </c>
      <c r="BI141" s="68">
        <f t="shared" si="20"/>
        <v>0</v>
      </c>
      <c r="BJ141" s="17" t="s">
        <v>78</v>
      </c>
      <c r="BK141" s="68">
        <f t="shared" si="21"/>
        <v>0</v>
      </c>
      <c r="BL141" s="17" t="s">
        <v>217</v>
      </c>
      <c r="BM141" s="67" t="s">
        <v>388</v>
      </c>
    </row>
    <row r="142" spans="2:65" s="1" customFormat="1" ht="16.5" customHeight="1">
      <c r="B142" s="273"/>
      <c r="C142" s="242">
        <v>48</v>
      </c>
      <c r="D142" s="242" t="s">
        <v>136</v>
      </c>
      <c r="E142" s="243"/>
      <c r="F142" s="317" t="s">
        <v>880</v>
      </c>
      <c r="G142" s="378" t="s">
        <v>248</v>
      </c>
      <c r="H142" s="384">
        <v>1</v>
      </c>
      <c r="I142" s="374">
        <v>0</v>
      </c>
      <c r="J142" s="247">
        <f t="shared" si="12"/>
        <v>0</v>
      </c>
      <c r="K142" s="310" t="s">
        <v>3</v>
      </c>
      <c r="L142" s="265"/>
      <c r="M142" s="63" t="s">
        <v>3</v>
      </c>
      <c r="N142" s="64" t="s">
        <v>41</v>
      </c>
      <c r="O142" s="65">
        <v>0</v>
      </c>
      <c r="P142" s="65">
        <f t="shared" si="13"/>
        <v>0</v>
      </c>
      <c r="Q142" s="65">
        <v>0</v>
      </c>
      <c r="R142" s="65">
        <f t="shared" si="14"/>
        <v>0</v>
      </c>
      <c r="S142" s="65">
        <v>0</v>
      </c>
      <c r="T142" s="66">
        <f t="shared" si="15"/>
        <v>0</v>
      </c>
      <c r="AR142" s="67" t="s">
        <v>217</v>
      </c>
      <c r="AT142" s="67" t="s">
        <v>136</v>
      </c>
      <c r="AU142" s="67" t="s">
        <v>80</v>
      </c>
      <c r="AY142" s="17" t="s">
        <v>133</v>
      </c>
      <c r="BE142" s="68">
        <f t="shared" si="16"/>
        <v>0</v>
      </c>
      <c r="BF142" s="68">
        <f t="shared" si="17"/>
        <v>0</v>
      </c>
      <c r="BG142" s="68">
        <f t="shared" si="18"/>
        <v>0</v>
      </c>
      <c r="BH142" s="68">
        <f t="shared" si="19"/>
        <v>0</v>
      </c>
      <c r="BI142" s="68">
        <f t="shared" si="20"/>
        <v>0</v>
      </c>
      <c r="BJ142" s="17" t="s">
        <v>78</v>
      </c>
      <c r="BK142" s="68">
        <f t="shared" si="21"/>
        <v>0</v>
      </c>
      <c r="BL142" s="17" t="s">
        <v>217</v>
      </c>
      <c r="BM142" s="67" t="s">
        <v>481</v>
      </c>
    </row>
    <row r="143" spans="2:65" s="1" customFormat="1" ht="16.5" customHeight="1">
      <c r="B143" s="273"/>
      <c r="C143" s="242">
        <v>49</v>
      </c>
      <c r="D143" s="242" t="s">
        <v>136</v>
      </c>
      <c r="E143" s="243"/>
      <c r="F143" s="317" t="s">
        <v>881</v>
      </c>
      <c r="G143" s="378" t="s">
        <v>248</v>
      </c>
      <c r="H143" s="384">
        <v>1</v>
      </c>
      <c r="I143" s="374">
        <v>0</v>
      </c>
      <c r="J143" s="247">
        <f t="shared" si="12"/>
        <v>0</v>
      </c>
      <c r="K143" s="310" t="s">
        <v>3</v>
      </c>
      <c r="L143" s="265"/>
      <c r="M143" s="63" t="s">
        <v>3</v>
      </c>
      <c r="N143" s="64" t="s">
        <v>41</v>
      </c>
      <c r="O143" s="65">
        <v>0</v>
      </c>
      <c r="P143" s="65">
        <f t="shared" si="13"/>
        <v>0</v>
      </c>
      <c r="Q143" s="65">
        <v>0</v>
      </c>
      <c r="R143" s="65">
        <f t="shared" si="14"/>
        <v>0</v>
      </c>
      <c r="S143" s="65">
        <v>0</v>
      </c>
      <c r="T143" s="66">
        <f t="shared" si="15"/>
        <v>0</v>
      </c>
      <c r="AR143" s="67" t="s">
        <v>217</v>
      </c>
      <c r="AT143" s="67" t="s">
        <v>136</v>
      </c>
      <c r="AU143" s="67" t="s">
        <v>80</v>
      </c>
      <c r="AY143" s="17" t="s">
        <v>133</v>
      </c>
      <c r="BE143" s="68">
        <f t="shared" si="16"/>
        <v>0</v>
      </c>
      <c r="BF143" s="68">
        <f t="shared" si="17"/>
        <v>0</v>
      </c>
      <c r="BG143" s="68">
        <f t="shared" si="18"/>
        <v>0</v>
      </c>
      <c r="BH143" s="68">
        <f t="shared" si="19"/>
        <v>0</v>
      </c>
      <c r="BI143" s="68">
        <f t="shared" si="20"/>
        <v>0</v>
      </c>
      <c r="BJ143" s="17" t="s">
        <v>78</v>
      </c>
      <c r="BK143" s="68">
        <f t="shared" si="21"/>
        <v>0</v>
      </c>
      <c r="BL143" s="17" t="s">
        <v>217</v>
      </c>
      <c r="BM143" s="67" t="s">
        <v>490</v>
      </c>
    </row>
    <row r="144" spans="2:65" s="1" customFormat="1" ht="16.5" customHeight="1">
      <c r="B144" s="273"/>
      <c r="C144" s="242">
        <v>50</v>
      </c>
      <c r="D144" s="242" t="s">
        <v>136</v>
      </c>
      <c r="E144" s="243"/>
      <c r="F144" s="317" t="s">
        <v>882</v>
      </c>
      <c r="G144" s="378" t="s">
        <v>248</v>
      </c>
      <c r="H144" s="384">
        <v>1</v>
      </c>
      <c r="I144" s="374">
        <v>0</v>
      </c>
      <c r="J144" s="247">
        <f t="shared" si="12"/>
        <v>0</v>
      </c>
      <c r="K144" s="310" t="s">
        <v>3</v>
      </c>
      <c r="L144" s="265"/>
      <c r="M144" s="63" t="s">
        <v>3</v>
      </c>
      <c r="N144" s="64" t="s">
        <v>41</v>
      </c>
      <c r="O144" s="65">
        <v>0</v>
      </c>
      <c r="P144" s="65">
        <f t="shared" si="13"/>
        <v>0</v>
      </c>
      <c r="Q144" s="65">
        <v>0</v>
      </c>
      <c r="R144" s="65">
        <f t="shared" si="14"/>
        <v>0</v>
      </c>
      <c r="S144" s="65">
        <v>0</v>
      </c>
      <c r="T144" s="66">
        <f t="shared" si="15"/>
        <v>0</v>
      </c>
      <c r="AR144" s="67" t="s">
        <v>217</v>
      </c>
      <c r="AT144" s="67" t="s">
        <v>136</v>
      </c>
      <c r="AU144" s="67" t="s">
        <v>80</v>
      </c>
      <c r="AY144" s="17" t="s">
        <v>133</v>
      </c>
      <c r="BE144" s="68">
        <f t="shared" si="16"/>
        <v>0</v>
      </c>
      <c r="BF144" s="68">
        <f t="shared" si="17"/>
        <v>0</v>
      </c>
      <c r="BG144" s="68">
        <f t="shared" si="18"/>
        <v>0</v>
      </c>
      <c r="BH144" s="68">
        <f t="shared" si="19"/>
        <v>0</v>
      </c>
      <c r="BI144" s="68">
        <f t="shared" si="20"/>
        <v>0</v>
      </c>
      <c r="BJ144" s="17" t="s">
        <v>78</v>
      </c>
      <c r="BK144" s="68">
        <f t="shared" si="21"/>
        <v>0</v>
      </c>
      <c r="BL144" s="17" t="s">
        <v>217</v>
      </c>
      <c r="BM144" s="67" t="s">
        <v>501</v>
      </c>
    </row>
    <row r="145" spans="2:65" s="1" customFormat="1" ht="16.5" customHeight="1">
      <c r="B145" s="273"/>
      <c r="C145" s="242">
        <v>51</v>
      </c>
      <c r="D145" s="242" t="s">
        <v>136</v>
      </c>
      <c r="E145" s="243"/>
      <c r="F145" s="317" t="s">
        <v>883</v>
      </c>
      <c r="G145" s="378" t="s">
        <v>248</v>
      </c>
      <c r="H145" s="384">
        <v>1</v>
      </c>
      <c r="I145" s="374">
        <v>0</v>
      </c>
      <c r="J145" s="247">
        <f t="shared" si="12"/>
        <v>0</v>
      </c>
      <c r="K145" s="310"/>
      <c r="L145" s="265"/>
      <c r="M145" s="63"/>
      <c r="N145" s="64"/>
      <c r="O145" s="65"/>
      <c r="P145" s="65"/>
      <c r="Q145" s="65"/>
      <c r="R145" s="65"/>
      <c r="S145" s="65"/>
      <c r="T145" s="66"/>
      <c r="AR145" s="67"/>
      <c r="AT145" s="67"/>
      <c r="AU145" s="67"/>
      <c r="AY145" s="17"/>
      <c r="BE145" s="68"/>
      <c r="BF145" s="68"/>
      <c r="BG145" s="68"/>
      <c r="BH145" s="68"/>
      <c r="BI145" s="68"/>
      <c r="BJ145" s="17"/>
      <c r="BK145" s="68"/>
      <c r="BL145" s="17"/>
      <c r="BM145" s="67"/>
    </row>
    <row r="146" spans="2:65" s="1" customFormat="1" ht="16.5" customHeight="1">
      <c r="B146" s="273"/>
      <c r="C146" s="242">
        <v>52</v>
      </c>
      <c r="D146" s="242" t="s">
        <v>136</v>
      </c>
      <c r="E146" s="243"/>
      <c r="F146" s="317" t="s">
        <v>884</v>
      </c>
      <c r="G146" s="378" t="s">
        <v>248</v>
      </c>
      <c r="H146" s="384">
        <v>1</v>
      </c>
      <c r="I146" s="374">
        <v>0</v>
      </c>
      <c r="J146" s="247">
        <f t="shared" si="12"/>
        <v>0</v>
      </c>
      <c r="K146" s="310"/>
      <c r="L146" s="265"/>
      <c r="M146" s="63"/>
      <c r="N146" s="64"/>
      <c r="O146" s="65"/>
      <c r="P146" s="65"/>
      <c r="Q146" s="65"/>
      <c r="R146" s="65"/>
      <c r="S146" s="65"/>
      <c r="T146" s="66"/>
      <c r="AR146" s="67"/>
      <c r="AT146" s="67"/>
      <c r="AU146" s="67"/>
      <c r="AY146" s="17"/>
      <c r="BE146" s="68"/>
      <c r="BF146" s="68"/>
      <c r="BG146" s="68"/>
      <c r="BH146" s="68"/>
      <c r="BI146" s="68"/>
      <c r="BJ146" s="17"/>
      <c r="BK146" s="68"/>
      <c r="BL146" s="17"/>
      <c r="BM146" s="67"/>
    </row>
    <row r="147" spans="2:65" s="1" customFormat="1" ht="16.5" customHeight="1">
      <c r="B147" s="273"/>
      <c r="C147" s="242">
        <v>53</v>
      </c>
      <c r="D147" s="242" t="s">
        <v>136</v>
      </c>
      <c r="E147" s="243"/>
      <c r="F147" s="385" t="s">
        <v>885</v>
      </c>
      <c r="G147" s="386" t="s">
        <v>248</v>
      </c>
      <c r="H147" s="384">
        <v>1</v>
      </c>
      <c r="I147" s="374">
        <v>0</v>
      </c>
      <c r="J147" s="247">
        <f t="shared" si="12"/>
        <v>0</v>
      </c>
      <c r="K147" s="310"/>
      <c r="L147" s="265"/>
      <c r="M147" s="63"/>
      <c r="N147" s="64"/>
      <c r="O147" s="65"/>
      <c r="P147" s="65"/>
      <c r="Q147" s="65"/>
      <c r="R147" s="65"/>
      <c r="S147" s="65"/>
      <c r="T147" s="66"/>
      <c r="AR147" s="67"/>
      <c r="AT147" s="67"/>
      <c r="AU147" s="67"/>
      <c r="AY147" s="17"/>
      <c r="BE147" s="68"/>
      <c r="BF147" s="68"/>
      <c r="BG147" s="68"/>
      <c r="BH147" s="68"/>
      <c r="BI147" s="68"/>
      <c r="BJ147" s="17"/>
      <c r="BK147" s="68"/>
      <c r="BL147" s="17"/>
      <c r="BM147" s="67"/>
    </row>
    <row r="148" spans="2:65" s="1" customFormat="1" ht="16.5" customHeight="1">
      <c r="B148" s="273"/>
      <c r="C148" s="242"/>
      <c r="D148" s="242"/>
      <c r="E148" s="243"/>
      <c r="F148" s="311"/>
      <c r="G148" s="312"/>
      <c r="H148" s="313"/>
      <c r="I148" s="314"/>
      <c r="J148" s="247"/>
      <c r="K148" s="310"/>
      <c r="L148" s="265"/>
      <c r="M148" s="63"/>
      <c r="N148" s="64"/>
      <c r="O148" s="65"/>
      <c r="P148" s="65"/>
      <c r="Q148" s="65"/>
      <c r="R148" s="65"/>
      <c r="S148" s="65"/>
      <c r="T148" s="66"/>
      <c r="AR148" s="67"/>
      <c r="AT148" s="67"/>
      <c r="AU148" s="67"/>
      <c r="AY148" s="17"/>
      <c r="BE148" s="68"/>
      <c r="BF148" s="68"/>
      <c r="BG148" s="68"/>
      <c r="BH148" s="68"/>
      <c r="BI148" s="68"/>
      <c r="BJ148" s="17"/>
      <c r="BK148" s="68"/>
      <c r="BL148" s="17"/>
      <c r="BM148" s="67"/>
    </row>
    <row r="149" spans="2:65" s="1" customFormat="1" ht="6.95" customHeight="1">
      <c r="B149" s="290"/>
      <c r="C149" s="291"/>
      <c r="D149" s="291"/>
      <c r="E149" s="291"/>
      <c r="F149" s="291"/>
      <c r="G149" s="291"/>
      <c r="H149" s="291"/>
      <c r="I149" s="291"/>
      <c r="J149" s="291"/>
      <c r="K149" s="292"/>
      <c r="L149" s="265"/>
    </row>
  </sheetData>
  <sheetProtection password="CA50" sheet="1" objects="1" scenarios="1"/>
  <autoFilter ref="C84:K148" xr:uid="{00000000-0009-0000-0000-000004000000}"/>
  <mergeCells count="9">
    <mergeCell ref="E50:H50"/>
    <mergeCell ref="E75:H75"/>
    <mergeCell ref="E77:H77"/>
    <mergeCell ref="L2:V2"/>
    <mergeCell ref="E7:H7"/>
    <mergeCell ref="E9:H9"/>
    <mergeCell ref="E18:H18"/>
    <mergeCell ref="E27:H27"/>
    <mergeCell ref="E48:H48"/>
  </mergeCells>
  <phoneticPr fontId="0" type="noConversion"/>
  <pageMargins left="0.39374999999999999" right="0.39374999999999999" top="0.39374999999999999" bottom="0.39374999999999999" header="0" footer="0"/>
  <pageSetup paperSize="9"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15"/>
  <sheetViews>
    <sheetView showGridLines="0" zoomScaleNormal="100" workbookViewId="0">
      <selection activeCell="H91" sqref="H9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92</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886</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ROUND(J82,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ROUND((SUM(BE82:BE114)),  2)</f>
        <v>0</v>
      </c>
      <c r="I33" s="217">
        <v>0.21</v>
      </c>
      <c r="J33" s="216">
        <f>ROUND(((SUM(BE82:BE114))*I33),  2)</f>
        <v>0</v>
      </c>
      <c r="L33" s="20"/>
    </row>
    <row r="34" spans="2:12" s="1" customFormat="1" ht="14.45" customHeight="1">
      <c r="B34" s="20"/>
      <c r="E34" s="187" t="s">
        <v>42</v>
      </c>
      <c r="F34" s="216">
        <f>ROUND((SUM(BF82:BF114)),  2)</f>
        <v>0</v>
      </c>
      <c r="I34" s="217">
        <v>0.12</v>
      </c>
      <c r="J34" s="216">
        <f>ROUND(((SUM(BF82:BF114))*I34),  2)</f>
        <v>0</v>
      </c>
      <c r="L34" s="20"/>
    </row>
    <row r="35" spans="2:12" s="1" customFormat="1" ht="14.45" hidden="1" customHeight="1">
      <c r="B35" s="20"/>
      <c r="E35" s="187" t="s">
        <v>43</v>
      </c>
      <c r="F35" s="216">
        <f>ROUND((SUM(BG82:BG114)),  2)</f>
        <v>0</v>
      </c>
      <c r="I35" s="217">
        <v>0.21</v>
      </c>
      <c r="J35" s="216">
        <f>0</f>
        <v>0</v>
      </c>
      <c r="L35" s="20"/>
    </row>
    <row r="36" spans="2:12" s="1" customFormat="1" ht="14.45" hidden="1" customHeight="1">
      <c r="B36" s="20"/>
      <c r="E36" s="187" t="s">
        <v>44</v>
      </c>
      <c r="F36" s="216">
        <f>ROUND((SUM(BH82:BH114)),  2)</f>
        <v>0</v>
      </c>
      <c r="I36" s="217">
        <v>0.12</v>
      </c>
      <c r="J36" s="216">
        <f>0</f>
        <v>0</v>
      </c>
      <c r="L36" s="20"/>
    </row>
    <row r="37" spans="2:12" s="1" customFormat="1" ht="14.45" hidden="1" customHeight="1">
      <c r="B37" s="20"/>
      <c r="E37" s="187" t="s">
        <v>45</v>
      </c>
      <c r="F37" s="216">
        <f>ROUND((SUM(BI82:BI114)),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05 - Akustika</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J82</f>
        <v>0</v>
      </c>
      <c r="L59" s="20"/>
      <c r="AU59" s="17" t="s">
        <v>107</v>
      </c>
    </row>
    <row r="60" spans="2:47" s="8" customFormat="1" ht="24.95" customHeight="1">
      <c r="B60" s="50"/>
      <c r="D60" s="228" t="s">
        <v>111</v>
      </c>
      <c r="E60" s="229"/>
      <c r="F60" s="229"/>
      <c r="G60" s="229"/>
      <c r="H60" s="229"/>
      <c r="I60" s="229"/>
      <c r="J60" s="230">
        <f>J83</f>
        <v>0</v>
      </c>
      <c r="L60" s="50"/>
    </row>
    <row r="61" spans="2:47" s="9" customFormat="1" ht="19.899999999999999" customHeight="1">
      <c r="B61" s="51"/>
      <c r="D61" s="231" t="s">
        <v>887</v>
      </c>
      <c r="E61" s="232"/>
      <c r="F61" s="232"/>
      <c r="G61" s="232"/>
      <c r="H61" s="232"/>
      <c r="I61" s="232"/>
      <c r="J61" s="233">
        <f>J84</f>
        <v>0</v>
      </c>
      <c r="L61" s="51"/>
    </row>
    <row r="62" spans="2:47" s="9" customFormat="1" ht="19.899999999999999" customHeight="1">
      <c r="B62" s="51"/>
      <c r="D62" s="231" t="s">
        <v>888</v>
      </c>
      <c r="E62" s="232"/>
      <c r="F62" s="232"/>
      <c r="G62" s="232"/>
      <c r="H62" s="232"/>
      <c r="I62" s="232"/>
      <c r="J62" s="233">
        <f>J103</f>
        <v>0</v>
      </c>
      <c r="L62" s="51"/>
    </row>
    <row r="63" spans="2:47" s="1" customFormat="1" ht="21.75" customHeight="1">
      <c r="B63" s="20"/>
      <c r="L63" s="20"/>
    </row>
    <row r="64" spans="2:47" s="1" customFormat="1" ht="6.95" customHeight="1">
      <c r="B64" s="196"/>
      <c r="C64" s="197"/>
      <c r="D64" s="197"/>
      <c r="E64" s="197"/>
      <c r="F64" s="197"/>
      <c r="G64" s="197"/>
      <c r="H64" s="197"/>
      <c r="I64" s="197"/>
      <c r="J64" s="197"/>
      <c r="K64" s="197"/>
      <c r="L64" s="20"/>
    </row>
    <row r="68" spans="2:12" s="1" customFormat="1" ht="6.95" customHeight="1">
      <c r="B68" s="198"/>
      <c r="C68" s="199"/>
      <c r="D68" s="199"/>
      <c r="E68" s="199"/>
      <c r="F68" s="199"/>
      <c r="G68" s="199"/>
      <c r="H68" s="199"/>
      <c r="I68" s="199"/>
      <c r="J68" s="199"/>
      <c r="K68" s="199"/>
      <c r="L68" s="20"/>
    </row>
    <row r="69" spans="2:12" s="1" customFormat="1" ht="24.95" customHeight="1">
      <c r="B69" s="20"/>
      <c r="C69" s="184" t="s">
        <v>118</v>
      </c>
      <c r="L69" s="20"/>
    </row>
    <row r="70" spans="2:12" s="1" customFormat="1" ht="6.95" customHeight="1">
      <c r="B70" s="20"/>
      <c r="L70" s="20"/>
    </row>
    <row r="71" spans="2:12" s="1" customFormat="1" ht="12" customHeight="1">
      <c r="B71" s="20"/>
      <c r="C71" s="187" t="s">
        <v>15</v>
      </c>
      <c r="L71" s="20"/>
    </row>
    <row r="72" spans="2:12" s="1" customFormat="1" ht="16.5" customHeight="1">
      <c r="B72" s="20"/>
      <c r="E72" s="356" t="str">
        <f>E7</f>
        <v>S6a-Vencovského aula</v>
      </c>
      <c r="F72" s="357"/>
      <c r="G72" s="357"/>
      <c r="H72" s="357"/>
      <c r="L72" s="20"/>
    </row>
    <row r="73" spans="2:12" s="1" customFormat="1" ht="12" customHeight="1">
      <c r="B73" s="20"/>
      <c r="C73" s="187" t="s">
        <v>101</v>
      </c>
      <c r="L73" s="20"/>
    </row>
    <row r="74" spans="2:12" s="1" customFormat="1" ht="16.5" customHeight="1">
      <c r="B74" s="20"/>
      <c r="E74" s="346" t="str">
        <f>E9</f>
        <v>05 - Akustika</v>
      </c>
      <c r="F74" s="355"/>
      <c r="G74" s="355"/>
      <c r="H74" s="355"/>
      <c r="L74" s="20"/>
    </row>
    <row r="75" spans="2:12" s="1" customFormat="1" ht="6.95" customHeight="1">
      <c r="B75" s="20"/>
      <c r="L75" s="20"/>
    </row>
    <row r="76" spans="2:12" s="1" customFormat="1" ht="12" customHeight="1">
      <c r="B76" s="20"/>
      <c r="C76" s="187" t="s">
        <v>19</v>
      </c>
      <c r="F76" s="188" t="str">
        <f>F12</f>
        <v>nám.W.Churchilla 4,</v>
      </c>
      <c r="I76" s="187" t="s">
        <v>21</v>
      </c>
      <c r="J76" s="211" t="str">
        <f>IF(J12="","",J12)</f>
        <v>2. 2. 2026</v>
      </c>
      <c r="L76" s="20"/>
    </row>
    <row r="77" spans="2:12" s="1" customFormat="1" ht="6.95" customHeight="1">
      <c r="B77" s="20"/>
      <c r="L77" s="20"/>
    </row>
    <row r="78" spans="2:12" s="1" customFormat="1" ht="25.7" customHeight="1">
      <c r="B78" s="20"/>
      <c r="C78" s="187" t="s">
        <v>23</v>
      </c>
      <c r="F78" s="188" t="str">
        <f>E15</f>
        <v>VŠE,nám. W.Churchilla 4, Praha 3,130 67</v>
      </c>
      <c r="I78" s="187" t="s">
        <v>28</v>
      </c>
      <c r="J78" s="224" t="str">
        <f>E21</f>
        <v>Ing. Jaroslav Borovička</v>
      </c>
      <c r="L78" s="20"/>
    </row>
    <row r="79" spans="2:12" s="1" customFormat="1" ht="15.2" customHeight="1">
      <c r="B79" s="20"/>
      <c r="C79" s="187" t="s">
        <v>27</v>
      </c>
      <c r="F79" s="188">
        <f>IF(E18="","",E18)</f>
        <v>0</v>
      </c>
      <c r="I79" s="187" t="s">
        <v>31</v>
      </c>
      <c r="J79" s="224" t="str">
        <f>E24</f>
        <v>Ing. Milan Dušek</v>
      </c>
      <c r="L79" s="20"/>
    </row>
    <row r="80" spans="2:12" s="1" customFormat="1" ht="10.35" customHeight="1">
      <c r="B80" s="20"/>
      <c r="L80" s="20"/>
    </row>
    <row r="81" spans="2:65" s="10" customFormat="1" ht="29.25" customHeight="1">
      <c r="B81" s="52"/>
      <c r="C81" s="234" t="s">
        <v>119</v>
      </c>
      <c r="D81" s="235" t="s">
        <v>55</v>
      </c>
      <c r="E81" s="235" t="s">
        <v>51</v>
      </c>
      <c r="F81" s="235" t="s">
        <v>52</v>
      </c>
      <c r="G81" s="235" t="s">
        <v>120</v>
      </c>
      <c r="H81" s="235" t="s">
        <v>121</v>
      </c>
      <c r="I81" s="235" t="s">
        <v>122</v>
      </c>
      <c r="J81" s="235" t="s">
        <v>106</v>
      </c>
      <c r="K81" s="236" t="s">
        <v>123</v>
      </c>
      <c r="L81" s="52"/>
      <c r="M81" s="27" t="s">
        <v>3</v>
      </c>
      <c r="N81" s="28" t="s">
        <v>40</v>
      </c>
      <c r="O81" s="28" t="s">
        <v>124</v>
      </c>
      <c r="P81" s="28" t="s">
        <v>125</v>
      </c>
      <c r="Q81" s="28" t="s">
        <v>126</v>
      </c>
      <c r="R81" s="28" t="s">
        <v>127</v>
      </c>
      <c r="S81" s="28" t="s">
        <v>128</v>
      </c>
      <c r="T81" s="29" t="s">
        <v>129</v>
      </c>
    </row>
    <row r="82" spans="2:65" s="1" customFormat="1" ht="22.9" customHeight="1">
      <c r="B82" s="20"/>
      <c r="C82" s="204" t="s">
        <v>130</v>
      </c>
      <c r="J82" s="237">
        <f>BK82</f>
        <v>0</v>
      </c>
      <c r="L82" s="20"/>
      <c r="M82" s="30"/>
      <c r="N82" s="24"/>
      <c r="O82" s="24"/>
      <c r="P82" s="53">
        <f>P83</f>
        <v>0</v>
      </c>
      <c r="Q82" s="24"/>
      <c r="R82" s="53">
        <f>R83</f>
        <v>0</v>
      </c>
      <c r="S82" s="24"/>
      <c r="T82" s="54">
        <f>T83</f>
        <v>0</v>
      </c>
      <c r="AT82" s="17" t="s">
        <v>69</v>
      </c>
      <c r="AU82" s="17" t="s">
        <v>107</v>
      </c>
      <c r="BK82" s="55">
        <f>BK83</f>
        <v>0</v>
      </c>
    </row>
    <row r="83" spans="2:65" s="11" customFormat="1" ht="25.9" customHeight="1">
      <c r="B83" s="56"/>
      <c r="D83" s="57" t="s">
        <v>69</v>
      </c>
      <c r="E83" s="238" t="s">
        <v>210</v>
      </c>
      <c r="F83" s="238" t="s">
        <v>211</v>
      </c>
      <c r="J83" s="239">
        <f>BK83</f>
        <v>0</v>
      </c>
      <c r="L83" s="56"/>
      <c r="M83" s="58"/>
      <c r="P83" s="59">
        <f>P84+P103</f>
        <v>0</v>
      </c>
      <c r="R83" s="59">
        <f>R84+R103</f>
        <v>0</v>
      </c>
      <c r="T83" s="60">
        <f>T84+T103</f>
        <v>0</v>
      </c>
      <c r="AR83" s="57" t="s">
        <v>80</v>
      </c>
      <c r="AT83" s="61" t="s">
        <v>69</v>
      </c>
      <c r="AU83" s="61" t="s">
        <v>70</v>
      </c>
      <c r="AY83" s="57" t="s">
        <v>133</v>
      </c>
      <c r="BK83" s="62">
        <f>BK84+BK103</f>
        <v>0</v>
      </c>
    </row>
    <row r="84" spans="2:65" s="11" customFormat="1" ht="22.9" customHeight="1">
      <c r="B84" s="56"/>
      <c r="D84" s="57" t="s">
        <v>69</v>
      </c>
      <c r="E84" s="240" t="s">
        <v>889</v>
      </c>
      <c r="F84" s="240" t="s">
        <v>890</v>
      </c>
      <c r="J84" s="241">
        <f>BK84</f>
        <v>0</v>
      </c>
      <c r="L84" s="56"/>
      <c r="M84" s="58"/>
      <c r="P84" s="59">
        <f>SUM(P85:P102)</f>
        <v>0</v>
      </c>
      <c r="R84" s="59">
        <f>SUM(R85:R102)</f>
        <v>0</v>
      </c>
      <c r="T84" s="60">
        <f>SUM(T85:T102)</f>
        <v>0</v>
      </c>
      <c r="AR84" s="57" t="s">
        <v>80</v>
      </c>
      <c r="AT84" s="61" t="s">
        <v>69</v>
      </c>
      <c r="AU84" s="61" t="s">
        <v>78</v>
      </c>
      <c r="AY84" s="57" t="s">
        <v>133</v>
      </c>
      <c r="BK84" s="62">
        <f>SUM(BK85:BK102)</f>
        <v>0</v>
      </c>
    </row>
    <row r="85" spans="2:65" s="1" customFormat="1" ht="16.5" customHeight="1">
      <c r="B85" s="20"/>
      <c r="C85" s="242" t="s">
        <v>78</v>
      </c>
      <c r="D85" s="242" t="s">
        <v>136</v>
      </c>
      <c r="E85" s="243" t="s">
        <v>891</v>
      </c>
      <c r="F85" s="244" t="s">
        <v>892</v>
      </c>
      <c r="G85" s="245" t="s">
        <v>157</v>
      </c>
      <c r="H85" s="246">
        <v>284</v>
      </c>
      <c r="I85" s="321">
        <v>0</v>
      </c>
      <c r="J85" s="247">
        <f>ROUND(I85*H85,2)</f>
        <v>0</v>
      </c>
      <c r="K85" s="244" t="s">
        <v>3</v>
      </c>
      <c r="L85" s="20"/>
      <c r="M85" s="63" t="s">
        <v>3</v>
      </c>
      <c r="N85" s="64" t="s">
        <v>41</v>
      </c>
      <c r="O85" s="65">
        <v>0</v>
      </c>
      <c r="P85" s="65">
        <f>O85*H85</f>
        <v>0</v>
      </c>
      <c r="Q85" s="65">
        <v>0</v>
      </c>
      <c r="R85" s="65">
        <f>Q85*H85</f>
        <v>0</v>
      </c>
      <c r="S85" s="65">
        <v>0</v>
      </c>
      <c r="T85" s="66">
        <f>S85*H85</f>
        <v>0</v>
      </c>
      <c r="AR85" s="67" t="s">
        <v>217</v>
      </c>
      <c r="AT85" s="67" t="s">
        <v>136</v>
      </c>
      <c r="AU85" s="67" t="s">
        <v>80</v>
      </c>
      <c r="AY85" s="17" t="s">
        <v>133</v>
      </c>
      <c r="BE85" s="68">
        <f>IF(N85="základní",J85,0)</f>
        <v>0</v>
      </c>
      <c r="BF85" s="68">
        <f>IF(N85="snížená",J85,0)</f>
        <v>0</v>
      </c>
      <c r="BG85" s="68">
        <f>IF(N85="zákl. přenesená",J85,0)</f>
        <v>0</v>
      </c>
      <c r="BH85" s="68">
        <f>IF(N85="sníž. přenesená",J85,0)</f>
        <v>0</v>
      </c>
      <c r="BI85" s="68">
        <f>IF(N85="nulová",J85,0)</f>
        <v>0</v>
      </c>
      <c r="BJ85" s="17" t="s">
        <v>78</v>
      </c>
      <c r="BK85" s="68">
        <f>ROUND(I85*H85,2)</f>
        <v>0</v>
      </c>
      <c r="BL85" s="17" t="s">
        <v>217</v>
      </c>
      <c r="BM85" s="67" t="s">
        <v>141</v>
      </c>
    </row>
    <row r="86" spans="2:65" s="1" customFormat="1" ht="150" customHeight="1">
      <c r="B86" s="20"/>
      <c r="D86" s="250" t="s">
        <v>151</v>
      </c>
      <c r="F86" s="253" t="s">
        <v>893</v>
      </c>
      <c r="L86" s="20"/>
      <c r="M86" s="69"/>
      <c r="T86" s="26"/>
      <c r="AT86" s="17" t="s">
        <v>151</v>
      </c>
      <c r="AU86" s="17" t="s">
        <v>80</v>
      </c>
    </row>
    <row r="87" spans="2:65" s="1" customFormat="1" ht="16.5" customHeight="1">
      <c r="B87" s="20"/>
      <c r="C87" s="242" t="s">
        <v>80</v>
      </c>
      <c r="D87" s="242" t="s">
        <v>136</v>
      </c>
      <c r="E87" s="243" t="s">
        <v>894</v>
      </c>
      <c r="F87" s="244" t="s">
        <v>895</v>
      </c>
      <c r="G87" s="245" t="s">
        <v>157</v>
      </c>
      <c r="H87" s="246">
        <v>43</v>
      </c>
      <c r="I87" s="321">
        <v>0</v>
      </c>
      <c r="J87" s="247">
        <f>ROUND(I87*H87,2)</f>
        <v>0</v>
      </c>
      <c r="K87" s="244" t="s">
        <v>3</v>
      </c>
      <c r="L87" s="20"/>
      <c r="M87" s="63" t="s">
        <v>3</v>
      </c>
      <c r="N87" s="64" t="s">
        <v>41</v>
      </c>
      <c r="O87" s="65">
        <v>0</v>
      </c>
      <c r="P87" s="65">
        <f>O87*H87</f>
        <v>0</v>
      </c>
      <c r="Q87" s="65">
        <v>0</v>
      </c>
      <c r="R87" s="65">
        <f>Q87*H87</f>
        <v>0</v>
      </c>
      <c r="S87" s="65">
        <v>0</v>
      </c>
      <c r="T87" s="66">
        <f>S87*H87</f>
        <v>0</v>
      </c>
      <c r="AR87" s="67" t="s">
        <v>217</v>
      </c>
      <c r="AT87" s="67" t="s">
        <v>136</v>
      </c>
      <c r="AU87" s="67" t="s">
        <v>80</v>
      </c>
      <c r="AY87" s="17" t="s">
        <v>133</v>
      </c>
      <c r="BE87" s="68">
        <f>IF(N87="základní",J87,0)</f>
        <v>0</v>
      </c>
      <c r="BF87" s="68">
        <f>IF(N87="snížená",J87,0)</f>
        <v>0</v>
      </c>
      <c r="BG87" s="68">
        <f>IF(N87="zákl. přenesená",J87,0)</f>
        <v>0</v>
      </c>
      <c r="BH87" s="68">
        <f>IF(N87="sníž. přenesená",J87,0)</f>
        <v>0</v>
      </c>
      <c r="BI87" s="68">
        <f>IF(N87="nulová",J87,0)</f>
        <v>0</v>
      </c>
      <c r="BJ87" s="17" t="s">
        <v>78</v>
      </c>
      <c r="BK87" s="68">
        <f>ROUND(I87*H87,2)</f>
        <v>0</v>
      </c>
      <c r="BL87" s="17" t="s">
        <v>217</v>
      </c>
      <c r="BM87" s="67" t="s">
        <v>171</v>
      </c>
    </row>
    <row r="88" spans="2:65" s="1" customFormat="1" ht="110.1" customHeight="1">
      <c r="B88" s="20"/>
      <c r="D88" s="250" t="s">
        <v>151</v>
      </c>
      <c r="F88" s="253" t="s">
        <v>896</v>
      </c>
      <c r="L88" s="20"/>
      <c r="M88" s="69"/>
      <c r="T88" s="26"/>
      <c r="AT88" s="17" t="s">
        <v>151</v>
      </c>
      <c r="AU88" s="17" t="s">
        <v>80</v>
      </c>
    </row>
    <row r="89" spans="2:65" s="1" customFormat="1" ht="16.5" customHeight="1">
      <c r="B89" s="20"/>
      <c r="C89" s="242" t="s">
        <v>154</v>
      </c>
      <c r="D89" s="242" t="s">
        <v>136</v>
      </c>
      <c r="E89" s="243" t="s">
        <v>897</v>
      </c>
      <c r="F89" s="244" t="s">
        <v>898</v>
      </c>
      <c r="G89" s="245" t="s">
        <v>157</v>
      </c>
      <c r="H89" s="246">
        <v>32</v>
      </c>
      <c r="I89" s="321">
        <v>0</v>
      </c>
      <c r="J89" s="247">
        <f>ROUND(I89*H89,2)</f>
        <v>0</v>
      </c>
      <c r="K89" s="244" t="s">
        <v>3</v>
      </c>
      <c r="L89" s="20"/>
      <c r="M89" s="63" t="s">
        <v>3</v>
      </c>
      <c r="N89" s="64" t="s">
        <v>41</v>
      </c>
      <c r="O89" s="65">
        <v>0</v>
      </c>
      <c r="P89" s="65">
        <f>O89*H89</f>
        <v>0</v>
      </c>
      <c r="Q89" s="65">
        <v>0</v>
      </c>
      <c r="R89" s="65">
        <f>Q89*H89</f>
        <v>0</v>
      </c>
      <c r="S89" s="65">
        <v>0</v>
      </c>
      <c r="T89" s="66">
        <f>S89*H89</f>
        <v>0</v>
      </c>
      <c r="AR89" s="67" t="s">
        <v>217</v>
      </c>
      <c r="AT89" s="67" t="s">
        <v>136</v>
      </c>
      <c r="AU89" s="67" t="s">
        <v>80</v>
      </c>
      <c r="AY89" s="17" t="s">
        <v>133</v>
      </c>
      <c r="BE89" s="68">
        <f>IF(N89="základní",J89,0)</f>
        <v>0</v>
      </c>
      <c r="BF89" s="68">
        <f>IF(N89="snížená",J89,0)</f>
        <v>0</v>
      </c>
      <c r="BG89" s="68">
        <f>IF(N89="zákl. přenesená",J89,0)</f>
        <v>0</v>
      </c>
      <c r="BH89" s="68">
        <f>IF(N89="sníž. přenesená",J89,0)</f>
        <v>0</v>
      </c>
      <c r="BI89" s="68">
        <f>IF(N89="nulová",J89,0)</f>
        <v>0</v>
      </c>
      <c r="BJ89" s="17" t="s">
        <v>78</v>
      </c>
      <c r="BK89" s="68">
        <f>ROUND(I89*H89,2)</f>
        <v>0</v>
      </c>
      <c r="BL89" s="17" t="s">
        <v>217</v>
      </c>
      <c r="BM89" s="67" t="s">
        <v>185</v>
      </c>
    </row>
    <row r="90" spans="2:65" s="1" customFormat="1" ht="150" customHeight="1">
      <c r="B90" s="20"/>
      <c r="D90" s="250" t="s">
        <v>151</v>
      </c>
      <c r="F90" s="253" t="s">
        <v>899</v>
      </c>
      <c r="L90" s="20"/>
      <c r="M90" s="69"/>
      <c r="T90" s="26"/>
      <c r="AT90" s="17" t="s">
        <v>151</v>
      </c>
      <c r="AU90" s="17" t="s">
        <v>80</v>
      </c>
    </row>
    <row r="91" spans="2:65" s="1" customFormat="1" ht="16.5" customHeight="1">
      <c r="B91" s="20"/>
      <c r="C91" s="242" t="s">
        <v>141</v>
      </c>
      <c r="D91" s="242" t="s">
        <v>136</v>
      </c>
      <c r="E91" s="243" t="s">
        <v>900</v>
      </c>
      <c r="F91" s="244" t="s">
        <v>901</v>
      </c>
      <c r="G91" s="245" t="s">
        <v>157</v>
      </c>
      <c r="H91" s="246">
        <v>29</v>
      </c>
      <c r="I91" s="321">
        <v>0</v>
      </c>
      <c r="J91" s="247">
        <f>ROUND(I91*H91,2)</f>
        <v>0</v>
      </c>
      <c r="K91" s="244" t="s">
        <v>3</v>
      </c>
      <c r="L91" s="20"/>
      <c r="M91" s="63" t="s">
        <v>3</v>
      </c>
      <c r="N91" s="64" t="s">
        <v>41</v>
      </c>
      <c r="O91" s="65">
        <v>0</v>
      </c>
      <c r="P91" s="65">
        <f>O91*H91</f>
        <v>0</v>
      </c>
      <c r="Q91" s="65">
        <v>0</v>
      </c>
      <c r="R91" s="65">
        <f>Q91*H91</f>
        <v>0</v>
      </c>
      <c r="S91" s="65">
        <v>0</v>
      </c>
      <c r="T91" s="66">
        <f>S91*H91</f>
        <v>0</v>
      </c>
      <c r="AR91" s="67" t="s">
        <v>217</v>
      </c>
      <c r="AT91" s="67" t="s">
        <v>136</v>
      </c>
      <c r="AU91" s="67" t="s">
        <v>80</v>
      </c>
      <c r="AY91" s="17" t="s">
        <v>133</v>
      </c>
      <c r="BE91" s="68">
        <f>IF(N91="základní",J91,0)</f>
        <v>0</v>
      </c>
      <c r="BF91" s="68">
        <f>IF(N91="snížená",J91,0)</f>
        <v>0</v>
      </c>
      <c r="BG91" s="68">
        <f>IF(N91="zákl. přenesená",J91,0)</f>
        <v>0</v>
      </c>
      <c r="BH91" s="68">
        <f>IF(N91="sníž. přenesená",J91,0)</f>
        <v>0</v>
      </c>
      <c r="BI91" s="68">
        <f>IF(N91="nulová",J91,0)</f>
        <v>0</v>
      </c>
      <c r="BJ91" s="17" t="s">
        <v>78</v>
      </c>
      <c r="BK91" s="68">
        <f>ROUND(I91*H91,2)</f>
        <v>0</v>
      </c>
      <c r="BL91" s="17" t="s">
        <v>217</v>
      </c>
      <c r="BM91" s="67" t="s">
        <v>195</v>
      </c>
    </row>
    <row r="92" spans="2:65" s="1" customFormat="1" ht="150" customHeight="1">
      <c r="B92" s="20"/>
      <c r="D92" s="250" t="s">
        <v>151</v>
      </c>
      <c r="F92" s="253" t="s">
        <v>902</v>
      </c>
      <c r="L92" s="20"/>
      <c r="M92" s="69"/>
      <c r="T92" s="26"/>
      <c r="AT92" s="17" t="s">
        <v>151</v>
      </c>
      <c r="AU92" s="17" t="s">
        <v>80</v>
      </c>
    </row>
    <row r="93" spans="2:65" s="1" customFormat="1" ht="16.5" customHeight="1">
      <c r="B93" s="20"/>
      <c r="C93" s="242" t="s">
        <v>165</v>
      </c>
      <c r="D93" s="242" t="s">
        <v>136</v>
      </c>
      <c r="E93" s="243" t="s">
        <v>903</v>
      </c>
      <c r="F93" s="244" t="s">
        <v>904</v>
      </c>
      <c r="G93" s="245" t="s">
        <v>460</v>
      </c>
      <c r="H93" s="246">
        <v>1</v>
      </c>
      <c r="I93" s="321">
        <v>0</v>
      </c>
      <c r="J93" s="247">
        <f>ROUND(I93*H93,2)</f>
        <v>0</v>
      </c>
      <c r="K93" s="244" t="s">
        <v>3</v>
      </c>
      <c r="L93" s="20"/>
      <c r="M93" s="63" t="s">
        <v>3</v>
      </c>
      <c r="N93" s="64" t="s">
        <v>41</v>
      </c>
      <c r="O93" s="65">
        <v>0</v>
      </c>
      <c r="P93" s="65">
        <f>O93*H93</f>
        <v>0</v>
      </c>
      <c r="Q93" s="65">
        <v>0</v>
      </c>
      <c r="R93" s="65">
        <f>Q93*H93</f>
        <v>0</v>
      </c>
      <c r="S93" s="65">
        <v>0</v>
      </c>
      <c r="T93" s="66">
        <f>S93*H93</f>
        <v>0</v>
      </c>
      <c r="AR93" s="67" t="s">
        <v>217</v>
      </c>
      <c r="AT93" s="67" t="s">
        <v>136</v>
      </c>
      <c r="AU93" s="67" t="s">
        <v>80</v>
      </c>
      <c r="AY93" s="17" t="s">
        <v>133</v>
      </c>
      <c r="BE93" s="68">
        <f>IF(N93="základní",J93,0)</f>
        <v>0</v>
      </c>
      <c r="BF93" s="68">
        <f>IF(N93="snížená",J93,0)</f>
        <v>0</v>
      </c>
      <c r="BG93" s="68">
        <f>IF(N93="zákl. přenesená",J93,0)</f>
        <v>0</v>
      </c>
      <c r="BH93" s="68">
        <f>IF(N93="sníž. přenesená",J93,0)</f>
        <v>0</v>
      </c>
      <c r="BI93" s="68">
        <f>IF(N93="nulová",J93,0)</f>
        <v>0</v>
      </c>
      <c r="BJ93" s="17" t="s">
        <v>78</v>
      </c>
      <c r="BK93" s="68">
        <f>ROUND(I93*H93,2)</f>
        <v>0</v>
      </c>
      <c r="BL93" s="17" t="s">
        <v>217</v>
      </c>
      <c r="BM93" s="67" t="s">
        <v>9</v>
      </c>
    </row>
    <row r="94" spans="2:65" s="1" customFormat="1" ht="50.1" customHeight="1">
      <c r="B94" s="20"/>
      <c r="D94" s="250" t="s">
        <v>151</v>
      </c>
      <c r="F94" s="253" t="s">
        <v>905</v>
      </c>
      <c r="L94" s="20"/>
      <c r="M94" s="69"/>
      <c r="T94" s="26"/>
      <c r="AT94" s="17" t="s">
        <v>151</v>
      </c>
      <c r="AU94" s="17" t="s">
        <v>80</v>
      </c>
    </row>
    <row r="95" spans="2:65" s="1" customFormat="1" ht="16.5" customHeight="1">
      <c r="B95" s="20"/>
      <c r="C95" s="242" t="s">
        <v>171</v>
      </c>
      <c r="D95" s="242" t="s">
        <v>136</v>
      </c>
      <c r="E95" s="243" t="s">
        <v>906</v>
      </c>
      <c r="F95" s="244" t="s">
        <v>907</v>
      </c>
      <c r="G95" s="245" t="s">
        <v>460</v>
      </c>
      <c r="H95" s="246">
        <v>1</v>
      </c>
      <c r="I95" s="321">
        <v>0</v>
      </c>
      <c r="J95" s="247">
        <f>ROUND(I95*H95,2)</f>
        <v>0</v>
      </c>
      <c r="K95" s="244" t="s">
        <v>3</v>
      </c>
      <c r="L95" s="20"/>
      <c r="M95" s="63" t="s">
        <v>3</v>
      </c>
      <c r="N95" s="64" t="s">
        <v>41</v>
      </c>
      <c r="O95" s="65">
        <v>0</v>
      </c>
      <c r="P95" s="65">
        <f>O95*H95</f>
        <v>0</v>
      </c>
      <c r="Q95" s="65">
        <v>0</v>
      </c>
      <c r="R95" s="65">
        <f>Q95*H95</f>
        <v>0</v>
      </c>
      <c r="S95" s="65">
        <v>0</v>
      </c>
      <c r="T95" s="66">
        <f>S95*H95</f>
        <v>0</v>
      </c>
      <c r="AR95" s="67" t="s">
        <v>217</v>
      </c>
      <c r="AT95" s="67" t="s">
        <v>136</v>
      </c>
      <c r="AU95" s="67" t="s">
        <v>80</v>
      </c>
      <c r="AY95" s="17" t="s">
        <v>133</v>
      </c>
      <c r="BE95" s="68">
        <f>IF(N95="základní",J95,0)</f>
        <v>0</v>
      </c>
      <c r="BF95" s="68">
        <f>IF(N95="snížená",J95,0)</f>
        <v>0</v>
      </c>
      <c r="BG95" s="68">
        <f>IF(N95="zákl. přenesená",J95,0)</f>
        <v>0</v>
      </c>
      <c r="BH95" s="68">
        <f>IF(N95="sníž. přenesená",J95,0)</f>
        <v>0</v>
      </c>
      <c r="BI95" s="68">
        <f>IF(N95="nulová",J95,0)</f>
        <v>0</v>
      </c>
      <c r="BJ95" s="17" t="s">
        <v>78</v>
      </c>
      <c r="BK95" s="68">
        <f>ROUND(I95*H95,2)</f>
        <v>0</v>
      </c>
      <c r="BL95" s="17" t="s">
        <v>217</v>
      </c>
      <c r="BM95" s="67" t="s">
        <v>222</v>
      </c>
    </row>
    <row r="96" spans="2:65" s="1" customFormat="1" ht="50.1" customHeight="1">
      <c r="B96" s="20"/>
      <c r="D96" s="250" t="s">
        <v>151</v>
      </c>
      <c r="F96" s="253" t="s">
        <v>908</v>
      </c>
      <c r="L96" s="20"/>
      <c r="M96" s="69"/>
      <c r="T96" s="26"/>
      <c r="AT96" s="17" t="s">
        <v>151</v>
      </c>
      <c r="AU96" s="17" t="s">
        <v>80</v>
      </c>
    </row>
    <row r="97" spans="2:65" s="1" customFormat="1" ht="16.5" customHeight="1">
      <c r="B97" s="20"/>
      <c r="C97" s="242" t="s">
        <v>179</v>
      </c>
      <c r="D97" s="242" t="s">
        <v>136</v>
      </c>
      <c r="E97" s="243" t="s">
        <v>909</v>
      </c>
      <c r="F97" s="244" t="s">
        <v>910</v>
      </c>
      <c r="G97" s="245" t="s">
        <v>460</v>
      </c>
      <c r="H97" s="246">
        <v>1</v>
      </c>
      <c r="I97" s="321">
        <v>0</v>
      </c>
      <c r="J97" s="247">
        <f>ROUND(I97*H97,2)</f>
        <v>0</v>
      </c>
      <c r="K97" s="244" t="s">
        <v>3</v>
      </c>
      <c r="L97" s="20"/>
      <c r="M97" s="63" t="s">
        <v>3</v>
      </c>
      <c r="N97" s="64" t="s">
        <v>41</v>
      </c>
      <c r="O97" s="65">
        <v>0</v>
      </c>
      <c r="P97" s="65">
        <f>O97*H97</f>
        <v>0</v>
      </c>
      <c r="Q97" s="65">
        <v>0</v>
      </c>
      <c r="R97" s="65">
        <f>Q97*H97</f>
        <v>0</v>
      </c>
      <c r="S97" s="65">
        <v>0</v>
      </c>
      <c r="T97" s="66">
        <f>S97*H97</f>
        <v>0</v>
      </c>
      <c r="AR97" s="67" t="s">
        <v>217</v>
      </c>
      <c r="AT97" s="67" t="s">
        <v>136</v>
      </c>
      <c r="AU97" s="67" t="s">
        <v>80</v>
      </c>
      <c r="AY97" s="17" t="s">
        <v>133</v>
      </c>
      <c r="BE97" s="68">
        <f>IF(N97="základní",J97,0)</f>
        <v>0</v>
      </c>
      <c r="BF97" s="68">
        <f>IF(N97="snížená",J97,0)</f>
        <v>0</v>
      </c>
      <c r="BG97" s="68">
        <f>IF(N97="zákl. přenesená",J97,0)</f>
        <v>0</v>
      </c>
      <c r="BH97" s="68">
        <f>IF(N97="sníž. přenesená",J97,0)</f>
        <v>0</v>
      </c>
      <c r="BI97" s="68">
        <f>IF(N97="nulová",J97,0)</f>
        <v>0</v>
      </c>
      <c r="BJ97" s="17" t="s">
        <v>78</v>
      </c>
      <c r="BK97" s="68">
        <f>ROUND(I97*H97,2)</f>
        <v>0</v>
      </c>
      <c r="BL97" s="17" t="s">
        <v>217</v>
      </c>
      <c r="BM97" s="67" t="s">
        <v>217</v>
      </c>
    </row>
    <row r="98" spans="2:65" s="1" customFormat="1" ht="50.1" customHeight="1">
      <c r="B98" s="20"/>
      <c r="D98" s="250" t="s">
        <v>151</v>
      </c>
      <c r="F98" s="253" t="s">
        <v>911</v>
      </c>
      <c r="L98" s="20"/>
      <c r="M98" s="69"/>
      <c r="T98" s="26"/>
      <c r="AT98" s="17" t="s">
        <v>151</v>
      </c>
      <c r="AU98" s="17" t="s">
        <v>80</v>
      </c>
    </row>
    <row r="99" spans="2:65" s="1" customFormat="1" ht="16.5" customHeight="1">
      <c r="B99" s="20"/>
      <c r="C99" s="242" t="s">
        <v>185</v>
      </c>
      <c r="D99" s="242" t="s">
        <v>136</v>
      </c>
      <c r="E99" s="243" t="s">
        <v>912</v>
      </c>
      <c r="F99" s="244" t="s">
        <v>913</v>
      </c>
      <c r="G99" s="245" t="s">
        <v>460</v>
      </c>
      <c r="H99" s="246">
        <v>1</v>
      </c>
      <c r="I99" s="321">
        <v>0</v>
      </c>
      <c r="J99" s="247">
        <f>ROUND(I99*H99,2)</f>
        <v>0</v>
      </c>
      <c r="K99" s="244" t="s">
        <v>3</v>
      </c>
      <c r="L99" s="20"/>
      <c r="M99" s="63" t="s">
        <v>3</v>
      </c>
      <c r="N99" s="64" t="s">
        <v>41</v>
      </c>
      <c r="O99" s="65">
        <v>0</v>
      </c>
      <c r="P99" s="65">
        <f>O99*H99</f>
        <v>0</v>
      </c>
      <c r="Q99" s="65">
        <v>0</v>
      </c>
      <c r="R99" s="65">
        <f>Q99*H99</f>
        <v>0</v>
      </c>
      <c r="S99" s="65">
        <v>0</v>
      </c>
      <c r="T99" s="66">
        <f>S99*H99</f>
        <v>0</v>
      </c>
      <c r="AR99" s="67" t="s">
        <v>217</v>
      </c>
      <c r="AT99" s="67" t="s">
        <v>136</v>
      </c>
      <c r="AU99" s="67" t="s">
        <v>80</v>
      </c>
      <c r="AY99" s="17" t="s">
        <v>133</v>
      </c>
      <c r="BE99" s="68">
        <f>IF(N99="základní",J99,0)</f>
        <v>0</v>
      </c>
      <c r="BF99" s="68">
        <f>IF(N99="snížená",J99,0)</f>
        <v>0</v>
      </c>
      <c r="BG99" s="68">
        <f>IF(N99="zákl. přenesená",J99,0)</f>
        <v>0</v>
      </c>
      <c r="BH99" s="68">
        <f>IF(N99="sníž. přenesená",J99,0)</f>
        <v>0</v>
      </c>
      <c r="BI99" s="68">
        <f>IF(N99="nulová",J99,0)</f>
        <v>0</v>
      </c>
      <c r="BJ99" s="17" t="s">
        <v>78</v>
      </c>
      <c r="BK99" s="68">
        <f>ROUND(I99*H99,2)</f>
        <v>0</v>
      </c>
      <c r="BL99" s="17" t="s">
        <v>217</v>
      </c>
      <c r="BM99" s="67" t="s">
        <v>245</v>
      </c>
    </row>
    <row r="100" spans="2:65" s="1" customFormat="1" ht="50.1" customHeight="1">
      <c r="B100" s="20"/>
      <c r="D100" s="250" t="s">
        <v>151</v>
      </c>
      <c r="F100" s="253" t="s">
        <v>914</v>
      </c>
      <c r="L100" s="20"/>
      <c r="M100" s="69"/>
      <c r="T100" s="26"/>
      <c r="AT100" s="17" t="s">
        <v>151</v>
      </c>
      <c r="AU100" s="17" t="s">
        <v>80</v>
      </c>
    </row>
    <row r="101" spans="2:65" s="1" customFormat="1" ht="16.5" customHeight="1">
      <c r="B101" s="20"/>
      <c r="C101" s="242" t="s">
        <v>134</v>
      </c>
      <c r="D101" s="242" t="s">
        <v>136</v>
      </c>
      <c r="E101" s="243" t="s">
        <v>915</v>
      </c>
      <c r="F101" s="244" t="s">
        <v>916</v>
      </c>
      <c r="G101" s="245" t="s">
        <v>240</v>
      </c>
      <c r="H101" s="246">
        <v>14.02</v>
      </c>
      <c r="I101" s="321">
        <v>0</v>
      </c>
      <c r="J101" s="247">
        <f>ROUND(I101*H101,2)</f>
        <v>0</v>
      </c>
      <c r="K101" s="244" t="s">
        <v>3</v>
      </c>
      <c r="L101" s="20"/>
      <c r="M101" s="63" t="s">
        <v>3</v>
      </c>
      <c r="N101" s="64" t="s">
        <v>41</v>
      </c>
      <c r="O101" s="65">
        <v>0</v>
      </c>
      <c r="P101" s="65">
        <f>O101*H101</f>
        <v>0</v>
      </c>
      <c r="Q101" s="65">
        <v>0</v>
      </c>
      <c r="R101" s="65">
        <f>Q101*H101</f>
        <v>0</v>
      </c>
      <c r="S101" s="65">
        <v>0</v>
      </c>
      <c r="T101" s="66">
        <f>S101*H101</f>
        <v>0</v>
      </c>
      <c r="AR101" s="67" t="s">
        <v>217</v>
      </c>
      <c r="AT101" s="67" t="s">
        <v>136</v>
      </c>
      <c r="AU101" s="67" t="s">
        <v>80</v>
      </c>
      <c r="AY101" s="17" t="s">
        <v>133</v>
      </c>
      <c r="BE101" s="68">
        <f>IF(N101="základní",J101,0)</f>
        <v>0</v>
      </c>
      <c r="BF101" s="68">
        <f>IF(N101="snížená",J101,0)</f>
        <v>0</v>
      </c>
      <c r="BG101" s="68">
        <f>IF(N101="zákl. přenesená",J101,0)</f>
        <v>0</v>
      </c>
      <c r="BH101" s="68">
        <f>IF(N101="sníž. přenesená",J101,0)</f>
        <v>0</v>
      </c>
      <c r="BI101" s="68">
        <f>IF(N101="nulová",J101,0)</f>
        <v>0</v>
      </c>
      <c r="BJ101" s="17" t="s">
        <v>78</v>
      </c>
      <c r="BK101" s="68">
        <f>ROUND(I101*H101,2)</f>
        <v>0</v>
      </c>
      <c r="BL101" s="17" t="s">
        <v>217</v>
      </c>
      <c r="BM101" s="67" t="s">
        <v>259</v>
      </c>
    </row>
    <row r="102" spans="2:65" s="1" customFormat="1" ht="58.5">
      <c r="B102" s="20"/>
      <c r="D102" s="250" t="s">
        <v>151</v>
      </c>
      <c r="F102" s="253" t="s">
        <v>917</v>
      </c>
      <c r="L102" s="20"/>
      <c r="M102" s="69"/>
      <c r="T102" s="26"/>
      <c r="AT102" s="17" t="s">
        <v>151</v>
      </c>
      <c r="AU102" s="17" t="s">
        <v>80</v>
      </c>
    </row>
    <row r="103" spans="2:65" s="11" customFormat="1" ht="22.9" customHeight="1">
      <c r="B103" s="56"/>
      <c r="D103" s="57" t="s">
        <v>69</v>
      </c>
      <c r="E103" s="240" t="s">
        <v>918</v>
      </c>
      <c r="F103" s="240" t="s">
        <v>919</v>
      </c>
      <c r="J103" s="241">
        <f>SUM(J104:J114)</f>
        <v>0</v>
      </c>
      <c r="L103" s="56"/>
      <c r="M103" s="58"/>
      <c r="P103" s="59">
        <f>SUM(P104:P114)</f>
        <v>0</v>
      </c>
      <c r="R103" s="59">
        <f>SUM(R104:R114)</f>
        <v>0</v>
      </c>
      <c r="T103" s="60">
        <f>SUM(T104:T114)</f>
        <v>0</v>
      </c>
      <c r="AR103" s="57" t="s">
        <v>80</v>
      </c>
      <c r="AT103" s="61" t="s">
        <v>69</v>
      </c>
      <c r="AU103" s="61" t="s">
        <v>78</v>
      </c>
      <c r="AY103" s="57" t="s">
        <v>133</v>
      </c>
      <c r="BK103" s="62">
        <f>SUM(BK104:BK114)</f>
        <v>0</v>
      </c>
    </row>
    <row r="104" spans="2:65" s="1" customFormat="1" ht="30" customHeight="1">
      <c r="B104" s="20"/>
      <c r="C104" s="242" t="s">
        <v>195</v>
      </c>
      <c r="D104" s="242" t="s">
        <v>136</v>
      </c>
      <c r="E104" s="243" t="s">
        <v>920</v>
      </c>
      <c r="F104" s="244" t="s">
        <v>921</v>
      </c>
      <c r="G104" s="245" t="s">
        <v>157</v>
      </c>
      <c r="H104" s="246">
        <v>359</v>
      </c>
      <c r="I104" s="321">
        <v>0</v>
      </c>
      <c r="J104" s="247">
        <f t="shared" ref="J104:J110" si="0">ROUND(I104*H104,2)</f>
        <v>0</v>
      </c>
      <c r="K104" s="244" t="s">
        <v>3</v>
      </c>
      <c r="L104" s="20"/>
      <c r="M104" s="63" t="s">
        <v>3</v>
      </c>
      <c r="N104" s="64" t="s">
        <v>41</v>
      </c>
      <c r="O104" s="65">
        <v>0</v>
      </c>
      <c r="P104" s="65">
        <f>O104*H104</f>
        <v>0</v>
      </c>
      <c r="Q104" s="65">
        <v>0</v>
      </c>
      <c r="R104" s="65">
        <f>Q104*H104</f>
        <v>0</v>
      </c>
      <c r="S104" s="65">
        <v>0</v>
      </c>
      <c r="T104" s="66">
        <f>S104*H104</f>
        <v>0</v>
      </c>
      <c r="AR104" s="67" t="s">
        <v>217</v>
      </c>
      <c r="AT104" s="67" t="s">
        <v>136</v>
      </c>
      <c r="AU104" s="67" t="s">
        <v>80</v>
      </c>
      <c r="AY104" s="17" t="s">
        <v>133</v>
      </c>
      <c r="BE104" s="68">
        <f>IF(N104="základní",J104,0)</f>
        <v>0</v>
      </c>
      <c r="BF104" s="68">
        <f>IF(N104="snížená",J104,0)</f>
        <v>0</v>
      </c>
      <c r="BG104" s="68">
        <f>IF(N104="zákl. přenesená",J104,0)</f>
        <v>0</v>
      </c>
      <c r="BH104" s="68">
        <f>IF(N104="sníž. přenesená",J104,0)</f>
        <v>0</v>
      </c>
      <c r="BI104" s="68">
        <f>IF(N104="nulová",J104,0)</f>
        <v>0</v>
      </c>
      <c r="BJ104" s="17" t="s">
        <v>78</v>
      </c>
      <c r="BK104" s="68">
        <f>ROUND(I104*H104,2)</f>
        <v>0</v>
      </c>
      <c r="BL104" s="17" t="s">
        <v>217</v>
      </c>
      <c r="BM104" s="67" t="s">
        <v>269</v>
      </c>
    </row>
    <row r="105" spans="2:65" s="1" customFormat="1" ht="30" customHeight="1">
      <c r="B105" s="20"/>
      <c r="C105" s="242">
        <v>11</v>
      </c>
      <c r="D105" s="242" t="s">
        <v>136</v>
      </c>
      <c r="E105" s="243" t="s">
        <v>920</v>
      </c>
      <c r="F105" s="244" t="s">
        <v>922</v>
      </c>
      <c r="G105" s="245" t="s">
        <v>182</v>
      </c>
      <c r="H105" s="246">
        <v>19.326000000000001</v>
      </c>
      <c r="I105" s="321">
        <v>0</v>
      </c>
      <c r="J105" s="247">
        <f t="shared" si="0"/>
        <v>0</v>
      </c>
      <c r="K105" s="244" t="s">
        <v>3</v>
      </c>
      <c r="L105" s="20"/>
      <c r="M105" s="63"/>
      <c r="N105" s="64"/>
      <c r="O105" s="65"/>
      <c r="P105" s="65"/>
      <c r="Q105" s="65"/>
      <c r="R105" s="65"/>
      <c r="S105" s="65"/>
      <c r="T105" s="66"/>
      <c r="AR105" s="67"/>
      <c r="AT105" s="67"/>
      <c r="AU105" s="67"/>
      <c r="AY105" s="17"/>
      <c r="BE105" s="68"/>
      <c r="BF105" s="68"/>
      <c r="BG105" s="68"/>
      <c r="BH105" s="68"/>
      <c r="BI105" s="68"/>
      <c r="BJ105" s="17"/>
      <c r="BK105" s="68"/>
      <c r="BL105" s="17"/>
      <c r="BM105" s="67"/>
    </row>
    <row r="106" spans="2:65" s="1" customFormat="1" ht="30" customHeight="1">
      <c r="B106" s="20"/>
      <c r="C106" s="242">
        <v>12</v>
      </c>
      <c r="D106" s="242" t="s">
        <v>136</v>
      </c>
      <c r="E106" s="243" t="s">
        <v>920</v>
      </c>
      <c r="F106" s="244" t="s">
        <v>923</v>
      </c>
      <c r="G106" s="245" t="s">
        <v>182</v>
      </c>
      <c r="H106" s="246">
        <v>0.25</v>
      </c>
      <c r="I106" s="321">
        <v>0</v>
      </c>
      <c r="J106" s="247">
        <f t="shared" si="0"/>
        <v>0</v>
      </c>
      <c r="K106" s="244" t="s">
        <v>3</v>
      </c>
      <c r="L106" s="20"/>
      <c r="M106" s="63"/>
      <c r="N106" s="64"/>
      <c r="O106" s="65"/>
      <c r="P106" s="65"/>
      <c r="Q106" s="65"/>
      <c r="R106" s="65"/>
      <c r="S106" s="65"/>
      <c r="T106" s="66"/>
      <c r="AR106" s="67"/>
      <c r="AT106" s="67"/>
      <c r="AU106" s="67"/>
      <c r="AY106" s="17"/>
      <c r="BE106" s="68"/>
      <c r="BF106" s="68"/>
      <c r="BG106" s="68"/>
      <c r="BH106" s="68"/>
      <c r="BI106" s="68"/>
      <c r="BJ106" s="17"/>
      <c r="BK106" s="68"/>
      <c r="BL106" s="17"/>
      <c r="BM106" s="67"/>
    </row>
    <row r="107" spans="2:65" s="1" customFormat="1" ht="30" customHeight="1">
      <c r="B107" s="20"/>
      <c r="C107" s="242">
        <v>13</v>
      </c>
      <c r="D107" s="242" t="s">
        <v>136</v>
      </c>
      <c r="E107" s="243" t="s">
        <v>920</v>
      </c>
      <c r="F107" s="244" t="s">
        <v>924</v>
      </c>
      <c r="G107" s="245" t="s">
        <v>182</v>
      </c>
      <c r="H107" s="246">
        <v>4.6559999999999997</v>
      </c>
      <c r="I107" s="321">
        <v>0</v>
      </c>
      <c r="J107" s="247">
        <f t="shared" si="0"/>
        <v>0</v>
      </c>
      <c r="K107" s="244" t="s">
        <v>3</v>
      </c>
      <c r="L107" s="20"/>
      <c r="M107" s="63"/>
      <c r="N107" s="64"/>
      <c r="O107" s="65"/>
      <c r="P107" s="65"/>
      <c r="Q107" s="65"/>
      <c r="R107" s="65"/>
      <c r="S107" s="65"/>
      <c r="T107" s="66"/>
      <c r="AR107" s="67"/>
      <c r="AT107" s="67"/>
      <c r="AU107" s="67"/>
      <c r="AY107" s="17"/>
      <c r="BE107" s="68"/>
      <c r="BF107" s="68"/>
      <c r="BG107" s="68"/>
      <c r="BH107" s="68"/>
      <c r="BI107" s="68"/>
      <c r="BJ107" s="17"/>
      <c r="BK107" s="68"/>
      <c r="BL107" s="17"/>
      <c r="BM107" s="67"/>
    </row>
    <row r="108" spans="2:65" s="1" customFormat="1" ht="30" customHeight="1">
      <c r="B108" s="20"/>
      <c r="C108" s="242">
        <v>14</v>
      </c>
      <c r="D108" s="242" t="s">
        <v>136</v>
      </c>
      <c r="E108" s="243" t="s">
        <v>920</v>
      </c>
      <c r="F108" s="244" t="s">
        <v>925</v>
      </c>
      <c r="G108" s="245" t="s">
        <v>182</v>
      </c>
      <c r="H108" s="246">
        <v>0.62</v>
      </c>
      <c r="I108" s="321">
        <v>0</v>
      </c>
      <c r="J108" s="247">
        <f t="shared" si="0"/>
        <v>0</v>
      </c>
      <c r="K108" s="244" t="s">
        <v>3</v>
      </c>
      <c r="L108" s="20"/>
      <c r="M108" s="63"/>
      <c r="N108" s="64"/>
      <c r="O108" s="65"/>
      <c r="P108" s="65"/>
      <c r="Q108" s="65"/>
      <c r="R108" s="65"/>
      <c r="S108" s="65"/>
      <c r="T108" s="66"/>
      <c r="AR108" s="67"/>
      <c r="AT108" s="67"/>
      <c r="AU108" s="67"/>
      <c r="AY108" s="17"/>
      <c r="BE108" s="68"/>
      <c r="BF108" s="68"/>
      <c r="BG108" s="68"/>
      <c r="BH108" s="68"/>
      <c r="BI108" s="68"/>
      <c r="BJ108" s="17"/>
      <c r="BK108" s="68"/>
      <c r="BL108" s="17"/>
      <c r="BM108" s="67"/>
    </row>
    <row r="109" spans="2:65" s="1" customFormat="1" ht="30" customHeight="1">
      <c r="B109" s="20"/>
      <c r="C109" s="242">
        <v>15</v>
      </c>
      <c r="D109" s="242" t="s">
        <v>136</v>
      </c>
      <c r="E109" s="243" t="s">
        <v>920</v>
      </c>
      <c r="F109" s="244" t="s">
        <v>926</v>
      </c>
      <c r="G109" s="245" t="s">
        <v>182</v>
      </c>
      <c r="H109" s="246">
        <v>13.8</v>
      </c>
      <c r="I109" s="321">
        <v>0</v>
      </c>
      <c r="J109" s="247">
        <f t="shared" si="0"/>
        <v>0</v>
      </c>
      <c r="K109" s="244" t="s">
        <v>3</v>
      </c>
      <c r="L109" s="20"/>
      <c r="M109" s="69"/>
      <c r="T109" s="26"/>
      <c r="AT109" s="17" t="s">
        <v>151</v>
      </c>
      <c r="AU109" s="17" t="s">
        <v>80</v>
      </c>
    </row>
    <row r="110" spans="2:65" s="1" customFormat="1" ht="16.5" customHeight="1">
      <c r="B110" s="20"/>
      <c r="C110" s="242">
        <v>16</v>
      </c>
      <c r="D110" s="242" t="s">
        <v>136</v>
      </c>
      <c r="E110" s="243" t="s">
        <v>927</v>
      </c>
      <c r="F110" s="244" t="s">
        <v>928</v>
      </c>
      <c r="G110" s="245" t="s">
        <v>460</v>
      </c>
      <c r="H110" s="246">
        <v>1</v>
      </c>
      <c r="I110" s="321">
        <v>0</v>
      </c>
      <c r="J110" s="247">
        <f t="shared" si="0"/>
        <v>0</v>
      </c>
      <c r="K110" s="244" t="s">
        <v>3</v>
      </c>
      <c r="L110" s="20"/>
      <c r="M110" s="63" t="s">
        <v>3</v>
      </c>
      <c r="N110" s="64" t="s">
        <v>41</v>
      </c>
      <c r="O110" s="65">
        <v>0</v>
      </c>
      <c r="P110" s="65">
        <f>O110*H110</f>
        <v>0</v>
      </c>
      <c r="Q110" s="65">
        <v>0</v>
      </c>
      <c r="R110" s="65">
        <f>Q110*H110</f>
        <v>0</v>
      </c>
      <c r="S110" s="65">
        <v>0</v>
      </c>
      <c r="T110" s="66">
        <f>S110*H110</f>
        <v>0</v>
      </c>
      <c r="AR110" s="67" t="s">
        <v>217</v>
      </c>
      <c r="AT110" s="67" t="s">
        <v>136</v>
      </c>
      <c r="AU110" s="67" t="s">
        <v>80</v>
      </c>
      <c r="AY110" s="17" t="s">
        <v>133</v>
      </c>
      <c r="BE110" s="68">
        <f>IF(N110="základní",J110,0)</f>
        <v>0</v>
      </c>
      <c r="BF110" s="68">
        <f>IF(N110="snížená",J110,0)</f>
        <v>0</v>
      </c>
      <c r="BG110" s="68">
        <f>IF(N110="zákl. přenesená",J110,0)</f>
        <v>0</v>
      </c>
      <c r="BH110" s="68">
        <f>IF(N110="sníž. přenesená",J110,0)</f>
        <v>0</v>
      </c>
      <c r="BI110" s="68">
        <f>IF(N110="nulová",J110,0)</f>
        <v>0</v>
      </c>
      <c r="BJ110" s="17" t="s">
        <v>78</v>
      </c>
      <c r="BK110" s="68">
        <f>ROUND(I110*H110,2)</f>
        <v>0</v>
      </c>
      <c r="BL110" s="17" t="s">
        <v>217</v>
      </c>
      <c r="BM110" s="67" t="s">
        <v>279</v>
      </c>
    </row>
    <row r="111" spans="2:65" s="1" customFormat="1" ht="19.5">
      <c r="B111" s="20"/>
      <c r="D111" s="250" t="s">
        <v>151</v>
      </c>
      <c r="F111" s="253" t="s">
        <v>929</v>
      </c>
      <c r="L111" s="20"/>
      <c r="M111" s="69"/>
      <c r="T111" s="26"/>
      <c r="AT111" s="17" t="s">
        <v>151</v>
      </c>
      <c r="AU111" s="17" t="s">
        <v>80</v>
      </c>
    </row>
    <row r="112" spans="2:65" s="1" customFormat="1" ht="16.5" customHeight="1">
      <c r="B112" s="20"/>
      <c r="C112" s="242">
        <v>17</v>
      </c>
      <c r="D112" s="242" t="s">
        <v>136</v>
      </c>
      <c r="E112" s="243" t="s">
        <v>930</v>
      </c>
      <c r="F112" s="244" t="s">
        <v>931</v>
      </c>
      <c r="G112" s="245" t="s">
        <v>460</v>
      </c>
      <c r="H112" s="246">
        <v>1</v>
      </c>
      <c r="I112" s="321">
        <v>0</v>
      </c>
      <c r="J112" s="247">
        <f>ROUND(I112*H112,2)</f>
        <v>0</v>
      </c>
      <c r="K112" s="244" t="s">
        <v>3</v>
      </c>
      <c r="L112" s="20"/>
      <c r="M112" s="63" t="s">
        <v>3</v>
      </c>
      <c r="N112" s="64" t="s">
        <v>41</v>
      </c>
      <c r="O112" s="65">
        <v>0</v>
      </c>
      <c r="P112" s="65">
        <f>O112*H112</f>
        <v>0</v>
      </c>
      <c r="Q112" s="65">
        <v>0</v>
      </c>
      <c r="R112" s="65">
        <f>Q112*H112</f>
        <v>0</v>
      </c>
      <c r="S112" s="65">
        <v>0</v>
      </c>
      <c r="T112" s="66">
        <f>S112*H112</f>
        <v>0</v>
      </c>
      <c r="AR112" s="67" t="s">
        <v>217</v>
      </c>
      <c r="AT112" s="67" t="s">
        <v>136</v>
      </c>
      <c r="AU112" s="67" t="s">
        <v>80</v>
      </c>
      <c r="AY112" s="17" t="s">
        <v>133</v>
      </c>
      <c r="BE112" s="68">
        <f>IF(N112="základní",J112,0)</f>
        <v>0</v>
      </c>
      <c r="BF112" s="68">
        <f>IF(N112="snížená",J112,0)</f>
        <v>0</v>
      </c>
      <c r="BG112" s="68">
        <f>IF(N112="zákl. přenesená",J112,0)</f>
        <v>0</v>
      </c>
      <c r="BH112" s="68">
        <f>IF(N112="sníž. přenesená",J112,0)</f>
        <v>0</v>
      </c>
      <c r="BI112" s="68">
        <f>IF(N112="nulová",J112,0)</f>
        <v>0</v>
      </c>
      <c r="BJ112" s="17" t="s">
        <v>78</v>
      </c>
      <c r="BK112" s="68">
        <f>ROUND(I112*H112,2)</f>
        <v>0</v>
      </c>
      <c r="BL112" s="17" t="s">
        <v>217</v>
      </c>
      <c r="BM112" s="67" t="s">
        <v>290</v>
      </c>
    </row>
    <row r="113" spans="2:65" s="1" customFormat="1" ht="48.75">
      <c r="B113" s="20"/>
      <c r="D113" s="250" t="s">
        <v>151</v>
      </c>
      <c r="F113" s="253" t="s">
        <v>932</v>
      </c>
      <c r="L113" s="20"/>
      <c r="M113" s="69"/>
      <c r="T113" s="26"/>
      <c r="AT113" s="17" t="s">
        <v>151</v>
      </c>
      <c r="AU113" s="17" t="s">
        <v>80</v>
      </c>
    </row>
    <row r="114" spans="2:65" s="1" customFormat="1" ht="16.5" customHeight="1">
      <c r="B114" s="20"/>
      <c r="C114" s="242">
        <v>18</v>
      </c>
      <c r="D114" s="242" t="s">
        <v>136</v>
      </c>
      <c r="E114" s="243" t="s">
        <v>933</v>
      </c>
      <c r="F114" s="244" t="s">
        <v>934</v>
      </c>
      <c r="G114" s="245" t="s">
        <v>460</v>
      </c>
      <c r="H114" s="246">
        <v>1</v>
      </c>
      <c r="I114" s="321">
        <v>0</v>
      </c>
      <c r="J114" s="247">
        <f>ROUND(I114*H114,2)</f>
        <v>0</v>
      </c>
      <c r="K114" s="244" t="s">
        <v>3</v>
      </c>
      <c r="L114" s="20"/>
      <c r="M114" s="87" t="s">
        <v>3</v>
      </c>
      <c r="N114" s="88" t="s">
        <v>41</v>
      </c>
      <c r="O114" s="89">
        <v>0</v>
      </c>
      <c r="P114" s="89">
        <f>O114*H114</f>
        <v>0</v>
      </c>
      <c r="Q114" s="89">
        <v>0</v>
      </c>
      <c r="R114" s="89">
        <f>Q114*H114</f>
        <v>0</v>
      </c>
      <c r="S114" s="89">
        <v>0</v>
      </c>
      <c r="T114" s="90">
        <f>S114*H114</f>
        <v>0</v>
      </c>
      <c r="AR114" s="67" t="s">
        <v>217</v>
      </c>
      <c r="AT114" s="67" t="s">
        <v>136</v>
      </c>
      <c r="AU114" s="67" t="s">
        <v>80</v>
      </c>
      <c r="AY114" s="17" t="s">
        <v>133</v>
      </c>
      <c r="BE114" s="68">
        <f>IF(N114="základní",J114,0)</f>
        <v>0</v>
      </c>
      <c r="BF114" s="68">
        <f>IF(N114="snížená",J114,0)</f>
        <v>0</v>
      </c>
      <c r="BG114" s="68">
        <f>IF(N114="zákl. přenesená",J114,0)</f>
        <v>0</v>
      </c>
      <c r="BH114" s="68">
        <f>IF(N114="sníž. přenesená",J114,0)</f>
        <v>0</v>
      </c>
      <c r="BI114" s="68">
        <f>IF(N114="nulová",J114,0)</f>
        <v>0</v>
      </c>
      <c r="BJ114" s="17" t="s">
        <v>78</v>
      </c>
      <c r="BK114" s="68">
        <f>ROUND(I114*H114,2)</f>
        <v>0</v>
      </c>
      <c r="BL114" s="17" t="s">
        <v>217</v>
      </c>
      <c r="BM114" s="67" t="s">
        <v>303</v>
      </c>
    </row>
    <row r="115" spans="2:65" s="1" customFormat="1" ht="6.95" customHeight="1">
      <c r="B115" s="196"/>
      <c r="C115" s="197"/>
      <c r="D115" s="197"/>
      <c r="E115" s="197"/>
      <c r="F115" s="197"/>
      <c r="G115" s="197"/>
      <c r="H115" s="197"/>
      <c r="I115" s="197"/>
      <c r="J115" s="197"/>
      <c r="K115" s="197"/>
      <c r="L115" s="20"/>
    </row>
  </sheetData>
  <sheetProtection password="CA50" sheet="1" objects="1" scenarios="1"/>
  <autoFilter ref="C81:K114" xr:uid="{00000000-0009-0000-0000-000005000000}"/>
  <mergeCells count="9">
    <mergeCell ref="E50:H50"/>
    <mergeCell ref="E72:H72"/>
    <mergeCell ref="E74:H74"/>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397"/>
  <sheetViews>
    <sheetView showGridLines="0" topLeftCell="B1" workbookViewId="0">
      <selection activeCell="F277" sqref="F277"/>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95</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935</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J59</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J59</f>
        <v>0</v>
      </c>
      <c r="I33" s="217">
        <v>0.21</v>
      </c>
      <c r="J33" s="216">
        <f>F33*0.21</f>
        <v>0</v>
      </c>
      <c r="L33" s="20"/>
    </row>
    <row r="34" spans="2:12" s="1" customFormat="1" ht="14.45" customHeight="1">
      <c r="B34" s="20"/>
      <c r="E34" s="187" t="s">
        <v>42</v>
      </c>
      <c r="F34" s="216">
        <f>ROUND((SUM(BF96:BF396)),  2)</f>
        <v>0</v>
      </c>
      <c r="I34" s="217">
        <v>0.12</v>
      </c>
      <c r="J34" s="216">
        <f>ROUND(((SUM(BF96:BF396))*I34),  2)</f>
        <v>0</v>
      </c>
      <c r="L34" s="20"/>
    </row>
    <row r="35" spans="2:12" s="1" customFormat="1" ht="14.45" hidden="1" customHeight="1">
      <c r="B35" s="20"/>
      <c r="E35" s="187" t="s">
        <v>43</v>
      </c>
      <c r="F35" s="216">
        <f>ROUND((SUM(BG96:BG396)),  2)</f>
        <v>0</v>
      </c>
      <c r="I35" s="217">
        <v>0.21</v>
      </c>
      <c r="J35" s="216">
        <f>0</f>
        <v>0</v>
      </c>
      <c r="L35" s="20"/>
    </row>
    <row r="36" spans="2:12" s="1" customFormat="1" ht="14.45" hidden="1" customHeight="1">
      <c r="B36" s="20"/>
      <c r="E36" s="187" t="s">
        <v>44</v>
      </c>
      <c r="F36" s="216">
        <f>ROUND((SUM(BH96:BH396)),  2)</f>
        <v>0</v>
      </c>
      <c r="I36" s="217">
        <v>0.12</v>
      </c>
      <c r="J36" s="216">
        <f>0</f>
        <v>0</v>
      </c>
      <c r="L36" s="20"/>
    </row>
    <row r="37" spans="2:12" s="1" customFormat="1" ht="14.45" hidden="1" customHeight="1">
      <c r="B37" s="20"/>
      <c r="E37" s="187" t="s">
        <v>45</v>
      </c>
      <c r="F37" s="216">
        <f>ROUND((SUM(BI96:BI396)),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06 - VZT</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SUM(J60+J70)</f>
        <v>0</v>
      </c>
      <c r="L59" s="20"/>
      <c r="AU59" s="17" t="s">
        <v>107</v>
      </c>
    </row>
    <row r="60" spans="2:47" s="8" customFormat="1" ht="24.95" customHeight="1">
      <c r="B60" s="50"/>
      <c r="D60" s="228" t="s">
        <v>108</v>
      </c>
      <c r="E60" s="229"/>
      <c r="F60" s="229"/>
      <c r="G60" s="229"/>
      <c r="H60" s="229"/>
      <c r="I60" s="229"/>
      <c r="J60" s="230">
        <f>SUM(J62:J69)</f>
        <v>0</v>
      </c>
      <c r="L60" s="50"/>
    </row>
    <row r="61" spans="2:47" s="9" customFormat="1" ht="19.899999999999999" customHeight="1">
      <c r="B61" s="51"/>
      <c r="D61" s="231"/>
      <c r="E61" s="232"/>
      <c r="F61" s="232"/>
      <c r="G61" s="232"/>
      <c r="H61" s="232"/>
      <c r="I61" s="232"/>
      <c r="J61" s="233"/>
      <c r="L61" s="51"/>
    </row>
    <row r="62" spans="2:47" s="9" customFormat="1" ht="19.899999999999999" customHeight="1">
      <c r="B62" s="51"/>
      <c r="D62" s="231" t="s">
        <v>936</v>
      </c>
      <c r="E62" s="232"/>
      <c r="F62" s="232"/>
      <c r="G62" s="232"/>
      <c r="H62" s="232"/>
      <c r="I62" s="232"/>
      <c r="J62" s="233">
        <f>J99</f>
        <v>0</v>
      </c>
      <c r="L62" s="51"/>
    </row>
    <row r="63" spans="2:47" s="9" customFormat="1" ht="19.899999999999999" customHeight="1">
      <c r="B63" s="51"/>
      <c r="D63" s="231" t="s">
        <v>937</v>
      </c>
      <c r="E63" s="232"/>
      <c r="F63" s="232"/>
      <c r="G63" s="232"/>
      <c r="H63" s="232"/>
      <c r="I63" s="232"/>
      <c r="J63" s="233">
        <f>J139</f>
        <v>0</v>
      </c>
      <c r="L63" s="51"/>
    </row>
    <row r="64" spans="2:47" s="9" customFormat="1" ht="19.899999999999999" customHeight="1">
      <c r="B64" s="51"/>
      <c r="D64" s="231"/>
      <c r="E64" s="232"/>
      <c r="F64" s="232"/>
      <c r="G64" s="232"/>
      <c r="H64" s="232"/>
      <c r="I64" s="232"/>
      <c r="J64" s="233"/>
      <c r="L64" s="51"/>
    </row>
    <row r="65" spans="2:12" s="9" customFormat="1" ht="19.899999999999999" customHeight="1">
      <c r="B65" s="51"/>
      <c r="D65" s="231" t="s">
        <v>938</v>
      </c>
      <c r="E65" s="232"/>
      <c r="F65" s="232"/>
      <c r="G65" s="232"/>
      <c r="H65" s="232"/>
      <c r="I65" s="232"/>
      <c r="J65" s="233">
        <f>J152</f>
        <v>0</v>
      </c>
      <c r="L65" s="51"/>
    </row>
    <row r="66" spans="2:12" s="9" customFormat="1" ht="19.899999999999999" customHeight="1">
      <c r="B66" s="51"/>
      <c r="D66" s="231" t="s">
        <v>939</v>
      </c>
      <c r="E66" s="232"/>
      <c r="F66" s="232"/>
      <c r="G66" s="232"/>
      <c r="H66" s="232"/>
      <c r="I66" s="232"/>
      <c r="J66" s="233">
        <f>J161</f>
        <v>0</v>
      </c>
      <c r="L66" s="51"/>
    </row>
    <row r="67" spans="2:12" s="9" customFormat="1" ht="19.899999999999999" customHeight="1">
      <c r="B67" s="51"/>
      <c r="D67" s="231" t="s">
        <v>940</v>
      </c>
      <c r="E67" s="232"/>
      <c r="F67" s="232"/>
      <c r="G67" s="232"/>
      <c r="H67" s="232"/>
      <c r="I67" s="232"/>
      <c r="J67" s="233">
        <f>J168</f>
        <v>0</v>
      </c>
      <c r="L67" s="51"/>
    </row>
    <row r="68" spans="2:12" s="9" customFormat="1" ht="19.899999999999999" customHeight="1">
      <c r="B68" s="51"/>
      <c r="D68" s="231" t="s">
        <v>941</v>
      </c>
      <c r="E68" s="232"/>
      <c r="F68" s="232"/>
      <c r="G68" s="232"/>
      <c r="H68" s="232"/>
      <c r="I68" s="232"/>
      <c r="J68" s="233">
        <f>J215</f>
        <v>0</v>
      </c>
      <c r="L68" s="51"/>
    </row>
    <row r="69" spans="2:12" s="9" customFormat="1" ht="19.899999999999999" customHeight="1">
      <c r="B69" s="51"/>
      <c r="D69" s="231" t="s">
        <v>311</v>
      </c>
      <c r="E69" s="232"/>
      <c r="F69" s="232"/>
      <c r="G69" s="232"/>
      <c r="H69" s="232"/>
      <c r="I69" s="232"/>
      <c r="J69" s="233">
        <f>J243</f>
        <v>0</v>
      </c>
      <c r="L69" s="51"/>
    </row>
    <row r="70" spans="2:12" s="8" customFormat="1" ht="24.95" customHeight="1">
      <c r="B70" s="50"/>
      <c r="D70" s="228" t="s">
        <v>111</v>
      </c>
      <c r="E70" s="229"/>
      <c r="F70" s="229"/>
      <c r="G70" s="229"/>
      <c r="H70" s="229"/>
      <c r="I70" s="229"/>
      <c r="J70" s="230">
        <f>SUM(I71:J76)</f>
        <v>0</v>
      </c>
      <c r="L70" s="50"/>
    </row>
    <row r="71" spans="2:12" s="9" customFormat="1" ht="19.899999999999999" customHeight="1">
      <c r="B71" s="51"/>
      <c r="D71" s="231" t="s">
        <v>942</v>
      </c>
      <c r="E71" s="232"/>
      <c r="F71" s="232"/>
      <c r="G71" s="232"/>
      <c r="H71" s="232"/>
      <c r="I71" s="232"/>
      <c r="J71" s="233">
        <f>J249</f>
        <v>0</v>
      </c>
      <c r="L71" s="51"/>
    </row>
    <row r="72" spans="2:12" s="9" customFormat="1" ht="19.899999999999999" customHeight="1">
      <c r="B72" s="51"/>
      <c r="D72" s="231" t="s">
        <v>943</v>
      </c>
      <c r="E72" s="232"/>
      <c r="F72" s="232"/>
      <c r="G72" s="232"/>
      <c r="H72" s="232"/>
      <c r="I72" s="232"/>
      <c r="J72" s="233">
        <f>J259</f>
        <v>0</v>
      </c>
      <c r="L72" s="51"/>
    </row>
    <row r="73" spans="2:12" s="9" customFormat="1" ht="19.899999999999999" customHeight="1">
      <c r="B73" s="51"/>
      <c r="D73" s="231" t="s">
        <v>116</v>
      </c>
      <c r="E73" s="232"/>
      <c r="F73" s="232"/>
      <c r="G73" s="232"/>
      <c r="H73" s="232"/>
      <c r="I73" s="232"/>
      <c r="J73" s="233">
        <f>J303</f>
        <v>0</v>
      </c>
      <c r="L73" s="51"/>
    </row>
    <row r="74" spans="2:12" s="9" customFormat="1" ht="19.899999999999999" customHeight="1">
      <c r="B74" s="51"/>
      <c r="D74" s="231" t="s">
        <v>944</v>
      </c>
      <c r="E74" s="232"/>
      <c r="F74" s="232"/>
      <c r="G74" s="232"/>
      <c r="H74" s="232"/>
      <c r="I74" s="232"/>
      <c r="J74" s="233">
        <f>J320</f>
        <v>0</v>
      </c>
      <c r="L74" s="51"/>
    </row>
    <row r="75" spans="2:12" s="9" customFormat="1" ht="19.899999999999999" customHeight="1">
      <c r="B75" s="51"/>
      <c r="D75" s="231" t="s">
        <v>320</v>
      </c>
      <c r="E75" s="232"/>
      <c r="F75" s="232"/>
      <c r="G75" s="232"/>
      <c r="H75" s="232"/>
      <c r="I75" s="232"/>
      <c r="J75" s="233">
        <f>J366</f>
        <v>0</v>
      </c>
      <c r="L75" s="51"/>
    </row>
    <row r="76" spans="2:12" s="9" customFormat="1" ht="19.899999999999999" customHeight="1">
      <c r="B76" s="51"/>
      <c r="D76" s="231" t="s">
        <v>945</v>
      </c>
      <c r="E76" s="232"/>
      <c r="F76" s="232"/>
      <c r="G76" s="232"/>
      <c r="H76" s="232"/>
      <c r="I76" s="232"/>
      <c r="J76" s="233">
        <f>J377</f>
        <v>0</v>
      </c>
      <c r="L76" s="51"/>
    </row>
    <row r="77" spans="2:12" s="1" customFormat="1" ht="21.75" customHeight="1">
      <c r="B77" s="20"/>
      <c r="L77" s="20"/>
    </row>
    <row r="78" spans="2:12" s="1" customFormat="1" ht="6.95" customHeight="1">
      <c r="B78" s="196"/>
      <c r="C78" s="197"/>
      <c r="D78" s="197"/>
      <c r="E78" s="197"/>
      <c r="F78" s="197"/>
      <c r="G78" s="197"/>
      <c r="H78" s="197"/>
      <c r="I78" s="197"/>
      <c r="J78" s="197"/>
      <c r="K78" s="197"/>
      <c r="L78" s="20"/>
    </row>
    <row r="82" spans="2:63" s="1" customFormat="1" ht="6.95" customHeight="1">
      <c r="B82" s="198"/>
      <c r="C82" s="199"/>
      <c r="D82" s="199"/>
      <c r="E82" s="199"/>
      <c r="F82" s="199"/>
      <c r="G82" s="199"/>
      <c r="H82" s="199"/>
      <c r="I82" s="199"/>
      <c r="J82" s="199"/>
      <c r="K82" s="199"/>
      <c r="L82" s="20"/>
    </row>
    <row r="83" spans="2:63" s="1" customFormat="1" ht="24.95" customHeight="1">
      <c r="B83" s="20"/>
      <c r="C83" s="184" t="s">
        <v>118</v>
      </c>
      <c r="L83" s="20"/>
    </row>
    <row r="84" spans="2:63" s="1" customFormat="1" ht="6.95" customHeight="1">
      <c r="B84" s="20"/>
      <c r="L84" s="20"/>
    </row>
    <row r="85" spans="2:63" s="1" customFormat="1" ht="12" customHeight="1">
      <c r="B85" s="20"/>
      <c r="C85" s="187" t="s">
        <v>15</v>
      </c>
      <c r="L85" s="20"/>
    </row>
    <row r="86" spans="2:63" s="1" customFormat="1" ht="16.5" customHeight="1">
      <c r="B86" s="20"/>
      <c r="E86" s="356" t="str">
        <f>E7</f>
        <v>S6a-Vencovského aula</v>
      </c>
      <c r="F86" s="357"/>
      <c r="G86" s="357"/>
      <c r="H86" s="357"/>
      <c r="L86" s="20"/>
    </row>
    <row r="87" spans="2:63" s="1" customFormat="1" ht="12" customHeight="1">
      <c r="B87" s="20"/>
      <c r="C87" s="187" t="s">
        <v>101</v>
      </c>
      <c r="L87" s="20"/>
    </row>
    <row r="88" spans="2:63" s="1" customFormat="1" ht="16.5" customHeight="1">
      <c r="B88" s="20"/>
      <c r="E88" s="346" t="str">
        <f>E9</f>
        <v>06 - VZT</v>
      </c>
      <c r="F88" s="355"/>
      <c r="G88" s="355"/>
      <c r="H88" s="355"/>
      <c r="L88" s="20"/>
    </row>
    <row r="89" spans="2:63" s="1" customFormat="1" ht="6.95" customHeight="1">
      <c r="B89" s="20"/>
      <c r="L89" s="20"/>
    </row>
    <row r="90" spans="2:63" s="1" customFormat="1" ht="12" customHeight="1">
      <c r="B90" s="20"/>
      <c r="C90" s="187" t="s">
        <v>19</v>
      </c>
      <c r="F90" s="188" t="str">
        <f>F12</f>
        <v>nám.W.Churchilla 4,</v>
      </c>
      <c r="I90" s="187" t="s">
        <v>21</v>
      </c>
      <c r="J90" s="211" t="str">
        <f>IF(J12="","",J12)</f>
        <v>2. 2. 2026</v>
      </c>
      <c r="L90" s="20"/>
    </row>
    <row r="91" spans="2:63" s="1" customFormat="1" ht="6.95" customHeight="1">
      <c r="B91" s="20"/>
      <c r="L91" s="20"/>
    </row>
    <row r="92" spans="2:63" s="1" customFormat="1" ht="25.7" customHeight="1">
      <c r="B92" s="20"/>
      <c r="C92" s="187" t="s">
        <v>23</v>
      </c>
      <c r="F92" s="188" t="str">
        <f>E15</f>
        <v>VŠE,nám. W.Churchilla 4, Praha 3,130 67</v>
      </c>
      <c r="I92" s="187" t="s">
        <v>28</v>
      </c>
      <c r="J92" s="224" t="str">
        <f>E21</f>
        <v>Ing. Jaroslav Borovička</v>
      </c>
      <c r="L92" s="20"/>
    </row>
    <row r="93" spans="2:63" s="1" customFormat="1" ht="15.2" customHeight="1">
      <c r="B93" s="20"/>
      <c r="C93" s="187" t="s">
        <v>27</v>
      </c>
      <c r="F93" s="188">
        <f>IF(E18="","",E18)</f>
        <v>0</v>
      </c>
      <c r="I93" s="187" t="s">
        <v>31</v>
      </c>
      <c r="J93" s="224" t="str">
        <f>E24</f>
        <v>Ing. Milan Dušek</v>
      </c>
      <c r="L93" s="20"/>
    </row>
    <row r="94" spans="2:63" s="1" customFormat="1" ht="10.35" customHeight="1">
      <c r="B94" s="20"/>
      <c r="L94" s="20"/>
    </row>
    <row r="95" spans="2:63" s="10" customFormat="1" ht="29.25" customHeight="1">
      <c r="B95" s="52"/>
      <c r="C95" s="234" t="s">
        <v>119</v>
      </c>
      <c r="D95" s="235" t="s">
        <v>55</v>
      </c>
      <c r="E95" s="235" t="s">
        <v>51</v>
      </c>
      <c r="F95" s="235" t="s">
        <v>52</v>
      </c>
      <c r="G95" s="235" t="s">
        <v>120</v>
      </c>
      <c r="H95" s="235" t="s">
        <v>121</v>
      </c>
      <c r="I95" s="235" t="s">
        <v>122</v>
      </c>
      <c r="J95" s="235" t="s">
        <v>106</v>
      </c>
      <c r="K95" s="236" t="s">
        <v>123</v>
      </c>
      <c r="L95" s="52"/>
      <c r="M95" s="27" t="s">
        <v>3</v>
      </c>
      <c r="N95" s="28" t="s">
        <v>40</v>
      </c>
      <c r="O95" s="28" t="s">
        <v>124</v>
      </c>
      <c r="P95" s="28" t="s">
        <v>125</v>
      </c>
      <c r="Q95" s="28" t="s">
        <v>126</v>
      </c>
      <c r="R95" s="28" t="s">
        <v>127</v>
      </c>
      <c r="S95" s="28" t="s">
        <v>128</v>
      </c>
      <c r="T95" s="29" t="s">
        <v>129</v>
      </c>
    </row>
    <row r="96" spans="2:63" s="1" customFormat="1" ht="22.9" customHeight="1">
      <c r="B96" s="20"/>
      <c r="C96" s="204"/>
      <c r="J96" s="237"/>
      <c r="L96" s="20"/>
      <c r="M96" s="30"/>
      <c r="N96" s="24"/>
      <c r="O96" s="24"/>
      <c r="P96" s="53">
        <f>P97+P248</f>
        <v>0</v>
      </c>
      <c r="Q96" s="24"/>
      <c r="R96" s="53">
        <f>R97+R248</f>
        <v>0</v>
      </c>
      <c r="S96" s="24"/>
      <c r="T96" s="54">
        <f>T97+T248</f>
        <v>0</v>
      </c>
      <c r="AT96" s="17" t="s">
        <v>69</v>
      </c>
      <c r="AU96" s="17" t="s">
        <v>107</v>
      </c>
      <c r="BK96" s="55">
        <f>BK97+BK248</f>
        <v>0</v>
      </c>
    </row>
    <row r="97" spans="2:65" s="11" customFormat="1" ht="25.9" customHeight="1">
      <c r="B97" s="56"/>
      <c r="D97" s="57" t="s">
        <v>69</v>
      </c>
      <c r="E97" s="238" t="s">
        <v>131</v>
      </c>
      <c r="F97" s="238" t="s">
        <v>132</v>
      </c>
      <c r="J97" s="239">
        <f>J59</f>
        <v>0</v>
      </c>
      <c r="L97" s="56"/>
      <c r="M97" s="58"/>
      <c r="P97" s="59">
        <f>P98+P99+P139+P151+P152+P161+P168+P215+P243</f>
        <v>0</v>
      </c>
      <c r="R97" s="59">
        <f>R98+R99+R139+R151+R152+R161+R168+R215+R243</f>
        <v>0</v>
      </c>
      <c r="T97" s="60">
        <f>T98+T99+T139+T151+T152+T161+T168+T215+T243</f>
        <v>0</v>
      </c>
      <c r="AR97" s="57" t="s">
        <v>78</v>
      </c>
      <c r="AT97" s="61" t="s">
        <v>69</v>
      </c>
      <c r="AU97" s="61" t="s">
        <v>70</v>
      </c>
      <c r="AY97" s="57" t="s">
        <v>133</v>
      </c>
      <c r="BK97" s="62">
        <f>BK98+BK99+BK139+BK151+BK152+BK161+BK168+BK215+BK243</f>
        <v>0</v>
      </c>
    </row>
    <row r="98" spans="2:65" s="11" customFormat="1" ht="22.9" customHeight="1">
      <c r="B98" s="56"/>
      <c r="D98" s="57"/>
      <c r="E98" s="240"/>
      <c r="F98" s="240"/>
      <c r="J98" s="241"/>
      <c r="L98" s="56"/>
      <c r="M98" s="58"/>
      <c r="P98" s="59">
        <v>0</v>
      </c>
      <c r="R98" s="59">
        <v>0</v>
      </c>
      <c r="T98" s="60">
        <v>0</v>
      </c>
      <c r="AR98" s="57" t="s">
        <v>78</v>
      </c>
      <c r="AT98" s="61" t="s">
        <v>69</v>
      </c>
      <c r="AU98" s="61" t="s">
        <v>78</v>
      </c>
      <c r="AY98" s="57" t="s">
        <v>133</v>
      </c>
      <c r="BK98" s="62">
        <v>0</v>
      </c>
    </row>
    <row r="99" spans="2:65" s="11" customFormat="1" ht="22.9" customHeight="1">
      <c r="B99" s="56"/>
      <c r="D99" s="57" t="s">
        <v>69</v>
      </c>
      <c r="E99" s="240" t="s">
        <v>608</v>
      </c>
      <c r="F99" s="240" t="s">
        <v>946</v>
      </c>
      <c r="J99" s="241">
        <f>BK99</f>
        <v>0</v>
      </c>
      <c r="L99" s="56"/>
      <c r="M99" s="58"/>
      <c r="P99" s="59">
        <f>SUM(P100:P138)</f>
        <v>0</v>
      </c>
      <c r="R99" s="59">
        <f>SUM(R100:R138)</f>
        <v>0</v>
      </c>
      <c r="T99" s="60">
        <f>SUM(T100:T138)</f>
        <v>0</v>
      </c>
      <c r="AR99" s="57" t="s">
        <v>78</v>
      </c>
      <c r="AT99" s="61" t="s">
        <v>69</v>
      </c>
      <c r="AU99" s="61" t="s">
        <v>78</v>
      </c>
      <c r="AY99" s="57" t="s">
        <v>133</v>
      </c>
      <c r="BK99" s="62">
        <f>SUM(BK100:BK138)</f>
        <v>0</v>
      </c>
    </row>
    <row r="100" spans="2:65" s="1" customFormat="1" ht="16.5" customHeight="1">
      <c r="B100" s="20"/>
      <c r="C100" s="242" t="s">
        <v>78</v>
      </c>
      <c r="D100" s="242" t="s">
        <v>136</v>
      </c>
      <c r="E100" s="243" t="s">
        <v>947</v>
      </c>
      <c r="F100" s="244" t="s">
        <v>948</v>
      </c>
      <c r="G100" s="245" t="s">
        <v>453</v>
      </c>
      <c r="H100" s="246">
        <v>16.02</v>
      </c>
      <c r="I100" s="321">
        <v>0</v>
      </c>
      <c r="J100" s="247">
        <f>ROUND(I100*H100,2)</f>
        <v>0</v>
      </c>
      <c r="K100" s="244" t="s">
        <v>140</v>
      </c>
      <c r="L100" s="20"/>
      <c r="M100" s="63" t="s">
        <v>3</v>
      </c>
      <c r="N100" s="64" t="s">
        <v>41</v>
      </c>
      <c r="O100" s="65">
        <v>0</v>
      </c>
      <c r="P100" s="65">
        <f>O100*H100</f>
        <v>0</v>
      </c>
      <c r="Q100" s="65">
        <v>0</v>
      </c>
      <c r="R100" s="65">
        <f>Q100*H100</f>
        <v>0</v>
      </c>
      <c r="S100" s="65">
        <v>0</v>
      </c>
      <c r="T100" s="66">
        <f>S100*H100</f>
        <v>0</v>
      </c>
      <c r="AR100" s="67" t="s">
        <v>141</v>
      </c>
      <c r="AT100" s="67" t="s">
        <v>136</v>
      </c>
      <c r="AU100" s="67" t="s">
        <v>80</v>
      </c>
      <c r="AY100" s="17" t="s">
        <v>133</v>
      </c>
      <c r="BE100" s="68">
        <f>IF(N100="základní",J100,0)</f>
        <v>0</v>
      </c>
      <c r="BF100" s="68">
        <f>IF(N100="snížená",J100,0)</f>
        <v>0</v>
      </c>
      <c r="BG100" s="68">
        <f>IF(N100="zákl. přenesená",J100,0)</f>
        <v>0</v>
      </c>
      <c r="BH100" s="68">
        <f>IF(N100="sníž. přenesená",J100,0)</f>
        <v>0</v>
      </c>
      <c r="BI100" s="68">
        <f>IF(N100="nulová",J100,0)</f>
        <v>0</v>
      </c>
      <c r="BJ100" s="17" t="s">
        <v>78</v>
      </c>
      <c r="BK100" s="68">
        <f>ROUND(I100*H100,2)</f>
        <v>0</v>
      </c>
      <c r="BL100" s="17" t="s">
        <v>141</v>
      </c>
      <c r="BM100" s="67" t="s">
        <v>80</v>
      </c>
    </row>
    <row r="101" spans="2:65" s="1" customFormat="1">
      <c r="B101" s="20"/>
      <c r="D101" s="248" t="s">
        <v>143</v>
      </c>
      <c r="F101" s="249" t="s">
        <v>949</v>
      </c>
      <c r="L101" s="20"/>
      <c r="M101" s="69"/>
      <c r="T101" s="26"/>
      <c r="AT101" s="17" t="s">
        <v>143</v>
      </c>
      <c r="AU101" s="17" t="s">
        <v>80</v>
      </c>
    </row>
    <row r="102" spans="2:65" s="12" customFormat="1">
      <c r="B102" s="70"/>
      <c r="D102" s="250" t="s">
        <v>145</v>
      </c>
      <c r="E102" s="71" t="s">
        <v>3</v>
      </c>
      <c r="F102" s="251" t="s">
        <v>950</v>
      </c>
      <c r="H102" s="252">
        <v>16.02</v>
      </c>
      <c r="L102" s="70"/>
      <c r="M102" s="72"/>
      <c r="T102" s="73"/>
      <c r="AT102" s="71" t="s">
        <v>145</v>
      </c>
      <c r="AU102" s="71" t="s">
        <v>80</v>
      </c>
      <c r="AV102" s="12" t="s">
        <v>80</v>
      </c>
      <c r="AW102" s="12" t="s">
        <v>30</v>
      </c>
      <c r="AX102" s="12" t="s">
        <v>70</v>
      </c>
      <c r="AY102" s="71" t="s">
        <v>133</v>
      </c>
    </row>
    <row r="103" spans="2:65" s="13" customFormat="1">
      <c r="B103" s="74"/>
      <c r="D103" s="250" t="s">
        <v>145</v>
      </c>
      <c r="E103" s="75" t="s">
        <v>3</v>
      </c>
      <c r="F103" s="254" t="s">
        <v>297</v>
      </c>
      <c r="H103" s="255">
        <v>16.02</v>
      </c>
      <c r="L103" s="74"/>
      <c r="M103" s="76"/>
      <c r="T103" s="77"/>
      <c r="AT103" s="75" t="s">
        <v>145</v>
      </c>
      <c r="AU103" s="75" t="s">
        <v>80</v>
      </c>
      <c r="AV103" s="13" t="s">
        <v>141</v>
      </c>
      <c r="AW103" s="13" t="s">
        <v>30</v>
      </c>
      <c r="AX103" s="13" t="s">
        <v>78</v>
      </c>
      <c r="AY103" s="75" t="s">
        <v>133</v>
      </c>
    </row>
    <row r="104" spans="2:65" s="1" customFormat="1" ht="16.5" customHeight="1">
      <c r="B104" s="20"/>
      <c r="C104" s="242" t="s">
        <v>80</v>
      </c>
      <c r="D104" s="242" t="s">
        <v>136</v>
      </c>
      <c r="E104" s="243" t="s">
        <v>951</v>
      </c>
      <c r="F104" s="244" t="s">
        <v>952</v>
      </c>
      <c r="G104" s="245" t="s">
        <v>157</v>
      </c>
      <c r="H104" s="246">
        <v>1.1100000000000001</v>
      </c>
      <c r="I104" s="321">
        <v>0</v>
      </c>
      <c r="J104" s="247">
        <f>ROUND(I104*H104,2)</f>
        <v>0</v>
      </c>
      <c r="K104" s="244" t="s">
        <v>140</v>
      </c>
      <c r="L104" s="20"/>
      <c r="M104" s="63" t="s">
        <v>3</v>
      </c>
      <c r="N104" s="64" t="s">
        <v>41</v>
      </c>
      <c r="O104" s="65">
        <v>0</v>
      </c>
      <c r="P104" s="65">
        <f>O104*H104</f>
        <v>0</v>
      </c>
      <c r="Q104" s="65">
        <v>0</v>
      </c>
      <c r="R104" s="65">
        <f>Q104*H104</f>
        <v>0</v>
      </c>
      <c r="S104" s="65">
        <v>0</v>
      </c>
      <c r="T104" s="66">
        <f>S104*H104</f>
        <v>0</v>
      </c>
      <c r="AR104" s="67" t="s">
        <v>141</v>
      </c>
      <c r="AT104" s="67" t="s">
        <v>136</v>
      </c>
      <c r="AU104" s="67" t="s">
        <v>80</v>
      </c>
      <c r="AY104" s="17" t="s">
        <v>133</v>
      </c>
      <c r="BE104" s="68">
        <f>IF(N104="základní",J104,0)</f>
        <v>0</v>
      </c>
      <c r="BF104" s="68">
        <f>IF(N104="snížená",J104,0)</f>
        <v>0</v>
      </c>
      <c r="BG104" s="68">
        <f>IF(N104="zákl. přenesená",J104,0)</f>
        <v>0</v>
      </c>
      <c r="BH104" s="68">
        <f>IF(N104="sníž. přenesená",J104,0)</f>
        <v>0</v>
      </c>
      <c r="BI104" s="68">
        <f>IF(N104="nulová",J104,0)</f>
        <v>0</v>
      </c>
      <c r="BJ104" s="17" t="s">
        <v>78</v>
      </c>
      <c r="BK104" s="68">
        <f>ROUND(I104*H104,2)</f>
        <v>0</v>
      </c>
      <c r="BL104" s="17" t="s">
        <v>141</v>
      </c>
      <c r="BM104" s="67" t="s">
        <v>141</v>
      </c>
    </row>
    <row r="105" spans="2:65" s="1" customFormat="1">
      <c r="B105" s="20"/>
      <c r="D105" s="248" t="s">
        <v>143</v>
      </c>
      <c r="F105" s="249" t="s">
        <v>953</v>
      </c>
      <c r="L105" s="20"/>
      <c r="M105" s="69"/>
      <c r="T105" s="26"/>
      <c r="AT105" s="17" t="s">
        <v>143</v>
      </c>
      <c r="AU105" s="17" t="s">
        <v>80</v>
      </c>
    </row>
    <row r="106" spans="2:65" s="12" customFormat="1">
      <c r="B106" s="70"/>
      <c r="D106" s="250" t="s">
        <v>145</v>
      </c>
      <c r="E106" s="71" t="s">
        <v>3</v>
      </c>
      <c r="F106" s="251" t="s">
        <v>954</v>
      </c>
      <c r="H106" s="252">
        <v>1.1100000000000001</v>
      </c>
      <c r="L106" s="70"/>
      <c r="M106" s="72"/>
      <c r="T106" s="73"/>
      <c r="AT106" s="71" t="s">
        <v>145</v>
      </c>
      <c r="AU106" s="71" t="s">
        <v>80</v>
      </c>
      <c r="AV106" s="12" t="s">
        <v>80</v>
      </c>
      <c r="AW106" s="12" t="s">
        <v>30</v>
      </c>
      <c r="AX106" s="12" t="s">
        <v>70</v>
      </c>
      <c r="AY106" s="71" t="s">
        <v>133</v>
      </c>
    </row>
    <row r="107" spans="2:65" s="13" customFormat="1">
      <c r="B107" s="74"/>
      <c r="D107" s="250" t="s">
        <v>145</v>
      </c>
      <c r="E107" s="75" t="s">
        <v>3</v>
      </c>
      <c r="F107" s="254" t="s">
        <v>297</v>
      </c>
      <c r="H107" s="255">
        <v>1.1100000000000001</v>
      </c>
      <c r="L107" s="74"/>
      <c r="M107" s="76"/>
      <c r="T107" s="77"/>
      <c r="AT107" s="75" t="s">
        <v>145</v>
      </c>
      <c r="AU107" s="75" t="s">
        <v>80</v>
      </c>
      <c r="AV107" s="13" t="s">
        <v>141</v>
      </c>
      <c r="AW107" s="13" t="s">
        <v>30</v>
      </c>
      <c r="AX107" s="13" t="s">
        <v>78</v>
      </c>
      <c r="AY107" s="75" t="s">
        <v>133</v>
      </c>
    </row>
    <row r="108" spans="2:65" s="1" customFormat="1" ht="24.2" customHeight="1">
      <c r="B108" s="20"/>
      <c r="C108" s="242" t="s">
        <v>154</v>
      </c>
      <c r="D108" s="242" t="s">
        <v>136</v>
      </c>
      <c r="E108" s="243" t="s">
        <v>955</v>
      </c>
      <c r="F108" s="244" t="s">
        <v>956</v>
      </c>
      <c r="G108" s="245" t="s">
        <v>255</v>
      </c>
      <c r="H108" s="246">
        <v>1</v>
      </c>
      <c r="I108" s="321">
        <v>0</v>
      </c>
      <c r="J108" s="247">
        <f>ROUND(I108*H108,2)</f>
        <v>0</v>
      </c>
      <c r="K108" s="244" t="s">
        <v>140</v>
      </c>
      <c r="L108" s="20"/>
      <c r="M108" s="63" t="s">
        <v>3</v>
      </c>
      <c r="N108" s="64" t="s">
        <v>41</v>
      </c>
      <c r="O108" s="65">
        <v>0</v>
      </c>
      <c r="P108" s="65">
        <f>O108*H108</f>
        <v>0</v>
      </c>
      <c r="Q108" s="65">
        <v>0</v>
      </c>
      <c r="R108" s="65">
        <f>Q108*H108</f>
        <v>0</v>
      </c>
      <c r="S108" s="65">
        <v>0</v>
      </c>
      <c r="T108" s="66">
        <f>S108*H108</f>
        <v>0</v>
      </c>
      <c r="AR108" s="67" t="s">
        <v>141</v>
      </c>
      <c r="AT108" s="67" t="s">
        <v>136</v>
      </c>
      <c r="AU108" s="67" t="s">
        <v>80</v>
      </c>
      <c r="AY108" s="17" t="s">
        <v>133</v>
      </c>
      <c r="BE108" s="68">
        <f>IF(N108="základní",J108,0)</f>
        <v>0</v>
      </c>
      <c r="BF108" s="68">
        <f>IF(N108="snížená",J108,0)</f>
        <v>0</v>
      </c>
      <c r="BG108" s="68">
        <f>IF(N108="zákl. přenesená",J108,0)</f>
        <v>0</v>
      </c>
      <c r="BH108" s="68">
        <f>IF(N108="sníž. přenesená",J108,0)</f>
        <v>0</v>
      </c>
      <c r="BI108" s="68">
        <f>IF(N108="nulová",J108,0)</f>
        <v>0</v>
      </c>
      <c r="BJ108" s="17" t="s">
        <v>78</v>
      </c>
      <c r="BK108" s="68">
        <f>ROUND(I108*H108,2)</f>
        <v>0</v>
      </c>
      <c r="BL108" s="17" t="s">
        <v>141</v>
      </c>
      <c r="BM108" s="67" t="s">
        <v>171</v>
      </c>
    </row>
    <row r="109" spans="2:65" s="1" customFormat="1">
      <c r="B109" s="20"/>
      <c r="D109" s="248" t="s">
        <v>143</v>
      </c>
      <c r="F109" s="249" t="s">
        <v>957</v>
      </c>
      <c r="L109" s="20"/>
      <c r="M109" s="69"/>
      <c r="T109" s="26"/>
      <c r="AT109" s="17" t="s">
        <v>143</v>
      </c>
      <c r="AU109" s="17" t="s">
        <v>80</v>
      </c>
    </row>
    <row r="110" spans="2:65" s="12" customFormat="1">
      <c r="B110" s="70"/>
      <c r="D110" s="250" t="s">
        <v>145</v>
      </c>
      <c r="E110" s="71" t="s">
        <v>3</v>
      </c>
      <c r="F110" s="251" t="s">
        <v>958</v>
      </c>
      <c r="H110" s="252">
        <v>1</v>
      </c>
      <c r="L110" s="70"/>
      <c r="M110" s="72"/>
      <c r="T110" s="73"/>
      <c r="AT110" s="71" t="s">
        <v>145</v>
      </c>
      <c r="AU110" s="71" t="s">
        <v>80</v>
      </c>
      <c r="AV110" s="12" t="s">
        <v>80</v>
      </c>
      <c r="AW110" s="12" t="s">
        <v>30</v>
      </c>
      <c r="AX110" s="12" t="s">
        <v>70</v>
      </c>
      <c r="AY110" s="71" t="s">
        <v>133</v>
      </c>
    </row>
    <row r="111" spans="2:65" s="13" customFormat="1">
      <c r="B111" s="74"/>
      <c r="D111" s="250" t="s">
        <v>145</v>
      </c>
      <c r="E111" s="75" t="s">
        <v>3</v>
      </c>
      <c r="F111" s="254" t="s">
        <v>297</v>
      </c>
      <c r="H111" s="255">
        <v>1</v>
      </c>
      <c r="L111" s="74"/>
      <c r="M111" s="76"/>
      <c r="T111" s="77"/>
      <c r="AT111" s="75" t="s">
        <v>145</v>
      </c>
      <c r="AU111" s="75" t="s">
        <v>80</v>
      </c>
      <c r="AV111" s="13" t="s">
        <v>141</v>
      </c>
      <c r="AW111" s="13" t="s">
        <v>30</v>
      </c>
      <c r="AX111" s="13" t="s">
        <v>78</v>
      </c>
      <c r="AY111" s="75" t="s">
        <v>133</v>
      </c>
    </row>
    <row r="112" spans="2:65" s="1" customFormat="1" ht="24.2" customHeight="1">
      <c r="B112" s="20"/>
      <c r="C112" s="242" t="s">
        <v>141</v>
      </c>
      <c r="D112" s="242" t="s">
        <v>136</v>
      </c>
      <c r="E112" s="243" t="s">
        <v>959</v>
      </c>
      <c r="F112" s="244" t="s">
        <v>960</v>
      </c>
      <c r="G112" s="245" t="s">
        <v>157</v>
      </c>
      <c r="H112" s="246">
        <v>159.114</v>
      </c>
      <c r="I112" s="321">
        <v>0</v>
      </c>
      <c r="J112" s="247">
        <f>ROUND(I112*H112,2)</f>
        <v>0</v>
      </c>
      <c r="K112" s="244" t="s">
        <v>140</v>
      </c>
      <c r="L112" s="20"/>
      <c r="M112" s="63" t="s">
        <v>3</v>
      </c>
      <c r="N112" s="64" t="s">
        <v>41</v>
      </c>
      <c r="O112" s="65">
        <v>0</v>
      </c>
      <c r="P112" s="65">
        <f>O112*H112</f>
        <v>0</v>
      </c>
      <c r="Q112" s="65">
        <v>0</v>
      </c>
      <c r="R112" s="65">
        <f>Q112*H112</f>
        <v>0</v>
      </c>
      <c r="S112" s="65">
        <v>0</v>
      </c>
      <c r="T112" s="66">
        <f>S112*H112</f>
        <v>0</v>
      </c>
      <c r="AR112" s="67" t="s">
        <v>141</v>
      </c>
      <c r="AT112" s="67" t="s">
        <v>136</v>
      </c>
      <c r="AU112" s="67" t="s">
        <v>80</v>
      </c>
      <c r="AY112" s="17" t="s">
        <v>133</v>
      </c>
      <c r="BE112" s="68">
        <f>IF(N112="základní",J112,0)</f>
        <v>0</v>
      </c>
      <c r="BF112" s="68">
        <f>IF(N112="snížená",J112,0)</f>
        <v>0</v>
      </c>
      <c r="BG112" s="68">
        <f>IF(N112="zákl. přenesená",J112,0)</f>
        <v>0</v>
      </c>
      <c r="BH112" s="68">
        <f>IF(N112="sníž. přenesená",J112,0)</f>
        <v>0</v>
      </c>
      <c r="BI112" s="68">
        <f>IF(N112="nulová",J112,0)</f>
        <v>0</v>
      </c>
      <c r="BJ112" s="17" t="s">
        <v>78</v>
      </c>
      <c r="BK112" s="68">
        <f>ROUND(I112*H112,2)</f>
        <v>0</v>
      </c>
      <c r="BL112" s="17" t="s">
        <v>141</v>
      </c>
      <c r="BM112" s="67" t="s">
        <v>185</v>
      </c>
    </row>
    <row r="113" spans="2:65" s="1" customFormat="1">
      <c r="B113" s="20"/>
      <c r="D113" s="248" t="s">
        <v>143</v>
      </c>
      <c r="F113" s="249" t="s">
        <v>961</v>
      </c>
      <c r="L113" s="20"/>
      <c r="M113" s="69"/>
      <c r="T113" s="26"/>
      <c r="AT113" s="17" t="s">
        <v>143</v>
      </c>
      <c r="AU113" s="17" t="s">
        <v>80</v>
      </c>
    </row>
    <row r="114" spans="2:65" s="12" customFormat="1">
      <c r="B114" s="70"/>
      <c r="D114" s="250" t="s">
        <v>145</v>
      </c>
      <c r="E114" s="71" t="s">
        <v>3</v>
      </c>
      <c r="F114" s="251" t="s">
        <v>962</v>
      </c>
      <c r="H114" s="252">
        <v>161.87200000000001</v>
      </c>
      <c r="L114" s="70"/>
      <c r="M114" s="72"/>
      <c r="T114" s="73"/>
      <c r="AT114" s="71" t="s">
        <v>145</v>
      </c>
      <c r="AU114" s="71" t="s">
        <v>80</v>
      </c>
      <c r="AV114" s="12" t="s">
        <v>80</v>
      </c>
      <c r="AW114" s="12" t="s">
        <v>30</v>
      </c>
      <c r="AX114" s="12" t="s">
        <v>70</v>
      </c>
      <c r="AY114" s="71" t="s">
        <v>133</v>
      </c>
    </row>
    <row r="115" spans="2:65" s="12" customFormat="1">
      <c r="B115" s="70"/>
      <c r="D115" s="250" t="s">
        <v>145</v>
      </c>
      <c r="E115" s="71" t="s">
        <v>3</v>
      </c>
      <c r="F115" s="251" t="s">
        <v>963</v>
      </c>
      <c r="H115" s="252">
        <v>-2.758</v>
      </c>
      <c r="L115" s="70"/>
      <c r="M115" s="72"/>
      <c r="T115" s="73"/>
      <c r="AT115" s="71" t="s">
        <v>145</v>
      </c>
      <c r="AU115" s="71" t="s">
        <v>80</v>
      </c>
      <c r="AV115" s="12" t="s">
        <v>80</v>
      </c>
      <c r="AW115" s="12" t="s">
        <v>30</v>
      </c>
      <c r="AX115" s="12" t="s">
        <v>70</v>
      </c>
      <c r="AY115" s="71" t="s">
        <v>133</v>
      </c>
    </row>
    <row r="116" spans="2:65" s="13" customFormat="1">
      <c r="B116" s="74"/>
      <c r="D116" s="250" t="s">
        <v>145</v>
      </c>
      <c r="E116" s="75" t="s">
        <v>3</v>
      </c>
      <c r="F116" s="254" t="s">
        <v>964</v>
      </c>
      <c r="H116" s="255">
        <v>159.114</v>
      </c>
      <c r="L116" s="74"/>
      <c r="M116" s="76"/>
      <c r="T116" s="77"/>
      <c r="AT116" s="75" t="s">
        <v>145</v>
      </c>
      <c r="AU116" s="75" t="s">
        <v>80</v>
      </c>
      <c r="AV116" s="13" t="s">
        <v>141</v>
      </c>
      <c r="AW116" s="13" t="s">
        <v>30</v>
      </c>
      <c r="AX116" s="13" t="s">
        <v>78</v>
      </c>
      <c r="AY116" s="75" t="s">
        <v>133</v>
      </c>
    </row>
    <row r="117" spans="2:65" s="1" customFormat="1" ht="24.2" customHeight="1">
      <c r="B117" s="20"/>
      <c r="C117" s="242" t="s">
        <v>165</v>
      </c>
      <c r="D117" s="242" t="s">
        <v>136</v>
      </c>
      <c r="E117" s="243" t="s">
        <v>965</v>
      </c>
      <c r="F117" s="244" t="s">
        <v>966</v>
      </c>
      <c r="G117" s="245" t="s">
        <v>157</v>
      </c>
      <c r="H117" s="246">
        <v>159.114</v>
      </c>
      <c r="I117" s="321">
        <v>0</v>
      </c>
      <c r="J117" s="247">
        <f>ROUND(I117*H117,2)</f>
        <v>0</v>
      </c>
      <c r="K117" s="244" t="s">
        <v>140</v>
      </c>
      <c r="L117" s="20"/>
      <c r="M117" s="63" t="s">
        <v>3</v>
      </c>
      <c r="N117" s="64" t="s">
        <v>41</v>
      </c>
      <c r="O117" s="65">
        <v>0</v>
      </c>
      <c r="P117" s="65">
        <f>O117*H117</f>
        <v>0</v>
      </c>
      <c r="Q117" s="65">
        <v>0</v>
      </c>
      <c r="R117" s="65">
        <f>Q117*H117</f>
        <v>0</v>
      </c>
      <c r="S117" s="65">
        <v>0</v>
      </c>
      <c r="T117" s="66">
        <f>S117*H117</f>
        <v>0</v>
      </c>
      <c r="AR117" s="67" t="s">
        <v>141</v>
      </c>
      <c r="AT117" s="67" t="s">
        <v>136</v>
      </c>
      <c r="AU117" s="67" t="s">
        <v>80</v>
      </c>
      <c r="AY117" s="17" t="s">
        <v>133</v>
      </c>
      <c r="BE117" s="68">
        <f>IF(N117="základní",J117,0)</f>
        <v>0</v>
      </c>
      <c r="BF117" s="68">
        <f>IF(N117="snížená",J117,0)</f>
        <v>0</v>
      </c>
      <c r="BG117" s="68">
        <f>IF(N117="zákl. přenesená",J117,0)</f>
        <v>0</v>
      </c>
      <c r="BH117" s="68">
        <f>IF(N117="sníž. přenesená",J117,0)</f>
        <v>0</v>
      </c>
      <c r="BI117" s="68">
        <f>IF(N117="nulová",J117,0)</f>
        <v>0</v>
      </c>
      <c r="BJ117" s="17" t="s">
        <v>78</v>
      </c>
      <c r="BK117" s="68">
        <f>ROUND(I117*H117,2)</f>
        <v>0</v>
      </c>
      <c r="BL117" s="17" t="s">
        <v>141</v>
      </c>
      <c r="BM117" s="67" t="s">
        <v>195</v>
      </c>
    </row>
    <row r="118" spans="2:65" s="1" customFormat="1">
      <c r="B118" s="20"/>
      <c r="D118" s="248" t="s">
        <v>143</v>
      </c>
      <c r="F118" s="249" t="s">
        <v>967</v>
      </c>
      <c r="L118" s="20"/>
      <c r="M118" s="69"/>
      <c r="T118" s="26"/>
      <c r="AT118" s="17" t="s">
        <v>143</v>
      </c>
      <c r="AU118" s="17" t="s">
        <v>80</v>
      </c>
    </row>
    <row r="119" spans="2:65" s="1" customFormat="1" ht="16.5" customHeight="1">
      <c r="B119" s="20"/>
      <c r="C119" s="242" t="s">
        <v>171</v>
      </c>
      <c r="D119" s="242" t="s">
        <v>136</v>
      </c>
      <c r="E119" s="243" t="s">
        <v>968</v>
      </c>
      <c r="F119" s="244" t="s">
        <v>969</v>
      </c>
      <c r="G119" s="245" t="s">
        <v>157</v>
      </c>
      <c r="H119" s="246">
        <v>159.114</v>
      </c>
      <c r="I119" s="321">
        <v>0</v>
      </c>
      <c r="J119" s="247">
        <f>ROUND(I119*H119,2)</f>
        <v>0</v>
      </c>
      <c r="K119" s="244" t="s">
        <v>140</v>
      </c>
      <c r="L119" s="20"/>
      <c r="M119" s="63" t="s">
        <v>3</v>
      </c>
      <c r="N119" s="64" t="s">
        <v>41</v>
      </c>
      <c r="O119" s="65">
        <v>0</v>
      </c>
      <c r="P119" s="65">
        <f>O119*H119</f>
        <v>0</v>
      </c>
      <c r="Q119" s="65">
        <v>0</v>
      </c>
      <c r="R119" s="65">
        <f>Q119*H119</f>
        <v>0</v>
      </c>
      <c r="S119" s="65">
        <v>0</v>
      </c>
      <c r="T119" s="66">
        <f>S119*H119</f>
        <v>0</v>
      </c>
      <c r="AR119" s="67" t="s">
        <v>141</v>
      </c>
      <c r="AT119" s="67" t="s">
        <v>136</v>
      </c>
      <c r="AU119" s="67" t="s">
        <v>80</v>
      </c>
      <c r="AY119" s="17" t="s">
        <v>133</v>
      </c>
      <c r="BE119" s="68">
        <f>IF(N119="základní",J119,0)</f>
        <v>0</v>
      </c>
      <c r="BF119" s="68">
        <f>IF(N119="snížená",J119,0)</f>
        <v>0</v>
      </c>
      <c r="BG119" s="68">
        <f>IF(N119="zákl. přenesená",J119,0)</f>
        <v>0</v>
      </c>
      <c r="BH119" s="68">
        <f>IF(N119="sníž. přenesená",J119,0)</f>
        <v>0</v>
      </c>
      <c r="BI119" s="68">
        <f>IF(N119="nulová",J119,0)</f>
        <v>0</v>
      </c>
      <c r="BJ119" s="17" t="s">
        <v>78</v>
      </c>
      <c r="BK119" s="68">
        <f>ROUND(I119*H119,2)</f>
        <v>0</v>
      </c>
      <c r="BL119" s="17" t="s">
        <v>141</v>
      </c>
      <c r="BM119" s="67" t="s">
        <v>9</v>
      </c>
    </row>
    <row r="120" spans="2:65" s="1" customFormat="1">
      <c r="B120" s="20"/>
      <c r="D120" s="248" t="s">
        <v>143</v>
      </c>
      <c r="F120" s="249" t="s">
        <v>970</v>
      </c>
      <c r="L120" s="20"/>
      <c r="M120" s="69"/>
      <c r="T120" s="26"/>
      <c r="AT120" s="17" t="s">
        <v>143</v>
      </c>
      <c r="AU120" s="17" t="s">
        <v>80</v>
      </c>
    </row>
    <row r="121" spans="2:65" s="1" customFormat="1" ht="16.5" customHeight="1">
      <c r="B121" s="20"/>
      <c r="C121" s="242" t="s">
        <v>179</v>
      </c>
      <c r="D121" s="242" t="s">
        <v>136</v>
      </c>
      <c r="E121" s="243" t="s">
        <v>971</v>
      </c>
      <c r="F121" s="244" t="s">
        <v>972</v>
      </c>
      <c r="G121" s="245" t="s">
        <v>157</v>
      </c>
      <c r="H121" s="246">
        <v>159.114</v>
      </c>
      <c r="I121" s="321">
        <v>0</v>
      </c>
      <c r="J121" s="247">
        <f>ROUND(I121*H121,2)</f>
        <v>0</v>
      </c>
      <c r="K121" s="244" t="s">
        <v>140</v>
      </c>
      <c r="L121" s="20"/>
      <c r="M121" s="63" t="s">
        <v>3</v>
      </c>
      <c r="N121" s="64" t="s">
        <v>41</v>
      </c>
      <c r="O121" s="65">
        <v>0</v>
      </c>
      <c r="P121" s="65">
        <f>O121*H121</f>
        <v>0</v>
      </c>
      <c r="Q121" s="65">
        <v>0</v>
      </c>
      <c r="R121" s="65">
        <f>Q121*H121</f>
        <v>0</v>
      </c>
      <c r="S121" s="65">
        <v>0</v>
      </c>
      <c r="T121" s="66">
        <f>S121*H121</f>
        <v>0</v>
      </c>
      <c r="AR121" s="67" t="s">
        <v>141</v>
      </c>
      <c r="AT121" s="67" t="s">
        <v>136</v>
      </c>
      <c r="AU121" s="67" t="s">
        <v>80</v>
      </c>
      <c r="AY121" s="17" t="s">
        <v>133</v>
      </c>
      <c r="BE121" s="68">
        <f>IF(N121="základní",J121,0)</f>
        <v>0</v>
      </c>
      <c r="BF121" s="68">
        <f>IF(N121="snížená",J121,0)</f>
        <v>0</v>
      </c>
      <c r="BG121" s="68">
        <f>IF(N121="zákl. přenesená",J121,0)</f>
        <v>0</v>
      </c>
      <c r="BH121" s="68">
        <f>IF(N121="sníž. přenesená",J121,0)</f>
        <v>0</v>
      </c>
      <c r="BI121" s="68">
        <f>IF(N121="nulová",J121,0)</f>
        <v>0</v>
      </c>
      <c r="BJ121" s="17" t="s">
        <v>78</v>
      </c>
      <c r="BK121" s="68">
        <f>ROUND(I121*H121,2)</f>
        <v>0</v>
      </c>
      <c r="BL121" s="17" t="s">
        <v>141</v>
      </c>
      <c r="BM121" s="67" t="s">
        <v>222</v>
      </c>
    </row>
    <row r="122" spans="2:65" s="1" customFormat="1">
      <c r="B122" s="20"/>
      <c r="D122" s="248" t="s">
        <v>143</v>
      </c>
      <c r="F122" s="249" t="s">
        <v>973</v>
      </c>
      <c r="L122" s="20"/>
      <c r="M122" s="69"/>
      <c r="T122" s="26"/>
      <c r="AT122" s="17" t="s">
        <v>143</v>
      </c>
      <c r="AU122" s="17" t="s">
        <v>80</v>
      </c>
    </row>
    <row r="123" spans="2:65" s="1" customFormat="1" ht="24.2" customHeight="1">
      <c r="B123" s="20"/>
      <c r="C123" s="242" t="s">
        <v>185</v>
      </c>
      <c r="D123" s="242" t="s">
        <v>136</v>
      </c>
      <c r="E123" s="243" t="s">
        <v>974</v>
      </c>
      <c r="F123" s="244" t="s">
        <v>975</v>
      </c>
      <c r="G123" s="245" t="s">
        <v>157</v>
      </c>
      <c r="H123" s="246">
        <v>318.22800000000001</v>
      </c>
      <c r="I123" s="321">
        <v>0</v>
      </c>
      <c r="J123" s="247">
        <f>ROUND(I123*H123,2)</f>
        <v>0</v>
      </c>
      <c r="K123" s="244" t="s">
        <v>140</v>
      </c>
      <c r="L123" s="20"/>
      <c r="M123" s="63" t="s">
        <v>3</v>
      </c>
      <c r="N123" s="64" t="s">
        <v>41</v>
      </c>
      <c r="O123" s="65">
        <v>0</v>
      </c>
      <c r="P123" s="65">
        <f>O123*H123</f>
        <v>0</v>
      </c>
      <c r="Q123" s="65">
        <v>0</v>
      </c>
      <c r="R123" s="65">
        <f>Q123*H123</f>
        <v>0</v>
      </c>
      <c r="S123" s="65">
        <v>0</v>
      </c>
      <c r="T123" s="66">
        <f>S123*H123</f>
        <v>0</v>
      </c>
      <c r="AR123" s="67" t="s">
        <v>141</v>
      </c>
      <c r="AT123" s="67" t="s">
        <v>136</v>
      </c>
      <c r="AU123" s="67" t="s">
        <v>80</v>
      </c>
      <c r="AY123" s="17" t="s">
        <v>133</v>
      </c>
      <c r="BE123" s="68">
        <f>IF(N123="základní",J123,0)</f>
        <v>0</v>
      </c>
      <c r="BF123" s="68">
        <f>IF(N123="snížená",J123,0)</f>
        <v>0</v>
      </c>
      <c r="BG123" s="68">
        <f>IF(N123="zákl. přenesená",J123,0)</f>
        <v>0</v>
      </c>
      <c r="BH123" s="68">
        <f>IF(N123="sníž. přenesená",J123,0)</f>
        <v>0</v>
      </c>
      <c r="BI123" s="68">
        <f>IF(N123="nulová",J123,0)</f>
        <v>0</v>
      </c>
      <c r="BJ123" s="17" t="s">
        <v>78</v>
      </c>
      <c r="BK123" s="68">
        <f>ROUND(I123*H123,2)</f>
        <v>0</v>
      </c>
      <c r="BL123" s="17" t="s">
        <v>141</v>
      </c>
      <c r="BM123" s="67" t="s">
        <v>217</v>
      </c>
    </row>
    <row r="124" spans="2:65" s="1" customFormat="1">
      <c r="B124" s="20"/>
      <c r="D124" s="248" t="s">
        <v>143</v>
      </c>
      <c r="F124" s="249" t="s">
        <v>976</v>
      </c>
      <c r="L124" s="20"/>
      <c r="M124" s="69"/>
      <c r="T124" s="26"/>
      <c r="AT124" s="17" t="s">
        <v>143</v>
      </c>
      <c r="AU124" s="17" t="s">
        <v>80</v>
      </c>
    </row>
    <row r="125" spans="2:65" s="12" customFormat="1">
      <c r="B125" s="70"/>
      <c r="D125" s="250" t="s">
        <v>145</v>
      </c>
      <c r="E125" s="71" t="s">
        <v>3</v>
      </c>
      <c r="F125" s="251" t="s">
        <v>977</v>
      </c>
      <c r="H125" s="252">
        <v>318.22800000000001</v>
      </c>
      <c r="L125" s="70"/>
      <c r="M125" s="72"/>
      <c r="T125" s="73"/>
      <c r="AT125" s="71" t="s">
        <v>145</v>
      </c>
      <c r="AU125" s="71" t="s">
        <v>80</v>
      </c>
      <c r="AV125" s="12" t="s">
        <v>80</v>
      </c>
      <c r="AW125" s="12" t="s">
        <v>30</v>
      </c>
      <c r="AX125" s="12" t="s">
        <v>70</v>
      </c>
      <c r="AY125" s="71" t="s">
        <v>133</v>
      </c>
    </row>
    <row r="126" spans="2:65" s="13" customFormat="1">
      <c r="B126" s="74"/>
      <c r="D126" s="250" t="s">
        <v>145</v>
      </c>
      <c r="E126" s="75" t="s">
        <v>3</v>
      </c>
      <c r="F126" s="254" t="s">
        <v>297</v>
      </c>
      <c r="H126" s="255">
        <v>318.22800000000001</v>
      </c>
      <c r="L126" s="74"/>
      <c r="M126" s="76"/>
      <c r="T126" s="77"/>
      <c r="AT126" s="75" t="s">
        <v>145</v>
      </c>
      <c r="AU126" s="75" t="s">
        <v>80</v>
      </c>
      <c r="AV126" s="13" t="s">
        <v>141</v>
      </c>
      <c r="AW126" s="13" t="s">
        <v>30</v>
      </c>
      <c r="AX126" s="13" t="s">
        <v>78</v>
      </c>
      <c r="AY126" s="75" t="s">
        <v>133</v>
      </c>
    </row>
    <row r="127" spans="2:65" s="1" customFormat="1" ht="24.2" customHeight="1">
      <c r="B127" s="20"/>
      <c r="C127" s="242" t="s">
        <v>134</v>
      </c>
      <c r="D127" s="242" t="s">
        <v>136</v>
      </c>
      <c r="E127" s="243" t="s">
        <v>978</v>
      </c>
      <c r="F127" s="244" t="s">
        <v>979</v>
      </c>
      <c r="G127" s="245" t="s">
        <v>157</v>
      </c>
      <c r="H127" s="246">
        <v>160.22399999999999</v>
      </c>
      <c r="I127" s="321">
        <v>0</v>
      </c>
      <c r="J127" s="247">
        <f>ROUND(I127*H127,2)</f>
        <v>0</v>
      </c>
      <c r="K127" s="244" t="s">
        <v>140</v>
      </c>
      <c r="L127" s="20"/>
      <c r="M127" s="63" t="s">
        <v>3</v>
      </c>
      <c r="N127" s="64" t="s">
        <v>41</v>
      </c>
      <c r="O127" s="65">
        <v>0</v>
      </c>
      <c r="P127" s="65">
        <f>O127*H127</f>
        <v>0</v>
      </c>
      <c r="Q127" s="65">
        <v>0</v>
      </c>
      <c r="R127" s="65">
        <f>Q127*H127</f>
        <v>0</v>
      </c>
      <c r="S127" s="65">
        <v>0</v>
      </c>
      <c r="T127" s="66">
        <f>S127*H127</f>
        <v>0</v>
      </c>
      <c r="AR127" s="67" t="s">
        <v>141</v>
      </c>
      <c r="AT127" s="67" t="s">
        <v>136</v>
      </c>
      <c r="AU127" s="67" t="s">
        <v>80</v>
      </c>
      <c r="AY127" s="17" t="s">
        <v>133</v>
      </c>
      <c r="BE127" s="68">
        <f>IF(N127="základní",J127,0)</f>
        <v>0</v>
      </c>
      <c r="BF127" s="68">
        <f>IF(N127="snížená",J127,0)</f>
        <v>0</v>
      </c>
      <c r="BG127" s="68">
        <f>IF(N127="zákl. přenesená",J127,0)</f>
        <v>0</v>
      </c>
      <c r="BH127" s="68">
        <f>IF(N127="sníž. přenesená",J127,0)</f>
        <v>0</v>
      </c>
      <c r="BI127" s="68">
        <f>IF(N127="nulová",J127,0)</f>
        <v>0</v>
      </c>
      <c r="BJ127" s="17" t="s">
        <v>78</v>
      </c>
      <c r="BK127" s="68">
        <f>ROUND(I127*H127,2)</f>
        <v>0</v>
      </c>
      <c r="BL127" s="17" t="s">
        <v>141</v>
      </c>
      <c r="BM127" s="67" t="s">
        <v>245</v>
      </c>
    </row>
    <row r="128" spans="2:65" s="1" customFormat="1">
      <c r="B128" s="20"/>
      <c r="D128" s="248" t="s">
        <v>143</v>
      </c>
      <c r="F128" s="249" t="s">
        <v>980</v>
      </c>
      <c r="L128" s="20"/>
      <c r="M128" s="69"/>
      <c r="T128" s="26"/>
      <c r="AT128" s="17" t="s">
        <v>143</v>
      </c>
      <c r="AU128" s="17" t="s">
        <v>80</v>
      </c>
    </row>
    <row r="129" spans="2:65" s="12" customFormat="1">
      <c r="B129" s="70"/>
      <c r="D129" s="250" t="s">
        <v>145</v>
      </c>
      <c r="E129" s="71" t="s">
        <v>3</v>
      </c>
      <c r="F129" s="251" t="s">
        <v>962</v>
      </c>
      <c r="H129" s="252">
        <v>161.87200000000001</v>
      </c>
      <c r="L129" s="70"/>
      <c r="M129" s="72"/>
      <c r="T129" s="73"/>
      <c r="AT129" s="71" t="s">
        <v>145</v>
      </c>
      <c r="AU129" s="71" t="s">
        <v>80</v>
      </c>
      <c r="AV129" s="12" t="s">
        <v>80</v>
      </c>
      <c r="AW129" s="12" t="s">
        <v>30</v>
      </c>
      <c r="AX129" s="12" t="s">
        <v>70</v>
      </c>
      <c r="AY129" s="71" t="s">
        <v>133</v>
      </c>
    </row>
    <row r="130" spans="2:65" s="12" customFormat="1">
      <c r="B130" s="70"/>
      <c r="D130" s="250" t="s">
        <v>145</v>
      </c>
      <c r="E130" s="71" t="s">
        <v>3</v>
      </c>
      <c r="F130" s="251" t="s">
        <v>963</v>
      </c>
      <c r="H130" s="252">
        <v>-2.758</v>
      </c>
      <c r="L130" s="70"/>
      <c r="M130" s="72"/>
      <c r="T130" s="73"/>
      <c r="AT130" s="71" t="s">
        <v>145</v>
      </c>
      <c r="AU130" s="71" t="s">
        <v>80</v>
      </c>
      <c r="AV130" s="12" t="s">
        <v>80</v>
      </c>
      <c r="AW130" s="12" t="s">
        <v>30</v>
      </c>
      <c r="AX130" s="12" t="s">
        <v>70</v>
      </c>
      <c r="AY130" s="71" t="s">
        <v>133</v>
      </c>
    </row>
    <row r="131" spans="2:65" s="12" customFormat="1">
      <c r="B131" s="70"/>
      <c r="D131" s="250" t="s">
        <v>145</v>
      </c>
      <c r="E131" s="71" t="s">
        <v>3</v>
      </c>
      <c r="F131" s="251" t="s">
        <v>954</v>
      </c>
      <c r="H131" s="252">
        <v>1.1100000000000001</v>
      </c>
      <c r="L131" s="70"/>
      <c r="M131" s="72"/>
      <c r="T131" s="73"/>
      <c r="AT131" s="71" t="s">
        <v>145</v>
      </c>
      <c r="AU131" s="71" t="s">
        <v>80</v>
      </c>
      <c r="AV131" s="12" t="s">
        <v>80</v>
      </c>
      <c r="AW131" s="12" t="s">
        <v>30</v>
      </c>
      <c r="AX131" s="12" t="s">
        <v>70</v>
      </c>
      <c r="AY131" s="71" t="s">
        <v>133</v>
      </c>
    </row>
    <row r="132" spans="2:65" s="13" customFormat="1">
      <c r="B132" s="74"/>
      <c r="D132" s="250" t="s">
        <v>145</v>
      </c>
      <c r="E132" s="75" t="s">
        <v>3</v>
      </c>
      <c r="F132" s="254" t="s">
        <v>964</v>
      </c>
      <c r="H132" s="255">
        <v>160.22400000000002</v>
      </c>
      <c r="L132" s="74"/>
      <c r="M132" s="76"/>
      <c r="T132" s="77"/>
      <c r="AT132" s="75" t="s">
        <v>145</v>
      </c>
      <c r="AU132" s="75" t="s">
        <v>80</v>
      </c>
      <c r="AV132" s="13" t="s">
        <v>141</v>
      </c>
      <c r="AW132" s="13" t="s">
        <v>30</v>
      </c>
      <c r="AX132" s="13" t="s">
        <v>78</v>
      </c>
      <c r="AY132" s="75" t="s">
        <v>133</v>
      </c>
    </row>
    <row r="133" spans="2:65" s="1" customFormat="1" ht="16.5" customHeight="1">
      <c r="B133" s="20"/>
      <c r="C133" s="242" t="s">
        <v>195</v>
      </c>
      <c r="D133" s="242" t="s">
        <v>136</v>
      </c>
      <c r="E133" s="243" t="s">
        <v>968</v>
      </c>
      <c r="F133" s="244" t="s">
        <v>969</v>
      </c>
      <c r="G133" s="245" t="s">
        <v>157</v>
      </c>
      <c r="H133" s="246">
        <v>160.22399999999999</v>
      </c>
      <c r="I133" s="321">
        <v>0</v>
      </c>
      <c r="J133" s="247">
        <f>ROUND(I133*H133,2)</f>
        <v>0</v>
      </c>
      <c r="K133" s="244" t="s">
        <v>140</v>
      </c>
      <c r="L133" s="20"/>
      <c r="M133" s="63" t="s">
        <v>3</v>
      </c>
      <c r="N133" s="64" t="s">
        <v>41</v>
      </c>
      <c r="O133" s="65">
        <v>0</v>
      </c>
      <c r="P133" s="65">
        <f>O133*H133</f>
        <v>0</v>
      </c>
      <c r="Q133" s="65">
        <v>0</v>
      </c>
      <c r="R133" s="65">
        <f>Q133*H133</f>
        <v>0</v>
      </c>
      <c r="S133" s="65">
        <v>0</v>
      </c>
      <c r="T133" s="66">
        <f>S133*H133</f>
        <v>0</v>
      </c>
      <c r="AR133" s="67" t="s">
        <v>141</v>
      </c>
      <c r="AT133" s="67" t="s">
        <v>136</v>
      </c>
      <c r="AU133" s="67" t="s">
        <v>80</v>
      </c>
      <c r="AY133" s="17" t="s">
        <v>133</v>
      </c>
      <c r="BE133" s="68">
        <f>IF(N133="základní",J133,0)</f>
        <v>0</v>
      </c>
      <c r="BF133" s="68">
        <f>IF(N133="snížená",J133,0)</f>
        <v>0</v>
      </c>
      <c r="BG133" s="68">
        <f>IF(N133="zákl. přenesená",J133,0)</f>
        <v>0</v>
      </c>
      <c r="BH133" s="68">
        <f>IF(N133="sníž. přenesená",J133,0)</f>
        <v>0</v>
      </c>
      <c r="BI133" s="68">
        <f>IF(N133="nulová",J133,0)</f>
        <v>0</v>
      </c>
      <c r="BJ133" s="17" t="s">
        <v>78</v>
      </c>
      <c r="BK133" s="68">
        <f>ROUND(I133*H133,2)</f>
        <v>0</v>
      </c>
      <c r="BL133" s="17" t="s">
        <v>141</v>
      </c>
      <c r="BM133" s="67" t="s">
        <v>259</v>
      </c>
    </row>
    <row r="134" spans="2:65" s="1" customFormat="1">
      <c r="B134" s="20"/>
      <c r="D134" s="248" t="s">
        <v>143</v>
      </c>
      <c r="F134" s="249" t="s">
        <v>970</v>
      </c>
      <c r="L134" s="20"/>
      <c r="M134" s="69"/>
      <c r="T134" s="26"/>
      <c r="AT134" s="17" t="s">
        <v>143</v>
      </c>
      <c r="AU134" s="17" t="s">
        <v>80</v>
      </c>
    </row>
    <row r="135" spans="2:65" s="1" customFormat="1" ht="16.5" customHeight="1">
      <c r="B135" s="20"/>
      <c r="C135" s="242" t="s">
        <v>201</v>
      </c>
      <c r="D135" s="242" t="s">
        <v>136</v>
      </c>
      <c r="E135" s="243" t="s">
        <v>981</v>
      </c>
      <c r="F135" s="244" t="s">
        <v>982</v>
      </c>
      <c r="G135" s="245" t="s">
        <v>157</v>
      </c>
      <c r="H135" s="246">
        <v>160.22399999999999</v>
      </c>
      <c r="I135" s="321">
        <v>0</v>
      </c>
      <c r="J135" s="247">
        <f>ROUND(I135*H135,2)</f>
        <v>0</v>
      </c>
      <c r="K135" s="244" t="s">
        <v>140</v>
      </c>
      <c r="L135" s="20"/>
      <c r="M135" s="63" t="s">
        <v>3</v>
      </c>
      <c r="N135" s="64" t="s">
        <v>41</v>
      </c>
      <c r="O135" s="65">
        <v>0</v>
      </c>
      <c r="P135" s="65">
        <f>O135*H135</f>
        <v>0</v>
      </c>
      <c r="Q135" s="65">
        <v>0</v>
      </c>
      <c r="R135" s="65">
        <f>Q135*H135</f>
        <v>0</v>
      </c>
      <c r="S135" s="65">
        <v>0</v>
      </c>
      <c r="T135" s="66">
        <f>S135*H135</f>
        <v>0</v>
      </c>
      <c r="AR135" s="67" t="s">
        <v>141</v>
      </c>
      <c r="AT135" s="67" t="s">
        <v>136</v>
      </c>
      <c r="AU135" s="67" t="s">
        <v>80</v>
      </c>
      <c r="AY135" s="17" t="s">
        <v>133</v>
      </c>
      <c r="BE135" s="68">
        <f>IF(N135="základní",J135,0)</f>
        <v>0</v>
      </c>
      <c r="BF135" s="68">
        <f>IF(N135="snížená",J135,0)</f>
        <v>0</v>
      </c>
      <c r="BG135" s="68">
        <f>IF(N135="zákl. přenesená",J135,0)</f>
        <v>0</v>
      </c>
      <c r="BH135" s="68">
        <f>IF(N135="sníž. přenesená",J135,0)</f>
        <v>0</v>
      </c>
      <c r="BI135" s="68">
        <f>IF(N135="nulová",J135,0)</f>
        <v>0</v>
      </c>
      <c r="BJ135" s="17" t="s">
        <v>78</v>
      </c>
      <c r="BK135" s="68">
        <f>ROUND(I135*H135,2)</f>
        <v>0</v>
      </c>
      <c r="BL135" s="17" t="s">
        <v>141</v>
      </c>
      <c r="BM135" s="67" t="s">
        <v>269</v>
      </c>
    </row>
    <row r="136" spans="2:65" s="1" customFormat="1">
      <c r="B136" s="20"/>
      <c r="D136" s="248" t="s">
        <v>143</v>
      </c>
      <c r="F136" s="249" t="s">
        <v>983</v>
      </c>
      <c r="L136" s="20"/>
      <c r="M136" s="69"/>
      <c r="T136" s="26"/>
      <c r="AT136" s="17" t="s">
        <v>143</v>
      </c>
      <c r="AU136" s="17" t="s">
        <v>80</v>
      </c>
    </row>
    <row r="137" spans="2:65" s="1" customFormat="1" ht="24.2" customHeight="1">
      <c r="B137" s="20"/>
      <c r="C137" s="242" t="s">
        <v>9</v>
      </c>
      <c r="D137" s="242" t="s">
        <v>136</v>
      </c>
      <c r="E137" s="243" t="s">
        <v>984</v>
      </c>
      <c r="F137" s="244" t="s">
        <v>985</v>
      </c>
      <c r="G137" s="245" t="s">
        <v>255</v>
      </c>
      <c r="H137" s="246">
        <v>2</v>
      </c>
      <c r="I137" s="321">
        <v>0</v>
      </c>
      <c r="J137" s="247">
        <f>ROUND(I137*H137,2)</f>
        <v>0</v>
      </c>
      <c r="K137" s="244" t="s">
        <v>140</v>
      </c>
      <c r="L137" s="20"/>
      <c r="M137" s="63" t="s">
        <v>3</v>
      </c>
      <c r="N137" s="64" t="s">
        <v>41</v>
      </c>
      <c r="O137" s="65">
        <v>0</v>
      </c>
      <c r="P137" s="65">
        <f>O137*H137</f>
        <v>0</v>
      </c>
      <c r="Q137" s="65">
        <v>0</v>
      </c>
      <c r="R137" s="65">
        <f>Q137*H137</f>
        <v>0</v>
      </c>
      <c r="S137" s="65">
        <v>0</v>
      </c>
      <c r="T137" s="66">
        <f>S137*H137</f>
        <v>0</v>
      </c>
      <c r="AR137" s="67" t="s">
        <v>141</v>
      </c>
      <c r="AT137" s="67" t="s">
        <v>136</v>
      </c>
      <c r="AU137" s="67" t="s">
        <v>80</v>
      </c>
      <c r="AY137" s="17" t="s">
        <v>133</v>
      </c>
      <c r="BE137" s="68">
        <f>IF(N137="základní",J137,0)</f>
        <v>0</v>
      </c>
      <c r="BF137" s="68">
        <f>IF(N137="snížená",J137,0)</f>
        <v>0</v>
      </c>
      <c r="BG137" s="68">
        <f>IF(N137="zákl. přenesená",J137,0)</f>
        <v>0</v>
      </c>
      <c r="BH137" s="68">
        <f>IF(N137="sníž. přenesená",J137,0)</f>
        <v>0</v>
      </c>
      <c r="BI137" s="68">
        <f>IF(N137="nulová",J137,0)</f>
        <v>0</v>
      </c>
      <c r="BJ137" s="17" t="s">
        <v>78</v>
      </c>
      <c r="BK137" s="68">
        <f>ROUND(I137*H137,2)</f>
        <v>0</v>
      </c>
      <c r="BL137" s="17" t="s">
        <v>141</v>
      </c>
      <c r="BM137" s="67" t="s">
        <v>279</v>
      </c>
    </row>
    <row r="138" spans="2:65" s="1" customFormat="1">
      <c r="B138" s="20"/>
      <c r="D138" s="248" t="s">
        <v>143</v>
      </c>
      <c r="F138" s="249" t="s">
        <v>986</v>
      </c>
      <c r="L138" s="20"/>
      <c r="M138" s="69"/>
      <c r="T138" s="26"/>
      <c r="AT138" s="17" t="s">
        <v>143</v>
      </c>
      <c r="AU138" s="17" t="s">
        <v>80</v>
      </c>
    </row>
    <row r="139" spans="2:65" s="11" customFormat="1" ht="22.9" customHeight="1">
      <c r="B139" s="56"/>
      <c r="D139" s="57" t="s">
        <v>69</v>
      </c>
      <c r="E139" s="240" t="s">
        <v>622</v>
      </c>
      <c r="F139" s="240" t="s">
        <v>987</v>
      </c>
      <c r="J139" s="241">
        <f>BK139</f>
        <v>0</v>
      </c>
      <c r="L139" s="56"/>
      <c r="M139" s="58"/>
      <c r="P139" s="59">
        <f>SUM(P140:P150)</f>
        <v>0</v>
      </c>
      <c r="R139" s="59">
        <f>SUM(R140:R150)</f>
        <v>0</v>
      </c>
      <c r="T139" s="60">
        <f>SUM(T140:T150)</f>
        <v>0</v>
      </c>
      <c r="AR139" s="57" t="s">
        <v>78</v>
      </c>
      <c r="AT139" s="61" t="s">
        <v>69</v>
      </c>
      <c r="AU139" s="61" t="s">
        <v>78</v>
      </c>
      <c r="AY139" s="57" t="s">
        <v>133</v>
      </c>
      <c r="BK139" s="62">
        <f>SUM(BK140:BK150)</f>
        <v>0</v>
      </c>
    </row>
    <row r="140" spans="2:65" s="1" customFormat="1" ht="21.75" customHeight="1">
      <c r="B140" s="20"/>
      <c r="C140" s="242" t="s">
        <v>214</v>
      </c>
      <c r="D140" s="242" t="s">
        <v>136</v>
      </c>
      <c r="E140" s="243" t="s">
        <v>988</v>
      </c>
      <c r="F140" s="244" t="s">
        <v>989</v>
      </c>
      <c r="G140" s="245" t="s">
        <v>182</v>
      </c>
      <c r="H140" s="246">
        <v>5.3999999999999999E-2</v>
      </c>
      <c r="I140" s="321">
        <v>0</v>
      </c>
      <c r="J140" s="247">
        <f>ROUND(I140*H140,2)</f>
        <v>0</v>
      </c>
      <c r="K140" s="244" t="s">
        <v>140</v>
      </c>
      <c r="L140" s="20"/>
      <c r="M140" s="63" t="s">
        <v>3</v>
      </c>
      <c r="N140" s="64" t="s">
        <v>41</v>
      </c>
      <c r="O140" s="65">
        <v>0</v>
      </c>
      <c r="P140" s="65">
        <f>O140*H140</f>
        <v>0</v>
      </c>
      <c r="Q140" s="65">
        <v>0</v>
      </c>
      <c r="R140" s="65">
        <f>Q140*H140</f>
        <v>0</v>
      </c>
      <c r="S140" s="65">
        <v>0</v>
      </c>
      <c r="T140" s="66">
        <f>S140*H140</f>
        <v>0</v>
      </c>
      <c r="AR140" s="67" t="s">
        <v>141</v>
      </c>
      <c r="AT140" s="67" t="s">
        <v>136</v>
      </c>
      <c r="AU140" s="67" t="s">
        <v>80</v>
      </c>
      <c r="AY140" s="17" t="s">
        <v>133</v>
      </c>
      <c r="BE140" s="68">
        <f>IF(N140="základní",J140,0)</f>
        <v>0</v>
      </c>
      <c r="BF140" s="68">
        <f>IF(N140="snížená",J140,0)</f>
        <v>0</v>
      </c>
      <c r="BG140" s="68">
        <f>IF(N140="zákl. přenesená",J140,0)</f>
        <v>0</v>
      </c>
      <c r="BH140" s="68">
        <f>IF(N140="sníž. přenesená",J140,0)</f>
        <v>0</v>
      </c>
      <c r="BI140" s="68">
        <f>IF(N140="nulová",J140,0)</f>
        <v>0</v>
      </c>
      <c r="BJ140" s="17" t="s">
        <v>78</v>
      </c>
      <c r="BK140" s="68">
        <f>ROUND(I140*H140,2)</f>
        <v>0</v>
      </c>
      <c r="BL140" s="17" t="s">
        <v>141</v>
      </c>
      <c r="BM140" s="67" t="s">
        <v>290</v>
      </c>
    </row>
    <row r="141" spans="2:65" s="1" customFormat="1">
      <c r="B141" s="20"/>
      <c r="D141" s="248" t="s">
        <v>143</v>
      </c>
      <c r="F141" s="249" t="s">
        <v>990</v>
      </c>
      <c r="L141" s="20"/>
      <c r="M141" s="69"/>
      <c r="T141" s="26"/>
      <c r="AT141" s="17" t="s">
        <v>143</v>
      </c>
      <c r="AU141" s="17" t="s">
        <v>80</v>
      </c>
    </row>
    <row r="142" spans="2:65" s="12" customFormat="1">
      <c r="B142" s="70"/>
      <c r="D142" s="250" t="s">
        <v>145</v>
      </c>
      <c r="E142" s="71" t="s">
        <v>3</v>
      </c>
      <c r="F142" s="251" t="s">
        <v>991</v>
      </c>
      <c r="H142" s="252">
        <v>5.3999999999999999E-2</v>
      </c>
      <c r="L142" s="70"/>
      <c r="M142" s="72"/>
      <c r="T142" s="73"/>
      <c r="AT142" s="71" t="s">
        <v>145</v>
      </c>
      <c r="AU142" s="71" t="s">
        <v>80</v>
      </c>
      <c r="AV142" s="12" t="s">
        <v>80</v>
      </c>
      <c r="AW142" s="12" t="s">
        <v>30</v>
      </c>
      <c r="AX142" s="12" t="s">
        <v>70</v>
      </c>
      <c r="AY142" s="71" t="s">
        <v>133</v>
      </c>
    </row>
    <row r="143" spans="2:65" s="13" customFormat="1">
      <c r="B143" s="74"/>
      <c r="D143" s="250" t="s">
        <v>145</v>
      </c>
      <c r="E143" s="75" t="s">
        <v>3</v>
      </c>
      <c r="F143" s="254" t="s">
        <v>297</v>
      </c>
      <c r="H143" s="255">
        <v>5.3999999999999999E-2</v>
      </c>
      <c r="L143" s="74"/>
      <c r="M143" s="76"/>
      <c r="T143" s="77"/>
      <c r="AT143" s="75" t="s">
        <v>145</v>
      </c>
      <c r="AU143" s="75" t="s">
        <v>80</v>
      </c>
      <c r="AV143" s="13" t="s">
        <v>141</v>
      </c>
      <c r="AW143" s="13" t="s">
        <v>30</v>
      </c>
      <c r="AX143" s="13" t="s">
        <v>78</v>
      </c>
      <c r="AY143" s="75" t="s">
        <v>133</v>
      </c>
    </row>
    <row r="144" spans="2:65" s="1" customFormat="1" ht="16.5" customHeight="1">
      <c r="B144" s="20"/>
      <c r="C144" s="242" t="s">
        <v>222</v>
      </c>
      <c r="D144" s="242" t="s">
        <v>136</v>
      </c>
      <c r="E144" s="243" t="s">
        <v>992</v>
      </c>
      <c r="F144" s="244" t="s">
        <v>993</v>
      </c>
      <c r="G144" s="245" t="s">
        <v>139</v>
      </c>
      <c r="H144" s="246">
        <v>8.4000000000000005E-2</v>
      </c>
      <c r="I144" s="321">
        <v>0</v>
      </c>
      <c r="J144" s="247">
        <f>ROUND(I144*H144,2)</f>
        <v>0</v>
      </c>
      <c r="K144" s="244" t="s">
        <v>140</v>
      </c>
      <c r="L144" s="20"/>
      <c r="M144" s="63" t="s">
        <v>3</v>
      </c>
      <c r="N144" s="64" t="s">
        <v>41</v>
      </c>
      <c r="O144" s="65">
        <v>0</v>
      </c>
      <c r="P144" s="65">
        <f>O144*H144</f>
        <v>0</v>
      </c>
      <c r="Q144" s="65">
        <v>0</v>
      </c>
      <c r="R144" s="65">
        <f>Q144*H144</f>
        <v>0</v>
      </c>
      <c r="S144" s="65">
        <v>0</v>
      </c>
      <c r="T144" s="66">
        <f>S144*H144</f>
        <v>0</v>
      </c>
      <c r="AR144" s="67" t="s">
        <v>141</v>
      </c>
      <c r="AT144" s="67" t="s">
        <v>136</v>
      </c>
      <c r="AU144" s="67" t="s">
        <v>80</v>
      </c>
      <c r="AY144" s="17" t="s">
        <v>133</v>
      </c>
      <c r="BE144" s="68">
        <f>IF(N144="základní",J144,0)</f>
        <v>0</v>
      </c>
      <c r="BF144" s="68">
        <f>IF(N144="snížená",J144,0)</f>
        <v>0</v>
      </c>
      <c r="BG144" s="68">
        <f>IF(N144="zákl. přenesená",J144,0)</f>
        <v>0</v>
      </c>
      <c r="BH144" s="68">
        <f>IF(N144="sníž. přenesená",J144,0)</f>
        <v>0</v>
      </c>
      <c r="BI144" s="68">
        <f>IF(N144="nulová",J144,0)</f>
        <v>0</v>
      </c>
      <c r="BJ144" s="17" t="s">
        <v>78</v>
      </c>
      <c r="BK144" s="68">
        <f>ROUND(I144*H144,2)</f>
        <v>0</v>
      </c>
      <c r="BL144" s="17" t="s">
        <v>141</v>
      </c>
      <c r="BM144" s="67" t="s">
        <v>303</v>
      </c>
    </row>
    <row r="145" spans="2:65" s="1" customFormat="1">
      <c r="B145" s="20"/>
      <c r="D145" s="248" t="s">
        <v>143</v>
      </c>
      <c r="F145" s="249" t="s">
        <v>994</v>
      </c>
      <c r="L145" s="20"/>
      <c r="M145" s="69"/>
      <c r="T145" s="26"/>
      <c r="AT145" s="17" t="s">
        <v>143</v>
      </c>
      <c r="AU145" s="17" t="s">
        <v>80</v>
      </c>
    </row>
    <row r="146" spans="2:65" s="12" customFormat="1">
      <c r="B146" s="70"/>
      <c r="D146" s="250" t="s">
        <v>145</v>
      </c>
      <c r="E146" s="71" t="s">
        <v>3</v>
      </c>
      <c r="F146" s="251" t="s">
        <v>995</v>
      </c>
      <c r="H146" s="252">
        <v>8.4000000000000005E-2</v>
      </c>
      <c r="L146" s="70"/>
      <c r="M146" s="72"/>
      <c r="T146" s="73"/>
      <c r="AT146" s="71" t="s">
        <v>145</v>
      </c>
      <c r="AU146" s="71" t="s">
        <v>80</v>
      </c>
      <c r="AV146" s="12" t="s">
        <v>80</v>
      </c>
      <c r="AW146" s="12" t="s">
        <v>30</v>
      </c>
      <c r="AX146" s="12" t="s">
        <v>70</v>
      </c>
      <c r="AY146" s="71" t="s">
        <v>133</v>
      </c>
    </row>
    <row r="147" spans="2:65" s="13" customFormat="1">
      <c r="B147" s="74"/>
      <c r="D147" s="250" t="s">
        <v>145</v>
      </c>
      <c r="E147" s="75" t="s">
        <v>3</v>
      </c>
      <c r="F147" s="254" t="s">
        <v>297</v>
      </c>
      <c r="H147" s="255">
        <v>8.4000000000000005E-2</v>
      </c>
      <c r="L147" s="74"/>
      <c r="M147" s="76"/>
      <c r="T147" s="77"/>
      <c r="AT147" s="75" t="s">
        <v>145</v>
      </c>
      <c r="AU147" s="75" t="s">
        <v>80</v>
      </c>
      <c r="AV147" s="13" t="s">
        <v>141</v>
      </c>
      <c r="AW147" s="13" t="s">
        <v>30</v>
      </c>
      <c r="AX147" s="13" t="s">
        <v>78</v>
      </c>
      <c r="AY147" s="75" t="s">
        <v>133</v>
      </c>
    </row>
    <row r="148" spans="2:65" s="1" customFormat="1" ht="24.2" customHeight="1">
      <c r="B148" s="20"/>
      <c r="C148" s="242" t="s">
        <v>228</v>
      </c>
      <c r="D148" s="242" t="s">
        <v>136</v>
      </c>
      <c r="E148" s="243" t="s">
        <v>996</v>
      </c>
      <c r="F148" s="244" t="s">
        <v>997</v>
      </c>
      <c r="G148" s="245" t="s">
        <v>255</v>
      </c>
      <c r="H148" s="246">
        <v>2</v>
      </c>
      <c r="I148" s="321">
        <v>0</v>
      </c>
      <c r="J148" s="247">
        <f>ROUND(I148*H148,2)</f>
        <v>0</v>
      </c>
      <c r="K148" s="244" t="s">
        <v>140</v>
      </c>
      <c r="L148" s="20"/>
      <c r="M148" s="63" t="s">
        <v>3</v>
      </c>
      <c r="N148" s="64" t="s">
        <v>41</v>
      </c>
      <c r="O148" s="65">
        <v>0</v>
      </c>
      <c r="P148" s="65">
        <f>O148*H148</f>
        <v>0</v>
      </c>
      <c r="Q148" s="65">
        <v>0</v>
      </c>
      <c r="R148" s="65">
        <f>Q148*H148</f>
        <v>0</v>
      </c>
      <c r="S148" s="65">
        <v>0</v>
      </c>
      <c r="T148" s="66">
        <f>S148*H148</f>
        <v>0</v>
      </c>
      <c r="AR148" s="67" t="s">
        <v>141</v>
      </c>
      <c r="AT148" s="67" t="s">
        <v>136</v>
      </c>
      <c r="AU148" s="67" t="s">
        <v>80</v>
      </c>
      <c r="AY148" s="17" t="s">
        <v>133</v>
      </c>
      <c r="BE148" s="68">
        <f>IF(N148="základní",J148,0)</f>
        <v>0</v>
      </c>
      <c r="BF148" s="68">
        <f>IF(N148="snížená",J148,0)</f>
        <v>0</v>
      </c>
      <c r="BG148" s="68">
        <f>IF(N148="zákl. přenesená",J148,0)</f>
        <v>0</v>
      </c>
      <c r="BH148" s="68">
        <f>IF(N148="sníž. přenesená",J148,0)</f>
        <v>0</v>
      </c>
      <c r="BI148" s="68">
        <f>IF(N148="nulová",J148,0)</f>
        <v>0</v>
      </c>
      <c r="BJ148" s="17" t="s">
        <v>78</v>
      </c>
      <c r="BK148" s="68">
        <f>ROUND(I148*H148,2)</f>
        <v>0</v>
      </c>
      <c r="BL148" s="17" t="s">
        <v>141</v>
      </c>
      <c r="BM148" s="67" t="s">
        <v>463</v>
      </c>
    </row>
    <row r="149" spans="2:65" s="1" customFormat="1">
      <c r="B149" s="20"/>
      <c r="D149" s="248" t="s">
        <v>143</v>
      </c>
      <c r="F149" s="249" t="s">
        <v>998</v>
      </c>
      <c r="L149" s="20"/>
      <c r="M149" s="69"/>
      <c r="T149" s="26"/>
      <c r="AT149" s="17" t="s">
        <v>143</v>
      </c>
      <c r="AU149" s="17" t="s">
        <v>80</v>
      </c>
    </row>
    <row r="150" spans="2:65" s="1" customFormat="1" ht="16.5" customHeight="1">
      <c r="B150" s="20"/>
      <c r="C150" s="256" t="s">
        <v>217</v>
      </c>
      <c r="D150" s="256" t="s">
        <v>385</v>
      </c>
      <c r="E150" s="257" t="s">
        <v>999</v>
      </c>
      <c r="F150" s="258" t="s">
        <v>1000</v>
      </c>
      <c r="G150" s="259" t="s">
        <v>255</v>
      </c>
      <c r="H150" s="260">
        <v>2</v>
      </c>
      <c r="I150" s="321">
        <v>0</v>
      </c>
      <c r="J150" s="261">
        <f>ROUND(I150*H150,2)</f>
        <v>0</v>
      </c>
      <c r="K150" s="258" t="s">
        <v>3</v>
      </c>
      <c r="L150" s="81"/>
      <c r="M150" s="82" t="s">
        <v>3</v>
      </c>
      <c r="N150" s="83" t="s">
        <v>41</v>
      </c>
      <c r="O150" s="65">
        <v>0</v>
      </c>
      <c r="P150" s="65">
        <f>O150*H150</f>
        <v>0</v>
      </c>
      <c r="Q150" s="65">
        <v>0</v>
      </c>
      <c r="R150" s="65">
        <f>Q150*H150</f>
        <v>0</v>
      </c>
      <c r="S150" s="65">
        <v>0</v>
      </c>
      <c r="T150" s="66">
        <f>S150*H150</f>
        <v>0</v>
      </c>
      <c r="AR150" s="67" t="s">
        <v>185</v>
      </c>
      <c r="AT150" s="67" t="s">
        <v>385</v>
      </c>
      <c r="AU150" s="67" t="s">
        <v>80</v>
      </c>
      <c r="AY150" s="17" t="s">
        <v>133</v>
      </c>
      <c r="BE150" s="68">
        <f>IF(N150="základní",J150,0)</f>
        <v>0</v>
      </c>
      <c r="BF150" s="68">
        <f>IF(N150="snížená",J150,0)</f>
        <v>0</v>
      </c>
      <c r="BG150" s="68">
        <f>IF(N150="zákl. přenesená",J150,0)</f>
        <v>0</v>
      </c>
      <c r="BH150" s="68">
        <f>IF(N150="sníž. přenesená",J150,0)</f>
        <v>0</v>
      </c>
      <c r="BI150" s="68">
        <f>IF(N150="nulová",J150,0)</f>
        <v>0</v>
      </c>
      <c r="BJ150" s="17" t="s">
        <v>78</v>
      </c>
      <c r="BK150" s="68">
        <f>ROUND(I150*H150,2)</f>
        <v>0</v>
      </c>
      <c r="BL150" s="17" t="s">
        <v>141</v>
      </c>
      <c r="BM150" s="67" t="s">
        <v>388</v>
      </c>
    </row>
    <row r="151" spans="2:65" s="11" customFormat="1" ht="22.9" customHeight="1">
      <c r="B151" s="56"/>
      <c r="D151" s="57" t="s">
        <v>69</v>
      </c>
      <c r="E151" s="240"/>
      <c r="F151" s="240"/>
      <c r="J151" s="241"/>
      <c r="L151" s="56"/>
      <c r="M151" s="58"/>
      <c r="P151" s="59">
        <v>0</v>
      </c>
      <c r="R151" s="59">
        <v>0</v>
      </c>
      <c r="T151" s="60">
        <v>0</v>
      </c>
      <c r="AR151" s="57" t="s">
        <v>78</v>
      </c>
      <c r="AT151" s="61" t="s">
        <v>69</v>
      </c>
      <c r="AU151" s="61" t="s">
        <v>78</v>
      </c>
      <c r="AY151" s="57" t="s">
        <v>133</v>
      </c>
      <c r="BK151" s="62">
        <v>0</v>
      </c>
    </row>
    <row r="152" spans="2:65" s="11" customFormat="1" ht="22.9" customHeight="1">
      <c r="B152" s="56"/>
      <c r="D152" s="57" t="s">
        <v>69</v>
      </c>
      <c r="E152" s="240" t="s">
        <v>1001</v>
      </c>
      <c r="F152" s="240" t="s">
        <v>1002</v>
      </c>
      <c r="J152" s="241">
        <f>BK152</f>
        <v>0</v>
      </c>
      <c r="L152" s="56"/>
      <c r="M152" s="58"/>
      <c r="P152" s="59">
        <f>SUM(P153:P160)</f>
        <v>0</v>
      </c>
      <c r="R152" s="59">
        <f>SUM(R153:R160)</f>
        <v>0</v>
      </c>
      <c r="T152" s="60">
        <f>SUM(T153:T160)</f>
        <v>0</v>
      </c>
      <c r="AR152" s="57" t="s">
        <v>78</v>
      </c>
      <c r="AT152" s="61" t="s">
        <v>69</v>
      </c>
      <c r="AU152" s="61" t="s">
        <v>78</v>
      </c>
      <c r="AY152" s="57" t="s">
        <v>133</v>
      </c>
      <c r="BK152" s="62">
        <f>SUM(BK153:BK160)</f>
        <v>0</v>
      </c>
    </row>
    <row r="153" spans="2:65" s="1" customFormat="1" ht="16.5" customHeight="1">
      <c r="B153" s="20"/>
      <c r="C153" s="242" t="s">
        <v>237</v>
      </c>
      <c r="D153" s="242" t="s">
        <v>136</v>
      </c>
      <c r="E153" s="243" t="s">
        <v>1003</v>
      </c>
      <c r="F153" s="244" t="s">
        <v>1004</v>
      </c>
      <c r="G153" s="245" t="s">
        <v>795</v>
      </c>
      <c r="H153" s="246">
        <v>4</v>
      </c>
      <c r="I153" s="321">
        <v>0</v>
      </c>
      <c r="J153" s="247">
        <f>ROUND(I153*H153,2)</f>
        <v>0</v>
      </c>
      <c r="K153" s="244" t="s">
        <v>140</v>
      </c>
      <c r="L153" s="20"/>
      <c r="M153" s="63" t="s">
        <v>3</v>
      </c>
      <c r="N153" s="64" t="s">
        <v>41</v>
      </c>
      <c r="O153" s="65">
        <v>0</v>
      </c>
      <c r="P153" s="65">
        <f>O153*H153</f>
        <v>0</v>
      </c>
      <c r="Q153" s="65">
        <v>0</v>
      </c>
      <c r="R153" s="65">
        <f>Q153*H153</f>
        <v>0</v>
      </c>
      <c r="S153" s="65">
        <v>0</v>
      </c>
      <c r="T153" s="66">
        <f>S153*H153</f>
        <v>0</v>
      </c>
      <c r="AR153" s="67" t="s">
        <v>141</v>
      </c>
      <c r="AT153" s="67" t="s">
        <v>136</v>
      </c>
      <c r="AU153" s="67" t="s">
        <v>80</v>
      </c>
      <c r="AY153" s="17" t="s">
        <v>133</v>
      </c>
      <c r="BE153" s="68">
        <f>IF(N153="základní",J153,0)</f>
        <v>0</v>
      </c>
      <c r="BF153" s="68">
        <f>IF(N153="snížená",J153,0)</f>
        <v>0</v>
      </c>
      <c r="BG153" s="68">
        <f>IF(N153="zákl. přenesená",J153,0)</f>
        <v>0</v>
      </c>
      <c r="BH153" s="68">
        <f>IF(N153="sníž. přenesená",J153,0)</f>
        <v>0</v>
      </c>
      <c r="BI153" s="68">
        <f>IF(N153="nulová",J153,0)</f>
        <v>0</v>
      </c>
      <c r="BJ153" s="17" t="s">
        <v>78</v>
      </c>
      <c r="BK153" s="68">
        <f>ROUND(I153*H153,2)</f>
        <v>0</v>
      </c>
      <c r="BL153" s="17" t="s">
        <v>141</v>
      </c>
      <c r="BM153" s="67" t="s">
        <v>481</v>
      </c>
    </row>
    <row r="154" spans="2:65" s="1" customFormat="1">
      <c r="B154" s="20"/>
      <c r="D154" s="248" t="s">
        <v>143</v>
      </c>
      <c r="F154" s="249" t="s">
        <v>1005</v>
      </c>
      <c r="L154" s="20"/>
      <c r="M154" s="69"/>
      <c r="T154" s="26"/>
      <c r="AT154" s="17" t="s">
        <v>143</v>
      </c>
      <c r="AU154" s="17" t="s">
        <v>80</v>
      </c>
    </row>
    <row r="155" spans="2:65" s="1" customFormat="1" ht="21.75" customHeight="1">
      <c r="B155" s="20"/>
      <c r="C155" s="242" t="s">
        <v>245</v>
      </c>
      <c r="D155" s="242" t="s">
        <v>136</v>
      </c>
      <c r="E155" s="243" t="s">
        <v>1006</v>
      </c>
      <c r="F155" s="244" t="s">
        <v>1007</v>
      </c>
      <c r="G155" s="245" t="s">
        <v>795</v>
      </c>
      <c r="H155" s="246">
        <v>120</v>
      </c>
      <c r="I155" s="321">
        <v>0</v>
      </c>
      <c r="J155" s="247">
        <f>ROUND(I155*H155,2)</f>
        <v>0</v>
      </c>
      <c r="K155" s="244" t="s">
        <v>140</v>
      </c>
      <c r="L155" s="20"/>
      <c r="M155" s="63" t="s">
        <v>3</v>
      </c>
      <c r="N155" s="64" t="s">
        <v>41</v>
      </c>
      <c r="O155" s="65">
        <v>0</v>
      </c>
      <c r="P155" s="65">
        <f>O155*H155</f>
        <v>0</v>
      </c>
      <c r="Q155" s="65">
        <v>0</v>
      </c>
      <c r="R155" s="65">
        <f>Q155*H155</f>
        <v>0</v>
      </c>
      <c r="S155" s="65">
        <v>0</v>
      </c>
      <c r="T155" s="66">
        <f>S155*H155</f>
        <v>0</v>
      </c>
      <c r="AR155" s="67" t="s">
        <v>141</v>
      </c>
      <c r="AT155" s="67" t="s">
        <v>136</v>
      </c>
      <c r="AU155" s="67" t="s">
        <v>80</v>
      </c>
      <c r="AY155" s="17" t="s">
        <v>133</v>
      </c>
      <c r="BE155" s="68">
        <f>IF(N155="základní",J155,0)</f>
        <v>0</v>
      </c>
      <c r="BF155" s="68">
        <f>IF(N155="snížená",J155,0)</f>
        <v>0</v>
      </c>
      <c r="BG155" s="68">
        <f>IF(N155="zákl. přenesená",J155,0)</f>
        <v>0</v>
      </c>
      <c r="BH155" s="68">
        <f>IF(N155="sníž. přenesená",J155,0)</f>
        <v>0</v>
      </c>
      <c r="BI155" s="68">
        <f>IF(N155="nulová",J155,0)</f>
        <v>0</v>
      </c>
      <c r="BJ155" s="17" t="s">
        <v>78</v>
      </c>
      <c r="BK155" s="68">
        <f>ROUND(I155*H155,2)</f>
        <v>0</v>
      </c>
      <c r="BL155" s="17" t="s">
        <v>141</v>
      </c>
      <c r="BM155" s="67" t="s">
        <v>490</v>
      </c>
    </row>
    <row r="156" spans="2:65" s="1" customFormat="1">
      <c r="B156" s="20"/>
      <c r="D156" s="248" t="s">
        <v>143</v>
      </c>
      <c r="F156" s="249" t="s">
        <v>1008</v>
      </c>
      <c r="L156" s="20"/>
      <c r="M156" s="69"/>
      <c r="T156" s="26"/>
      <c r="AT156" s="17" t="s">
        <v>143</v>
      </c>
      <c r="AU156" s="17" t="s">
        <v>80</v>
      </c>
    </row>
    <row r="157" spans="2:65" s="12" customFormat="1">
      <c r="B157" s="70"/>
      <c r="D157" s="250" t="s">
        <v>145</v>
      </c>
      <c r="E157" s="71" t="s">
        <v>3</v>
      </c>
      <c r="F157" s="251" t="s">
        <v>1009</v>
      </c>
      <c r="H157" s="252">
        <v>120</v>
      </c>
      <c r="L157" s="70"/>
      <c r="M157" s="72"/>
      <c r="T157" s="73"/>
      <c r="AT157" s="71" t="s">
        <v>145</v>
      </c>
      <c r="AU157" s="71" t="s">
        <v>80</v>
      </c>
      <c r="AV157" s="12" t="s">
        <v>80</v>
      </c>
      <c r="AW157" s="12" t="s">
        <v>30</v>
      </c>
      <c r="AX157" s="12" t="s">
        <v>70</v>
      </c>
      <c r="AY157" s="71" t="s">
        <v>133</v>
      </c>
    </row>
    <row r="158" spans="2:65" s="13" customFormat="1">
      <c r="B158" s="74"/>
      <c r="D158" s="250" t="s">
        <v>145</v>
      </c>
      <c r="E158" s="75" t="s">
        <v>3</v>
      </c>
      <c r="F158" s="254" t="s">
        <v>297</v>
      </c>
      <c r="H158" s="255">
        <v>120</v>
      </c>
      <c r="L158" s="74"/>
      <c r="M158" s="76"/>
      <c r="T158" s="77"/>
      <c r="AT158" s="75" t="s">
        <v>145</v>
      </c>
      <c r="AU158" s="75" t="s">
        <v>80</v>
      </c>
      <c r="AV158" s="13" t="s">
        <v>141</v>
      </c>
      <c r="AW158" s="13" t="s">
        <v>30</v>
      </c>
      <c r="AX158" s="13" t="s">
        <v>78</v>
      </c>
      <c r="AY158" s="75" t="s">
        <v>133</v>
      </c>
    </row>
    <row r="159" spans="2:65" s="1" customFormat="1" ht="16.5" customHeight="1">
      <c r="B159" s="20"/>
      <c r="C159" s="242" t="s">
        <v>252</v>
      </c>
      <c r="D159" s="242" t="s">
        <v>136</v>
      </c>
      <c r="E159" s="243" t="s">
        <v>1010</v>
      </c>
      <c r="F159" s="244" t="s">
        <v>1011</v>
      </c>
      <c r="G159" s="245" t="s">
        <v>795</v>
      </c>
      <c r="H159" s="246">
        <v>4</v>
      </c>
      <c r="I159" s="321">
        <v>0</v>
      </c>
      <c r="J159" s="247">
        <f>ROUND(I159*H159,2)</f>
        <v>0</v>
      </c>
      <c r="K159" s="244" t="s">
        <v>140</v>
      </c>
      <c r="L159" s="20"/>
      <c r="M159" s="63" t="s">
        <v>3</v>
      </c>
      <c r="N159" s="64" t="s">
        <v>41</v>
      </c>
      <c r="O159" s="65">
        <v>0</v>
      </c>
      <c r="P159" s="65">
        <f>O159*H159</f>
        <v>0</v>
      </c>
      <c r="Q159" s="65">
        <v>0</v>
      </c>
      <c r="R159" s="65">
        <f>Q159*H159</f>
        <v>0</v>
      </c>
      <c r="S159" s="65">
        <v>0</v>
      </c>
      <c r="T159" s="66">
        <f>S159*H159</f>
        <v>0</v>
      </c>
      <c r="AR159" s="67" t="s">
        <v>141</v>
      </c>
      <c r="AT159" s="67" t="s">
        <v>136</v>
      </c>
      <c r="AU159" s="67" t="s">
        <v>80</v>
      </c>
      <c r="AY159" s="17" t="s">
        <v>133</v>
      </c>
      <c r="BE159" s="68">
        <f>IF(N159="základní",J159,0)</f>
        <v>0</v>
      </c>
      <c r="BF159" s="68">
        <f>IF(N159="snížená",J159,0)</f>
        <v>0</v>
      </c>
      <c r="BG159" s="68">
        <f>IF(N159="zákl. přenesená",J159,0)</f>
        <v>0</v>
      </c>
      <c r="BH159" s="68">
        <f>IF(N159="sníž. přenesená",J159,0)</f>
        <v>0</v>
      </c>
      <c r="BI159" s="68">
        <f>IF(N159="nulová",J159,0)</f>
        <v>0</v>
      </c>
      <c r="BJ159" s="17" t="s">
        <v>78</v>
      </c>
      <c r="BK159" s="68">
        <f>ROUND(I159*H159,2)</f>
        <v>0</v>
      </c>
      <c r="BL159" s="17" t="s">
        <v>141</v>
      </c>
      <c r="BM159" s="67" t="s">
        <v>501</v>
      </c>
    </row>
    <row r="160" spans="2:65" s="1" customFormat="1">
      <c r="B160" s="20"/>
      <c r="D160" s="248" t="s">
        <v>143</v>
      </c>
      <c r="F160" s="249" t="s">
        <v>1012</v>
      </c>
      <c r="L160" s="20"/>
      <c r="M160" s="69"/>
      <c r="T160" s="26"/>
      <c r="AT160" s="17" t="s">
        <v>143</v>
      </c>
      <c r="AU160" s="17" t="s">
        <v>80</v>
      </c>
    </row>
    <row r="161" spans="2:65" s="11" customFormat="1" ht="22.9" customHeight="1">
      <c r="B161" s="56"/>
      <c r="D161" s="57" t="s">
        <v>69</v>
      </c>
      <c r="E161" s="240" t="s">
        <v>1013</v>
      </c>
      <c r="F161" s="240" t="s">
        <v>1014</v>
      </c>
      <c r="J161" s="241">
        <f>BK161</f>
        <v>0</v>
      </c>
      <c r="L161" s="56"/>
      <c r="M161" s="58"/>
      <c r="P161" s="59">
        <f>SUM(P162:P167)</f>
        <v>0</v>
      </c>
      <c r="R161" s="59">
        <f>SUM(R162:R167)</f>
        <v>0</v>
      </c>
      <c r="T161" s="60">
        <f>SUM(T162:T167)</f>
        <v>0</v>
      </c>
      <c r="AR161" s="57" t="s">
        <v>78</v>
      </c>
      <c r="AT161" s="61" t="s">
        <v>69</v>
      </c>
      <c r="AU161" s="61" t="s">
        <v>78</v>
      </c>
      <c r="AY161" s="57" t="s">
        <v>133</v>
      </c>
      <c r="BK161" s="62">
        <f>SUM(BK162:BK167)</f>
        <v>0</v>
      </c>
    </row>
    <row r="162" spans="2:65" s="1" customFormat="1" ht="24.2" customHeight="1">
      <c r="B162" s="20"/>
      <c r="C162" s="242" t="s">
        <v>259</v>
      </c>
      <c r="D162" s="242" t="s">
        <v>136</v>
      </c>
      <c r="E162" s="243" t="s">
        <v>1015</v>
      </c>
      <c r="F162" s="244" t="s">
        <v>1016</v>
      </c>
      <c r="G162" s="245" t="s">
        <v>157</v>
      </c>
      <c r="H162" s="246">
        <v>100</v>
      </c>
      <c r="I162" s="321">
        <v>0</v>
      </c>
      <c r="J162" s="247">
        <f>ROUND(I162*H162,2)</f>
        <v>0</v>
      </c>
      <c r="K162" s="244" t="s">
        <v>140</v>
      </c>
      <c r="L162" s="20"/>
      <c r="M162" s="63" t="s">
        <v>3</v>
      </c>
      <c r="N162" s="64" t="s">
        <v>41</v>
      </c>
      <c r="O162" s="65">
        <v>0</v>
      </c>
      <c r="P162" s="65">
        <f>O162*H162</f>
        <v>0</v>
      </c>
      <c r="Q162" s="65">
        <v>0</v>
      </c>
      <c r="R162" s="65">
        <f>Q162*H162</f>
        <v>0</v>
      </c>
      <c r="S162" s="65">
        <v>0</v>
      </c>
      <c r="T162" s="66">
        <f>S162*H162</f>
        <v>0</v>
      </c>
      <c r="AR162" s="67" t="s">
        <v>141</v>
      </c>
      <c r="AT162" s="67" t="s">
        <v>136</v>
      </c>
      <c r="AU162" s="67" t="s">
        <v>80</v>
      </c>
      <c r="AY162" s="17" t="s">
        <v>133</v>
      </c>
      <c r="BE162" s="68">
        <f>IF(N162="základní",J162,0)</f>
        <v>0</v>
      </c>
      <c r="BF162" s="68">
        <f>IF(N162="snížená",J162,0)</f>
        <v>0</v>
      </c>
      <c r="BG162" s="68">
        <f>IF(N162="zákl. přenesená",J162,0)</f>
        <v>0</v>
      </c>
      <c r="BH162" s="68">
        <f>IF(N162="sníž. přenesená",J162,0)</f>
        <v>0</v>
      </c>
      <c r="BI162" s="68">
        <f>IF(N162="nulová",J162,0)</f>
        <v>0</v>
      </c>
      <c r="BJ162" s="17" t="s">
        <v>78</v>
      </c>
      <c r="BK162" s="68">
        <f>ROUND(I162*H162,2)</f>
        <v>0</v>
      </c>
      <c r="BL162" s="17" t="s">
        <v>141</v>
      </c>
      <c r="BM162" s="67" t="s">
        <v>513</v>
      </c>
    </row>
    <row r="163" spans="2:65" s="1" customFormat="1">
      <c r="B163" s="20"/>
      <c r="D163" s="248" t="s">
        <v>143</v>
      </c>
      <c r="F163" s="249" t="s">
        <v>1017</v>
      </c>
      <c r="L163" s="20"/>
      <c r="M163" s="69"/>
      <c r="T163" s="26"/>
      <c r="AT163" s="17" t="s">
        <v>143</v>
      </c>
      <c r="AU163" s="17" t="s">
        <v>80</v>
      </c>
    </row>
    <row r="164" spans="2:65" s="1" customFormat="1" ht="16.5" customHeight="1">
      <c r="B164" s="20"/>
      <c r="C164" s="242" t="s">
        <v>8</v>
      </c>
      <c r="D164" s="242" t="s">
        <v>136</v>
      </c>
      <c r="E164" s="243" t="s">
        <v>1018</v>
      </c>
      <c r="F164" s="244" t="s">
        <v>1019</v>
      </c>
      <c r="G164" s="245" t="s">
        <v>157</v>
      </c>
      <c r="H164" s="246">
        <v>200</v>
      </c>
      <c r="I164" s="321">
        <v>0</v>
      </c>
      <c r="J164" s="247">
        <f>ROUND(I164*H164,2)</f>
        <v>0</v>
      </c>
      <c r="K164" s="244" t="s">
        <v>140</v>
      </c>
      <c r="L164" s="20"/>
      <c r="M164" s="63" t="s">
        <v>3</v>
      </c>
      <c r="N164" s="64" t="s">
        <v>41</v>
      </c>
      <c r="O164" s="65">
        <v>0</v>
      </c>
      <c r="P164" s="65">
        <f>O164*H164</f>
        <v>0</v>
      </c>
      <c r="Q164" s="65">
        <v>0</v>
      </c>
      <c r="R164" s="65">
        <f>Q164*H164</f>
        <v>0</v>
      </c>
      <c r="S164" s="65">
        <v>0</v>
      </c>
      <c r="T164" s="66">
        <f>S164*H164</f>
        <v>0</v>
      </c>
      <c r="AR164" s="67" t="s">
        <v>141</v>
      </c>
      <c r="AT164" s="67" t="s">
        <v>136</v>
      </c>
      <c r="AU164" s="67" t="s">
        <v>80</v>
      </c>
      <c r="AY164" s="17" t="s">
        <v>133</v>
      </c>
      <c r="BE164" s="68">
        <f>IF(N164="základní",J164,0)</f>
        <v>0</v>
      </c>
      <c r="BF164" s="68">
        <f>IF(N164="snížená",J164,0)</f>
        <v>0</v>
      </c>
      <c r="BG164" s="68">
        <f>IF(N164="zákl. přenesená",J164,0)</f>
        <v>0</v>
      </c>
      <c r="BH164" s="68">
        <f>IF(N164="sníž. přenesená",J164,0)</f>
        <v>0</v>
      </c>
      <c r="BI164" s="68">
        <f>IF(N164="nulová",J164,0)</f>
        <v>0</v>
      </c>
      <c r="BJ164" s="17" t="s">
        <v>78</v>
      </c>
      <c r="BK164" s="68">
        <f>ROUND(I164*H164,2)</f>
        <v>0</v>
      </c>
      <c r="BL164" s="17" t="s">
        <v>141</v>
      </c>
      <c r="BM164" s="67" t="s">
        <v>521</v>
      </c>
    </row>
    <row r="165" spans="2:65" s="1" customFormat="1">
      <c r="B165" s="20"/>
      <c r="D165" s="248" t="s">
        <v>143</v>
      </c>
      <c r="F165" s="249" t="s">
        <v>1020</v>
      </c>
      <c r="L165" s="20"/>
      <c r="M165" s="69"/>
      <c r="T165" s="26"/>
      <c r="AT165" s="17" t="s">
        <v>143</v>
      </c>
      <c r="AU165" s="17" t="s">
        <v>80</v>
      </c>
    </row>
    <row r="166" spans="2:65" s="1" customFormat="1" ht="24.2" customHeight="1">
      <c r="B166" s="20"/>
      <c r="C166" s="242" t="s">
        <v>269</v>
      </c>
      <c r="D166" s="242" t="s">
        <v>136</v>
      </c>
      <c r="E166" s="243" t="s">
        <v>1021</v>
      </c>
      <c r="F166" s="244" t="s">
        <v>1022</v>
      </c>
      <c r="G166" s="245" t="s">
        <v>157</v>
      </c>
      <c r="H166" s="246">
        <v>160</v>
      </c>
      <c r="I166" s="321">
        <v>0</v>
      </c>
      <c r="J166" s="247">
        <f>ROUND(I166*H166,2)</f>
        <v>0</v>
      </c>
      <c r="K166" s="244" t="s">
        <v>140</v>
      </c>
      <c r="L166" s="20"/>
      <c r="M166" s="63" t="s">
        <v>3</v>
      </c>
      <c r="N166" s="64" t="s">
        <v>41</v>
      </c>
      <c r="O166" s="65">
        <v>0</v>
      </c>
      <c r="P166" s="65">
        <f>O166*H166</f>
        <v>0</v>
      </c>
      <c r="Q166" s="65">
        <v>0</v>
      </c>
      <c r="R166" s="65">
        <f>Q166*H166</f>
        <v>0</v>
      </c>
      <c r="S166" s="65">
        <v>0</v>
      </c>
      <c r="T166" s="66">
        <f>S166*H166</f>
        <v>0</v>
      </c>
      <c r="AR166" s="67" t="s">
        <v>141</v>
      </c>
      <c r="AT166" s="67" t="s">
        <v>136</v>
      </c>
      <c r="AU166" s="67" t="s">
        <v>80</v>
      </c>
      <c r="AY166" s="17" t="s">
        <v>133</v>
      </c>
      <c r="BE166" s="68">
        <f>IF(N166="základní",J166,0)</f>
        <v>0</v>
      </c>
      <c r="BF166" s="68">
        <f>IF(N166="snížená",J166,0)</f>
        <v>0</v>
      </c>
      <c r="BG166" s="68">
        <f>IF(N166="zákl. přenesená",J166,0)</f>
        <v>0</v>
      </c>
      <c r="BH166" s="68">
        <f>IF(N166="sníž. přenesená",J166,0)</f>
        <v>0</v>
      </c>
      <c r="BI166" s="68">
        <f>IF(N166="nulová",J166,0)</f>
        <v>0</v>
      </c>
      <c r="BJ166" s="17" t="s">
        <v>78</v>
      </c>
      <c r="BK166" s="68">
        <f>ROUND(I166*H166,2)</f>
        <v>0</v>
      </c>
      <c r="BL166" s="17" t="s">
        <v>141</v>
      </c>
      <c r="BM166" s="67" t="s">
        <v>529</v>
      </c>
    </row>
    <row r="167" spans="2:65" s="1" customFormat="1">
      <c r="B167" s="20"/>
      <c r="D167" s="248" t="s">
        <v>143</v>
      </c>
      <c r="F167" s="249" t="s">
        <v>1023</v>
      </c>
      <c r="L167" s="20"/>
      <c r="M167" s="69"/>
      <c r="T167" s="26"/>
      <c r="AT167" s="17" t="s">
        <v>143</v>
      </c>
      <c r="AU167" s="17" t="s">
        <v>80</v>
      </c>
    </row>
    <row r="168" spans="2:65" s="11" customFormat="1" ht="22.9" customHeight="1">
      <c r="B168" s="56"/>
      <c r="D168" s="57" t="s">
        <v>69</v>
      </c>
      <c r="E168" s="240" t="s">
        <v>1024</v>
      </c>
      <c r="F168" s="240" t="s">
        <v>1025</v>
      </c>
      <c r="J168" s="241">
        <f>BK168</f>
        <v>0</v>
      </c>
      <c r="L168" s="56"/>
      <c r="M168" s="58"/>
      <c r="P168" s="59">
        <f>SUM(P169:P214)</f>
        <v>0</v>
      </c>
      <c r="R168" s="59">
        <f>SUM(R169:R214)</f>
        <v>0</v>
      </c>
      <c r="T168" s="60">
        <f>SUM(T169:T214)</f>
        <v>0</v>
      </c>
      <c r="AR168" s="57" t="s">
        <v>78</v>
      </c>
      <c r="AT168" s="61" t="s">
        <v>69</v>
      </c>
      <c r="AU168" s="61" t="s">
        <v>78</v>
      </c>
      <c r="AY168" s="57" t="s">
        <v>133</v>
      </c>
      <c r="BK168" s="62">
        <f>SUM(BK169:BK214)</f>
        <v>0</v>
      </c>
    </row>
    <row r="169" spans="2:65" s="1" customFormat="1" ht="24.2" customHeight="1">
      <c r="B169" s="20"/>
      <c r="C169" s="242" t="s">
        <v>274</v>
      </c>
      <c r="D169" s="242" t="s">
        <v>136</v>
      </c>
      <c r="E169" s="243" t="s">
        <v>1026</v>
      </c>
      <c r="F169" s="244" t="s">
        <v>1027</v>
      </c>
      <c r="G169" s="245" t="s">
        <v>255</v>
      </c>
      <c r="H169" s="246">
        <v>3</v>
      </c>
      <c r="I169" s="321">
        <v>0</v>
      </c>
      <c r="J169" s="247">
        <f>ROUND(I169*H169,2)</f>
        <v>0</v>
      </c>
      <c r="K169" s="244" t="s">
        <v>3</v>
      </c>
      <c r="L169" s="20"/>
      <c r="M169" s="63" t="s">
        <v>3</v>
      </c>
      <c r="N169" s="64" t="s">
        <v>41</v>
      </c>
      <c r="O169" s="65">
        <v>0</v>
      </c>
      <c r="P169" s="65">
        <f>O169*H169</f>
        <v>0</v>
      </c>
      <c r="Q169" s="65">
        <v>0</v>
      </c>
      <c r="R169" s="65">
        <f>Q169*H169</f>
        <v>0</v>
      </c>
      <c r="S169" s="65">
        <v>0</v>
      </c>
      <c r="T169" s="66">
        <f>S169*H169</f>
        <v>0</v>
      </c>
      <c r="AR169" s="67" t="s">
        <v>141</v>
      </c>
      <c r="AT169" s="67" t="s">
        <v>136</v>
      </c>
      <c r="AU169" s="67" t="s">
        <v>80</v>
      </c>
      <c r="AY169" s="17" t="s">
        <v>133</v>
      </c>
      <c r="BE169" s="68">
        <f>IF(N169="základní",J169,0)</f>
        <v>0</v>
      </c>
      <c r="BF169" s="68">
        <f>IF(N169="snížená",J169,0)</f>
        <v>0</v>
      </c>
      <c r="BG169" s="68">
        <f>IF(N169="zákl. přenesená",J169,0)</f>
        <v>0</v>
      </c>
      <c r="BH169" s="68">
        <f>IF(N169="sníž. přenesená",J169,0)</f>
        <v>0</v>
      </c>
      <c r="BI169" s="68">
        <f>IF(N169="nulová",J169,0)</f>
        <v>0</v>
      </c>
      <c r="BJ169" s="17" t="s">
        <v>78</v>
      </c>
      <c r="BK169" s="68">
        <f>ROUND(I169*H169,2)</f>
        <v>0</v>
      </c>
      <c r="BL169" s="17" t="s">
        <v>141</v>
      </c>
      <c r="BM169" s="67" t="s">
        <v>537</v>
      </c>
    </row>
    <row r="170" spans="2:65" s="1" customFormat="1" ht="24.2" customHeight="1">
      <c r="B170" s="20"/>
      <c r="C170" s="242" t="s">
        <v>279</v>
      </c>
      <c r="D170" s="242" t="s">
        <v>136</v>
      </c>
      <c r="E170" s="243" t="s">
        <v>1028</v>
      </c>
      <c r="F170" s="244" t="s">
        <v>1029</v>
      </c>
      <c r="G170" s="245" t="s">
        <v>157</v>
      </c>
      <c r="H170" s="246">
        <v>1.7729999999999999</v>
      </c>
      <c r="I170" s="321">
        <v>0</v>
      </c>
      <c r="J170" s="247">
        <f>ROUND(I170*H170,2)</f>
        <v>0</v>
      </c>
      <c r="K170" s="244" t="s">
        <v>140</v>
      </c>
      <c r="L170" s="20"/>
      <c r="M170" s="63" t="s">
        <v>3</v>
      </c>
      <c r="N170" s="64" t="s">
        <v>41</v>
      </c>
      <c r="O170" s="65">
        <v>0</v>
      </c>
      <c r="P170" s="65">
        <f>O170*H170</f>
        <v>0</v>
      </c>
      <c r="Q170" s="65">
        <v>0</v>
      </c>
      <c r="R170" s="65">
        <f>Q170*H170</f>
        <v>0</v>
      </c>
      <c r="S170" s="65">
        <v>0</v>
      </c>
      <c r="T170" s="66">
        <f>S170*H170</f>
        <v>0</v>
      </c>
      <c r="AR170" s="67" t="s">
        <v>141</v>
      </c>
      <c r="AT170" s="67" t="s">
        <v>136</v>
      </c>
      <c r="AU170" s="67" t="s">
        <v>80</v>
      </c>
      <c r="AY170" s="17" t="s">
        <v>133</v>
      </c>
      <c r="BE170" s="68">
        <f>IF(N170="základní",J170,0)</f>
        <v>0</v>
      </c>
      <c r="BF170" s="68">
        <f>IF(N170="snížená",J170,0)</f>
        <v>0</v>
      </c>
      <c r="BG170" s="68">
        <f>IF(N170="zákl. přenesená",J170,0)</f>
        <v>0</v>
      </c>
      <c r="BH170" s="68">
        <f>IF(N170="sníž. přenesená",J170,0)</f>
        <v>0</v>
      </c>
      <c r="BI170" s="68">
        <f>IF(N170="nulová",J170,0)</f>
        <v>0</v>
      </c>
      <c r="BJ170" s="17" t="s">
        <v>78</v>
      </c>
      <c r="BK170" s="68">
        <f>ROUND(I170*H170,2)</f>
        <v>0</v>
      </c>
      <c r="BL170" s="17" t="s">
        <v>141</v>
      </c>
      <c r="BM170" s="67" t="s">
        <v>547</v>
      </c>
    </row>
    <row r="171" spans="2:65" s="1" customFormat="1">
      <c r="B171" s="20"/>
      <c r="D171" s="248" t="s">
        <v>143</v>
      </c>
      <c r="F171" s="249" t="s">
        <v>1030</v>
      </c>
      <c r="L171" s="20"/>
      <c r="M171" s="69"/>
      <c r="T171" s="26"/>
      <c r="AT171" s="17" t="s">
        <v>143</v>
      </c>
      <c r="AU171" s="17" t="s">
        <v>80</v>
      </c>
    </row>
    <row r="172" spans="2:65" s="12" customFormat="1">
      <c r="B172" s="70"/>
      <c r="D172" s="250" t="s">
        <v>145</v>
      </c>
      <c r="E172" s="71" t="s">
        <v>3</v>
      </c>
      <c r="F172" s="251" t="s">
        <v>1031</v>
      </c>
      <c r="H172" s="252">
        <v>1.7729999999999999</v>
      </c>
      <c r="L172" s="70"/>
      <c r="M172" s="72"/>
      <c r="T172" s="73"/>
      <c r="AT172" s="71" t="s">
        <v>145</v>
      </c>
      <c r="AU172" s="71" t="s">
        <v>80</v>
      </c>
      <c r="AV172" s="12" t="s">
        <v>80</v>
      </c>
      <c r="AW172" s="12" t="s">
        <v>30</v>
      </c>
      <c r="AX172" s="12" t="s">
        <v>70</v>
      </c>
      <c r="AY172" s="71" t="s">
        <v>133</v>
      </c>
    </row>
    <row r="173" spans="2:65" s="13" customFormat="1">
      <c r="B173" s="74"/>
      <c r="D173" s="250" t="s">
        <v>145</v>
      </c>
      <c r="E173" s="75" t="s">
        <v>3</v>
      </c>
      <c r="F173" s="254" t="s">
        <v>297</v>
      </c>
      <c r="H173" s="255">
        <v>1.7729999999999999</v>
      </c>
      <c r="L173" s="74"/>
      <c r="M173" s="76"/>
      <c r="T173" s="77"/>
      <c r="AT173" s="75" t="s">
        <v>145</v>
      </c>
      <c r="AU173" s="75" t="s">
        <v>80</v>
      </c>
      <c r="AV173" s="13" t="s">
        <v>141</v>
      </c>
      <c r="AW173" s="13" t="s">
        <v>30</v>
      </c>
      <c r="AX173" s="13" t="s">
        <v>78</v>
      </c>
      <c r="AY173" s="75" t="s">
        <v>133</v>
      </c>
    </row>
    <row r="174" spans="2:65" s="1" customFormat="1" ht="24.2" customHeight="1">
      <c r="B174" s="20"/>
      <c r="C174" s="242" t="s">
        <v>284</v>
      </c>
      <c r="D174" s="242" t="s">
        <v>136</v>
      </c>
      <c r="E174" s="243" t="s">
        <v>1032</v>
      </c>
      <c r="F174" s="244" t="s">
        <v>1033</v>
      </c>
      <c r="G174" s="245" t="s">
        <v>157</v>
      </c>
      <c r="H174" s="246">
        <v>2.1669999999999998</v>
      </c>
      <c r="I174" s="321">
        <v>0</v>
      </c>
      <c r="J174" s="247">
        <f>ROUND(I174*H174,2)</f>
        <v>0</v>
      </c>
      <c r="K174" s="244" t="s">
        <v>140</v>
      </c>
      <c r="L174" s="20"/>
      <c r="M174" s="63" t="s">
        <v>3</v>
      </c>
      <c r="N174" s="64" t="s">
        <v>41</v>
      </c>
      <c r="O174" s="65">
        <v>0</v>
      </c>
      <c r="P174" s="65">
        <f>O174*H174</f>
        <v>0</v>
      </c>
      <c r="Q174" s="65">
        <v>0</v>
      </c>
      <c r="R174" s="65">
        <f>Q174*H174</f>
        <v>0</v>
      </c>
      <c r="S174" s="65">
        <v>0</v>
      </c>
      <c r="T174" s="66">
        <f>S174*H174</f>
        <v>0</v>
      </c>
      <c r="AR174" s="67" t="s">
        <v>141</v>
      </c>
      <c r="AT174" s="67" t="s">
        <v>136</v>
      </c>
      <c r="AU174" s="67" t="s">
        <v>80</v>
      </c>
      <c r="AY174" s="17" t="s">
        <v>133</v>
      </c>
      <c r="BE174" s="68">
        <f>IF(N174="základní",J174,0)</f>
        <v>0</v>
      </c>
      <c r="BF174" s="68">
        <f>IF(N174="snížená",J174,0)</f>
        <v>0</v>
      </c>
      <c r="BG174" s="68">
        <f>IF(N174="zákl. přenesená",J174,0)</f>
        <v>0</v>
      </c>
      <c r="BH174" s="68">
        <f>IF(N174="sníž. přenesená",J174,0)</f>
        <v>0</v>
      </c>
      <c r="BI174" s="68">
        <f>IF(N174="nulová",J174,0)</f>
        <v>0</v>
      </c>
      <c r="BJ174" s="17" t="s">
        <v>78</v>
      </c>
      <c r="BK174" s="68">
        <f>ROUND(I174*H174,2)</f>
        <v>0</v>
      </c>
      <c r="BL174" s="17" t="s">
        <v>141</v>
      </c>
      <c r="BM174" s="67" t="s">
        <v>558</v>
      </c>
    </row>
    <row r="175" spans="2:65" s="1" customFormat="1">
      <c r="B175" s="20"/>
      <c r="D175" s="248" t="s">
        <v>143</v>
      </c>
      <c r="F175" s="249" t="s">
        <v>1034</v>
      </c>
      <c r="L175" s="20"/>
      <c r="M175" s="69"/>
      <c r="T175" s="26"/>
      <c r="AT175" s="17" t="s">
        <v>143</v>
      </c>
      <c r="AU175" s="17" t="s">
        <v>80</v>
      </c>
    </row>
    <row r="176" spans="2:65" s="12" customFormat="1">
      <c r="B176" s="70"/>
      <c r="D176" s="250" t="s">
        <v>145</v>
      </c>
      <c r="E176" s="71" t="s">
        <v>3</v>
      </c>
      <c r="F176" s="251" t="s">
        <v>1035</v>
      </c>
      <c r="H176" s="252">
        <v>2.1669999999999998</v>
      </c>
      <c r="L176" s="70"/>
      <c r="M176" s="72"/>
      <c r="T176" s="73"/>
      <c r="AT176" s="71" t="s">
        <v>145</v>
      </c>
      <c r="AU176" s="71" t="s">
        <v>80</v>
      </c>
      <c r="AV176" s="12" t="s">
        <v>80</v>
      </c>
      <c r="AW176" s="12" t="s">
        <v>30</v>
      </c>
      <c r="AX176" s="12" t="s">
        <v>70</v>
      </c>
      <c r="AY176" s="71" t="s">
        <v>133</v>
      </c>
    </row>
    <row r="177" spans="2:65" s="13" customFormat="1">
      <c r="B177" s="74"/>
      <c r="D177" s="250" t="s">
        <v>145</v>
      </c>
      <c r="E177" s="75" t="s">
        <v>3</v>
      </c>
      <c r="F177" s="254" t="s">
        <v>297</v>
      </c>
      <c r="H177" s="255">
        <v>2.1669999999999998</v>
      </c>
      <c r="L177" s="74"/>
      <c r="M177" s="76"/>
      <c r="T177" s="77"/>
      <c r="AT177" s="75" t="s">
        <v>145</v>
      </c>
      <c r="AU177" s="75" t="s">
        <v>80</v>
      </c>
      <c r="AV177" s="13" t="s">
        <v>141</v>
      </c>
      <c r="AW177" s="13" t="s">
        <v>30</v>
      </c>
      <c r="AX177" s="13" t="s">
        <v>78</v>
      </c>
      <c r="AY177" s="75" t="s">
        <v>133</v>
      </c>
    </row>
    <row r="178" spans="2:65" s="1" customFormat="1" ht="24.2" customHeight="1">
      <c r="B178" s="20"/>
      <c r="C178" s="242" t="s">
        <v>290</v>
      </c>
      <c r="D178" s="242" t="s">
        <v>136</v>
      </c>
      <c r="E178" s="243" t="s">
        <v>1036</v>
      </c>
      <c r="F178" s="244" t="s">
        <v>1037</v>
      </c>
      <c r="G178" s="245" t="s">
        <v>453</v>
      </c>
      <c r="H178" s="246">
        <v>4</v>
      </c>
      <c r="I178" s="321">
        <v>0</v>
      </c>
      <c r="J178" s="247">
        <f>ROUND(I178*H178,2)</f>
        <v>0</v>
      </c>
      <c r="K178" s="244" t="s">
        <v>140</v>
      </c>
      <c r="L178" s="20"/>
      <c r="M178" s="63" t="s">
        <v>3</v>
      </c>
      <c r="N178" s="64" t="s">
        <v>41</v>
      </c>
      <c r="O178" s="65">
        <v>0</v>
      </c>
      <c r="P178" s="65">
        <f>O178*H178</f>
        <v>0</v>
      </c>
      <c r="Q178" s="65">
        <v>0</v>
      </c>
      <c r="R178" s="65">
        <f>Q178*H178</f>
        <v>0</v>
      </c>
      <c r="S178" s="65">
        <v>0</v>
      </c>
      <c r="T178" s="66">
        <f>S178*H178</f>
        <v>0</v>
      </c>
      <c r="AR178" s="67" t="s">
        <v>141</v>
      </c>
      <c r="AT178" s="67" t="s">
        <v>136</v>
      </c>
      <c r="AU178" s="67" t="s">
        <v>80</v>
      </c>
      <c r="AY178" s="17" t="s">
        <v>133</v>
      </c>
      <c r="BE178" s="68">
        <f>IF(N178="základní",J178,0)</f>
        <v>0</v>
      </c>
      <c r="BF178" s="68">
        <f>IF(N178="snížená",J178,0)</f>
        <v>0</v>
      </c>
      <c r="BG178" s="68">
        <f>IF(N178="zákl. přenesená",J178,0)</f>
        <v>0</v>
      </c>
      <c r="BH178" s="68">
        <f>IF(N178="sníž. přenesená",J178,0)</f>
        <v>0</v>
      </c>
      <c r="BI178" s="68">
        <f>IF(N178="nulová",J178,0)</f>
        <v>0</v>
      </c>
      <c r="BJ178" s="17" t="s">
        <v>78</v>
      </c>
      <c r="BK178" s="68">
        <f>ROUND(I178*H178,2)</f>
        <v>0</v>
      </c>
      <c r="BL178" s="17" t="s">
        <v>141</v>
      </c>
      <c r="BM178" s="67" t="s">
        <v>569</v>
      </c>
    </row>
    <row r="179" spans="2:65" s="1" customFormat="1">
      <c r="B179" s="20"/>
      <c r="D179" s="248" t="s">
        <v>143</v>
      </c>
      <c r="F179" s="249" t="s">
        <v>1038</v>
      </c>
      <c r="L179" s="20"/>
      <c r="M179" s="69"/>
      <c r="T179" s="26"/>
      <c r="AT179" s="17" t="s">
        <v>143</v>
      </c>
      <c r="AU179" s="17" t="s">
        <v>80</v>
      </c>
    </row>
    <row r="180" spans="2:65" s="12" customFormat="1">
      <c r="B180" s="70"/>
      <c r="D180" s="250" t="s">
        <v>145</v>
      </c>
      <c r="E180" s="71" t="s">
        <v>3</v>
      </c>
      <c r="F180" s="251" t="s">
        <v>1039</v>
      </c>
      <c r="H180" s="252">
        <v>4</v>
      </c>
      <c r="L180" s="70"/>
      <c r="M180" s="72"/>
      <c r="T180" s="73"/>
      <c r="AT180" s="71" t="s">
        <v>145</v>
      </c>
      <c r="AU180" s="71" t="s">
        <v>80</v>
      </c>
      <c r="AV180" s="12" t="s">
        <v>80</v>
      </c>
      <c r="AW180" s="12" t="s">
        <v>30</v>
      </c>
      <c r="AX180" s="12" t="s">
        <v>70</v>
      </c>
      <c r="AY180" s="71" t="s">
        <v>133</v>
      </c>
    </row>
    <row r="181" spans="2:65" s="13" customFormat="1">
      <c r="B181" s="74"/>
      <c r="D181" s="250" t="s">
        <v>145</v>
      </c>
      <c r="E181" s="75" t="s">
        <v>3</v>
      </c>
      <c r="F181" s="254" t="s">
        <v>297</v>
      </c>
      <c r="H181" s="255">
        <v>4</v>
      </c>
      <c r="L181" s="74"/>
      <c r="M181" s="76"/>
      <c r="T181" s="77"/>
      <c r="AT181" s="75" t="s">
        <v>145</v>
      </c>
      <c r="AU181" s="75" t="s">
        <v>80</v>
      </c>
      <c r="AV181" s="13" t="s">
        <v>141</v>
      </c>
      <c r="AW181" s="13" t="s">
        <v>30</v>
      </c>
      <c r="AX181" s="13" t="s">
        <v>78</v>
      </c>
      <c r="AY181" s="75" t="s">
        <v>133</v>
      </c>
    </row>
    <row r="182" spans="2:65" s="1" customFormat="1" ht="24.2" customHeight="1">
      <c r="B182" s="20"/>
      <c r="C182" s="242" t="s">
        <v>298</v>
      </c>
      <c r="D182" s="242" t="s">
        <v>136</v>
      </c>
      <c r="E182" s="243" t="s">
        <v>1040</v>
      </c>
      <c r="F182" s="244" t="s">
        <v>1041</v>
      </c>
      <c r="G182" s="245" t="s">
        <v>139</v>
      </c>
      <c r="H182" s="246">
        <v>0.30299999999999999</v>
      </c>
      <c r="I182" s="321">
        <v>0</v>
      </c>
      <c r="J182" s="247">
        <f>ROUND(I182*H182,2)</f>
        <v>0</v>
      </c>
      <c r="K182" s="244" t="s">
        <v>140</v>
      </c>
      <c r="L182" s="20"/>
      <c r="M182" s="63" t="s">
        <v>3</v>
      </c>
      <c r="N182" s="64" t="s">
        <v>41</v>
      </c>
      <c r="O182" s="65">
        <v>0</v>
      </c>
      <c r="P182" s="65">
        <f>O182*H182</f>
        <v>0</v>
      </c>
      <c r="Q182" s="65">
        <v>0</v>
      </c>
      <c r="R182" s="65">
        <f>Q182*H182</f>
        <v>0</v>
      </c>
      <c r="S182" s="65">
        <v>0</v>
      </c>
      <c r="T182" s="66">
        <f>S182*H182</f>
        <v>0</v>
      </c>
      <c r="AR182" s="67" t="s">
        <v>141</v>
      </c>
      <c r="AT182" s="67" t="s">
        <v>136</v>
      </c>
      <c r="AU182" s="67" t="s">
        <v>80</v>
      </c>
      <c r="AY182" s="17" t="s">
        <v>133</v>
      </c>
      <c r="BE182" s="68">
        <f>IF(N182="základní",J182,0)</f>
        <v>0</v>
      </c>
      <c r="BF182" s="68">
        <f>IF(N182="snížená",J182,0)</f>
        <v>0</v>
      </c>
      <c r="BG182" s="68">
        <f>IF(N182="zákl. přenesená",J182,0)</f>
        <v>0</v>
      </c>
      <c r="BH182" s="68">
        <f>IF(N182="sníž. přenesená",J182,0)</f>
        <v>0</v>
      </c>
      <c r="BI182" s="68">
        <f>IF(N182="nulová",J182,0)</f>
        <v>0</v>
      </c>
      <c r="BJ182" s="17" t="s">
        <v>78</v>
      </c>
      <c r="BK182" s="68">
        <f>ROUND(I182*H182,2)</f>
        <v>0</v>
      </c>
      <c r="BL182" s="17" t="s">
        <v>141</v>
      </c>
      <c r="BM182" s="67" t="s">
        <v>579</v>
      </c>
    </row>
    <row r="183" spans="2:65" s="1" customFormat="1">
      <c r="B183" s="20"/>
      <c r="D183" s="248" t="s">
        <v>143</v>
      </c>
      <c r="F183" s="249" t="s">
        <v>1042</v>
      </c>
      <c r="L183" s="20"/>
      <c r="M183" s="69"/>
      <c r="T183" s="26"/>
      <c r="AT183" s="17" t="s">
        <v>143</v>
      </c>
      <c r="AU183" s="17" t="s">
        <v>80</v>
      </c>
    </row>
    <row r="184" spans="2:65" s="12" customFormat="1">
      <c r="B184" s="70"/>
      <c r="D184" s="250" t="s">
        <v>145</v>
      </c>
      <c r="E184" s="71" t="s">
        <v>3</v>
      </c>
      <c r="F184" s="251" t="s">
        <v>1043</v>
      </c>
      <c r="H184" s="252">
        <v>0.30299999999999999</v>
      </c>
      <c r="L184" s="70"/>
      <c r="M184" s="72"/>
      <c r="T184" s="73"/>
      <c r="AT184" s="71" t="s">
        <v>145</v>
      </c>
      <c r="AU184" s="71" t="s">
        <v>80</v>
      </c>
      <c r="AV184" s="12" t="s">
        <v>80</v>
      </c>
      <c r="AW184" s="12" t="s">
        <v>30</v>
      </c>
      <c r="AX184" s="12" t="s">
        <v>70</v>
      </c>
      <c r="AY184" s="71" t="s">
        <v>133</v>
      </c>
    </row>
    <row r="185" spans="2:65" s="13" customFormat="1">
      <c r="B185" s="74"/>
      <c r="D185" s="250" t="s">
        <v>145</v>
      </c>
      <c r="E185" s="75" t="s">
        <v>3</v>
      </c>
      <c r="F185" s="254" t="s">
        <v>297</v>
      </c>
      <c r="H185" s="255">
        <v>0.30299999999999999</v>
      </c>
      <c r="L185" s="74"/>
      <c r="M185" s="76"/>
      <c r="T185" s="77"/>
      <c r="AT185" s="75" t="s">
        <v>145</v>
      </c>
      <c r="AU185" s="75" t="s">
        <v>80</v>
      </c>
      <c r="AV185" s="13" t="s">
        <v>141</v>
      </c>
      <c r="AW185" s="13" t="s">
        <v>30</v>
      </c>
      <c r="AX185" s="13" t="s">
        <v>78</v>
      </c>
      <c r="AY185" s="75" t="s">
        <v>133</v>
      </c>
    </row>
    <row r="186" spans="2:65" s="1" customFormat="1" ht="24.2" customHeight="1">
      <c r="B186" s="20"/>
      <c r="C186" s="242" t="s">
        <v>303</v>
      </c>
      <c r="D186" s="242" t="s">
        <v>136</v>
      </c>
      <c r="E186" s="243" t="s">
        <v>1044</v>
      </c>
      <c r="F186" s="244" t="s">
        <v>1045</v>
      </c>
      <c r="G186" s="245" t="s">
        <v>157</v>
      </c>
      <c r="H186" s="246">
        <v>0.60599999999999998</v>
      </c>
      <c r="I186" s="321">
        <v>0</v>
      </c>
      <c r="J186" s="247">
        <f>ROUND(I186*H186,2)</f>
        <v>0</v>
      </c>
      <c r="K186" s="244" t="s">
        <v>140</v>
      </c>
      <c r="L186" s="20"/>
      <c r="M186" s="63" t="s">
        <v>3</v>
      </c>
      <c r="N186" s="64" t="s">
        <v>41</v>
      </c>
      <c r="O186" s="65">
        <v>0</v>
      </c>
      <c r="P186" s="65">
        <f>O186*H186</f>
        <v>0</v>
      </c>
      <c r="Q186" s="65">
        <v>0</v>
      </c>
      <c r="R186" s="65">
        <f>Q186*H186</f>
        <v>0</v>
      </c>
      <c r="S186" s="65">
        <v>0</v>
      </c>
      <c r="T186" s="66">
        <f>S186*H186</f>
        <v>0</v>
      </c>
      <c r="AR186" s="67" t="s">
        <v>141</v>
      </c>
      <c r="AT186" s="67" t="s">
        <v>136</v>
      </c>
      <c r="AU186" s="67" t="s">
        <v>80</v>
      </c>
      <c r="AY186" s="17" t="s">
        <v>133</v>
      </c>
      <c r="BE186" s="68">
        <f>IF(N186="základní",J186,0)</f>
        <v>0</v>
      </c>
      <c r="BF186" s="68">
        <f>IF(N186="snížená",J186,0)</f>
        <v>0</v>
      </c>
      <c r="BG186" s="68">
        <f>IF(N186="zákl. přenesená",J186,0)</f>
        <v>0</v>
      </c>
      <c r="BH186" s="68">
        <f>IF(N186="sníž. přenesená",J186,0)</f>
        <v>0</v>
      </c>
      <c r="BI186" s="68">
        <f>IF(N186="nulová",J186,0)</f>
        <v>0</v>
      </c>
      <c r="BJ186" s="17" t="s">
        <v>78</v>
      </c>
      <c r="BK186" s="68">
        <f>ROUND(I186*H186,2)</f>
        <v>0</v>
      </c>
      <c r="BL186" s="17" t="s">
        <v>141</v>
      </c>
      <c r="BM186" s="67" t="s">
        <v>588</v>
      </c>
    </row>
    <row r="187" spans="2:65" s="1" customFormat="1">
      <c r="B187" s="20"/>
      <c r="D187" s="248" t="s">
        <v>143</v>
      </c>
      <c r="F187" s="249" t="s">
        <v>1046</v>
      </c>
      <c r="L187" s="20"/>
      <c r="M187" s="69"/>
      <c r="T187" s="26"/>
      <c r="AT187" s="17" t="s">
        <v>143</v>
      </c>
      <c r="AU187" s="17" t="s">
        <v>80</v>
      </c>
    </row>
    <row r="188" spans="2:65" s="12" customFormat="1">
      <c r="B188" s="70"/>
      <c r="D188" s="250" t="s">
        <v>145</v>
      </c>
      <c r="E188" s="71" t="s">
        <v>3</v>
      </c>
      <c r="F188" s="251" t="s">
        <v>1047</v>
      </c>
      <c r="H188" s="252">
        <v>0.60599999999999998</v>
      </c>
      <c r="L188" s="70"/>
      <c r="M188" s="72"/>
      <c r="T188" s="73"/>
      <c r="AT188" s="71" t="s">
        <v>145</v>
      </c>
      <c r="AU188" s="71" t="s">
        <v>80</v>
      </c>
      <c r="AV188" s="12" t="s">
        <v>80</v>
      </c>
      <c r="AW188" s="12" t="s">
        <v>30</v>
      </c>
      <c r="AX188" s="12" t="s">
        <v>70</v>
      </c>
      <c r="AY188" s="71" t="s">
        <v>133</v>
      </c>
    </row>
    <row r="189" spans="2:65" s="13" customFormat="1">
      <c r="B189" s="74"/>
      <c r="D189" s="250" t="s">
        <v>145</v>
      </c>
      <c r="E189" s="75" t="s">
        <v>3</v>
      </c>
      <c r="F189" s="254" t="s">
        <v>297</v>
      </c>
      <c r="H189" s="255">
        <v>0.60599999999999998</v>
      </c>
      <c r="L189" s="74"/>
      <c r="M189" s="76"/>
      <c r="T189" s="77"/>
      <c r="AT189" s="75" t="s">
        <v>145</v>
      </c>
      <c r="AU189" s="75" t="s">
        <v>80</v>
      </c>
      <c r="AV189" s="13" t="s">
        <v>141</v>
      </c>
      <c r="AW189" s="13" t="s">
        <v>30</v>
      </c>
      <c r="AX189" s="13" t="s">
        <v>78</v>
      </c>
      <c r="AY189" s="75" t="s">
        <v>133</v>
      </c>
    </row>
    <row r="190" spans="2:65" s="1" customFormat="1" ht="24.2" customHeight="1">
      <c r="B190" s="20"/>
      <c r="C190" s="242" t="s">
        <v>457</v>
      </c>
      <c r="D190" s="242" t="s">
        <v>136</v>
      </c>
      <c r="E190" s="243" t="s">
        <v>1048</v>
      </c>
      <c r="F190" s="244" t="s">
        <v>1049</v>
      </c>
      <c r="G190" s="245" t="s">
        <v>255</v>
      </c>
      <c r="H190" s="246">
        <v>2</v>
      </c>
      <c r="I190" s="321">
        <v>0</v>
      </c>
      <c r="J190" s="247">
        <f>ROUND(I190*H190,2)</f>
        <v>0</v>
      </c>
      <c r="K190" s="244" t="s">
        <v>140</v>
      </c>
      <c r="L190" s="20"/>
      <c r="M190" s="63" t="s">
        <v>3</v>
      </c>
      <c r="N190" s="64" t="s">
        <v>41</v>
      </c>
      <c r="O190" s="65">
        <v>0</v>
      </c>
      <c r="P190" s="65">
        <f>O190*H190</f>
        <v>0</v>
      </c>
      <c r="Q190" s="65">
        <v>0</v>
      </c>
      <c r="R190" s="65">
        <f>Q190*H190</f>
        <v>0</v>
      </c>
      <c r="S190" s="65">
        <v>0</v>
      </c>
      <c r="T190" s="66">
        <f>S190*H190</f>
        <v>0</v>
      </c>
      <c r="AR190" s="67" t="s">
        <v>141</v>
      </c>
      <c r="AT190" s="67" t="s">
        <v>136</v>
      </c>
      <c r="AU190" s="67" t="s">
        <v>80</v>
      </c>
      <c r="AY190" s="17" t="s">
        <v>133</v>
      </c>
      <c r="BE190" s="68">
        <f>IF(N190="základní",J190,0)</f>
        <v>0</v>
      </c>
      <c r="BF190" s="68">
        <f>IF(N190="snížená",J190,0)</f>
        <v>0</v>
      </c>
      <c r="BG190" s="68">
        <f>IF(N190="zákl. přenesená",J190,0)</f>
        <v>0</v>
      </c>
      <c r="BH190" s="68">
        <f>IF(N190="sníž. přenesená",J190,0)</f>
        <v>0</v>
      </c>
      <c r="BI190" s="68">
        <f>IF(N190="nulová",J190,0)</f>
        <v>0</v>
      </c>
      <c r="BJ190" s="17" t="s">
        <v>78</v>
      </c>
      <c r="BK190" s="68">
        <f>ROUND(I190*H190,2)</f>
        <v>0</v>
      </c>
      <c r="BL190" s="17" t="s">
        <v>141</v>
      </c>
      <c r="BM190" s="67" t="s">
        <v>595</v>
      </c>
    </row>
    <row r="191" spans="2:65" s="1" customFormat="1">
      <c r="B191" s="20"/>
      <c r="D191" s="248" t="s">
        <v>143</v>
      </c>
      <c r="F191" s="249" t="s">
        <v>1050</v>
      </c>
      <c r="L191" s="20"/>
      <c r="M191" s="69"/>
      <c r="T191" s="26"/>
      <c r="AT191" s="17" t="s">
        <v>143</v>
      </c>
      <c r="AU191" s="17" t="s">
        <v>80</v>
      </c>
    </row>
    <row r="192" spans="2:65" s="1" customFormat="1" ht="24.2" customHeight="1">
      <c r="B192" s="20"/>
      <c r="C192" s="242" t="s">
        <v>463</v>
      </c>
      <c r="D192" s="242" t="s">
        <v>136</v>
      </c>
      <c r="E192" s="243" t="s">
        <v>1051</v>
      </c>
      <c r="F192" s="244" t="s">
        <v>1052</v>
      </c>
      <c r="G192" s="245" t="s">
        <v>157</v>
      </c>
      <c r="H192" s="246">
        <v>0.90900000000000003</v>
      </c>
      <c r="I192" s="321">
        <v>0</v>
      </c>
      <c r="J192" s="247">
        <f>ROUND(I192*H192,2)</f>
        <v>0</v>
      </c>
      <c r="K192" s="244" t="s">
        <v>140</v>
      </c>
      <c r="L192" s="20"/>
      <c r="M192" s="63" t="s">
        <v>3</v>
      </c>
      <c r="N192" s="64" t="s">
        <v>41</v>
      </c>
      <c r="O192" s="65">
        <v>0</v>
      </c>
      <c r="P192" s="65">
        <f>O192*H192</f>
        <v>0</v>
      </c>
      <c r="Q192" s="65">
        <v>0</v>
      </c>
      <c r="R192" s="65">
        <f>Q192*H192</f>
        <v>0</v>
      </c>
      <c r="S192" s="65">
        <v>0</v>
      </c>
      <c r="T192" s="66">
        <f>S192*H192</f>
        <v>0</v>
      </c>
      <c r="AR192" s="67" t="s">
        <v>141</v>
      </c>
      <c r="AT192" s="67" t="s">
        <v>136</v>
      </c>
      <c r="AU192" s="67" t="s">
        <v>80</v>
      </c>
      <c r="AY192" s="17" t="s">
        <v>133</v>
      </c>
      <c r="BE192" s="68">
        <f>IF(N192="základní",J192,0)</f>
        <v>0</v>
      </c>
      <c r="BF192" s="68">
        <f>IF(N192="snížená",J192,0)</f>
        <v>0</v>
      </c>
      <c r="BG192" s="68">
        <f>IF(N192="zákl. přenesená",J192,0)</f>
        <v>0</v>
      </c>
      <c r="BH192" s="68">
        <f>IF(N192="sníž. přenesená",J192,0)</f>
        <v>0</v>
      </c>
      <c r="BI192" s="68">
        <f>IF(N192="nulová",J192,0)</f>
        <v>0</v>
      </c>
      <c r="BJ192" s="17" t="s">
        <v>78</v>
      </c>
      <c r="BK192" s="68">
        <f>ROUND(I192*H192,2)</f>
        <v>0</v>
      </c>
      <c r="BL192" s="17" t="s">
        <v>141</v>
      </c>
      <c r="BM192" s="67" t="s">
        <v>603</v>
      </c>
    </row>
    <row r="193" spans="2:65" s="1" customFormat="1">
      <c r="B193" s="20"/>
      <c r="D193" s="248" t="s">
        <v>143</v>
      </c>
      <c r="F193" s="249" t="s">
        <v>1053</v>
      </c>
      <c r="L193" s="20"/>
      <c r="M193" s="69"/>
      <c r="T193" s="26"/>
      <c r="AT193" s="17" t="s">
        <v>143</v>
      </c>
      <c r="AU193" s="17" t="s">
        <v>80</v>
      </c>
    </row>
    <row r="194" spans="2:65" s="12" customFormat="1">
      <c r="B194" s="70"/>
      <c r="D194" s="250" t="s">
        <v>145</v>
      </c>
      <c r="E194" s="71" t="s">
        <v>3</v>
      </c>
      <c r="F194" s="251" t="s">
        <v>1054</v>
      </c>
      <c r="H194" s="252">
        <v>0.60599999999999998</v>
      </c>
      <c r="L194" s="70"/>
      <c r="M194" s="72"/>
      <c r="T194" s="73"/>
      <c r="AT194" s="71" t="s">
        <v>145</v>
      </c>
      <c r="AU194" s="71" t="s">
        <v>80</v>
      </c>
      <c r="AV194" s="12" t="s">
        <v>80</v>
      </c>
      <c r="AW194" s="12" t="s">
        <v>30</v>
      </c>
      <c r="AX194" s="12" t="s">
        <v>70</v>
      </c>
      <c r="AY194" s="71" t="s">
        <v>133</v>
      </c>
    </row>
    <row r="195" spans="2:65" s="12" customFormat="1">
      <c r="B195" s="70"/>
      <c r="D195" s="250" t="s">
        <v>145</v>
      </c>
      <c r="E195" s="71" t="s">
        <v>3</v>
      </c>
      <c r="F195" s="251" t="s">
        <v>1055</v>
      </c>
      <c r="H195" s="252">
        <v>0.30299999999999999</v>
      </c>
      <c r="L195" s="70"/>
      <c r="M195" s="72"/>
      <c r="T195" s="73"/>
      <c r="AT195" s="71" t="s">
        <v>145</v>
      </c>
      <c r="AU195" s="71" t="s">
        <v>80</v>
      </c>
      <c r="AV195" s="12" t="s">
        <v>80</v>
      </c>
      <c r="AW195" s="12" t="s">
        <v>30</v>
      </c>
      <c r="AX195" s="12" t="s">
        <v>70</v>
      </c>
      <c r="AY195" s="71" t="s">
        <v>133</v>
      </c>
    </row>
    <row r="196" spans="2:65" s="13" customFormat="1">
      <c r="B196" s="74"/>
      <c r="D196" s="250" t="s">
        <v>145</v>
      </c>
      <c r="E196" s="75" t="s">
        <v>3</v>
      </c>
      <c r="F196" s="254" t="s">
        <v>297</v>
      </c>
      <c r="H196" s="255">
        <v>0.90900000000000003</v>
      </c>
      <c r="L196" s="74"/>
      <c r="M196" s="76"/>
      <c r="T196" s="77"/>
      <c r="AT196" s="75" t="s">
        <v>145</v>
      </c>
      <c r="AU196" s="75" t="s">
        <v>80</v>
      </c>
      <c r="AV196" s="13" t="s">
        <v>141</v>
      </c>
      <c r="AW196" s="13" t="s">
        <v>30</v>
      </c>
      <c r="AX196" s="13" t="s">
        <v>78</v>
      </c>
      <c r="AY196" s="75" t="s">
        <v>133</v>
      </c>
    </row>
    <row r="197" spans="2:65" s="1" customFormat="1" ht="24.2" customHeight="1">
      <c r="B197" s="20"/>
      <c r="C197" s="242" t="s">
        <v>469</v>
      </c>
      <c r="D197" s="242" t="s">
        <v>136</v>
      </c>
      <c r="E197" s="243" t="s">
        <v>1056</v>
      </c>
      <c r="F197" s="244" t="s">
        <v>1057</v>
      </c>
      <c r="G197" s="245" t="s">
        <v>157</v>
      </c>
      <c r="H197" s="246">
        <v>159.114</v>
      </c>
      <c r="I197" s="321">
        <v>0</v>
      </c>
      <c r="J197" s="247">
        <f>ROUND(I197*H197,2)</f>
        <v>0</v>
      </c>
      <c r="K197" s="244" t="s">
        <v>140</v>
      </c>
      <c r="L197" s="20"/>
      <c r="M197" s="63" t="s">
        <v>3</v>
      </c>
      <c r="N197" s="64" t="s">
        <v>41</v>
      </c>
      <c r="O197" s="65">
        <v>0</v>
      </c>
      <c r="P197" s="65">
        <f>O197*H197</f>
        <v>0</v>
      </c>
      <c r="Q197" s="65">
        <v>0</v>
      </c>
      <c r="R197" s="65">
        <f>Q197*H197</f>
        <v>0</v>
      </c>
      <c r="S197" s="65">
        <v>0</v>
      </c>
      <c r="T197" s="66">
        <f>S197*H197</f>
        <v>0</v>
      </c>
      <c r="AR197" s="67" t="s">
        <v>141</v>
      </c>
      <c r="AT197" s="67" t="s">
        <v>136</v>
      </c>
      <c r="AU197" s="67" t="s">
        <v>80</v>
      </c>
      <c r="AY197" s="17" t="s">
        <v>133</v>
      </c>
      <c r="BE197" s="68">
        <f>IF(N197="základní",J197,0)</f>
        <v>0</v>
      </c>
      <c r="BF197" s="68">
        <f>IF(N197="snížená",J197,0)</f>
        <v>0</v>
      </c>
      <c r="BG197" s="68">
        <f>IF(N197="zákl. přenesená",J197,0)</f>
        <v>0</v>
      </c>
      <c r="BH197" s="68">
        <f>IF(N197="sníž. přenesená",J197,0)</f>
        <v>0</v>
      </c>
      <c r="BI197" s="68">
        <f>IF(N197="nulová",J197,0)</f>
        <v>0</v>
      </c>
      <c r="BJ197" s="17" t="s">
        <v>78</v>
      </c>
      <c r="BK197" s="68">
        <f>ROUND(I197*H197,2)</f>
        <v>0</v>
      </c>
      <c r="BL197" s="17" t="s">
        <v>141</v>
      </c>
      <c r="BM197" s="67" t="s">
        <v>612</v>
      </c>
    </row>
    <row r="198" spans="2:65" s="1" customFormat="1">
      <c r="B198" s="20"/>
      <c r="D198" s="248" t="s">
        <v>143</v>
      </c>
      <c r="F198" s="249" t="s">
        <v>1058</v>
      </c>
      <c r="L198" s="20"/>
      <c r="M198" s="69"/>
      <c r="T198" s="26"/>
      <c r="AT198" s="17" t="s">
        <v>143</v>
      </c>
      <c r="AU198" s="17" t="s">
        <v>80</v>
      </c>
    </row>
    <row r="199" spans="2:65" s="12" customFormat="1">
      <c r="B199" s="70"/>
      <c r="D199" s="250" t="s">
        <v>145</v>
      </c>
      <c r="E199" s="71" t="s">
        <v>3</v>
      </c>
      <c r="F199" s="251" t="s">
        <v>962</v>
      </c>
      <c r="H199" s="252">
        <v>161.87200000000001</v>
      </c>
      <c r="L199" s="70"/>
      <c r="M199" s="72"/>
      <c r="T199" s="73"/>
      <c r="AT199" s="71" t="s">
        <v>145</v>
      </c>
      <c r="AU199" s="71" t="s">
        <v>80</v>
      </c>
      <c r="AV199" s="12" t="s">
        <v>80</v>
      </c>
      <c r="AW199" s="12" t="s">
        <v>30</v>
      </c>
      <c r="AX199" s="12" t="s">
        <v>70</v>
      </c>
      <c r="AY199" s="71" t="s">
        <v>133</v>
      </c>
    </row>
    <row r="200" spans="2:65" s="12" customFormat="1">
      <c r="B200" s="70"/>
      <c r="D200" s="250" t="s">
        <v>145</v>
      </c>
      <c r="E200" s="71" t="s">
        <v>3</v>
      </c>
      <c r="F200" s="251" t="s">
        <v>963</v>
      </c>
      <c r="H200" s="252">
        <v>-2.758</v>
      </c>
      <c r="L200" s="70"/>
      <c r="M200" s="72"/>
      <c r="T200" s="73"/>
      <c r="AT200" s="71" t="s">
        <v>145</v>
      </c>
      <c r="AU200" s="71" t="s">
        <v>80</v>
      </c>
      <c r="AV200" s="12" t="s">
        <v>80</v>
      </c>
      <c r="AW200" s="12" t="s">
        <v>30</v>
      </c>
      <c r="AX200" s="12" t="s">
        <v>70</v>
      </c>
      <c r="AY200" s="71" t="s">
        <v>133</v>
      </c>
    </row>
    <row r="201" spans="2:65" s="13" customFormat="1">
      <c r="B201" s="74"/>
      <c r="D201" s="250" t="s">
        <v>145</v>
      </c>
      <c r="E201" s="75" t="s">
        <v>3</v>
      </c>
      <c r="F201" s="254" t="s">
        <v>964</v>
      </c>
      <c r="H201" s="255">
        <v>159.114</v>
      </c>
      <c r="L201" s="74"/>
      <c r="M201" s="76"/>
      <c r="T201" s="77"/>
      <c r="AT201" s="75" t="s">
        <v>145</v>
      </c>
      <c r="AU201" s="75" t="s">
        <v>80</v>
      </c>
      <c r="AV201" s="13" t="s">
        <v>141</v>
      </c>
      <c r="AW201" s="13" t="s">
        <v>30</v>
      </c>
      <c r="AX201" s="13" t="s">
        <v>78</v>
      </c>
      <c r="AY201" s="75" t="s">
        <v>133</v>
      </c>
    </row>
    <row r="202" spans="2:65" s="1" customFormat="1" ht="16.5" customHeight="1">
      <c r="B202" s="20"/>
      <c r="C202" s="242" t="s">
        <v>388</v>
      </c>
      <c r="D202" s="242" t="s">
        <v>136</v>
      </c>
      <c r="E202" s="243" t="s">
        <v>1059</v>
      </c>
      <c r="F202" s="244" t="s">
        <v>1060</v>
      </c>
      <c r="G202" s="245" t="s">
        <v>157</v>
      </c>
      <c r="H202" s="246">
        <v>213.48</v>
      </c>
      <c r="I202" s="321">
        <v>0</v>
      </c>
      <c r="J202" s="247">
        <f>ROUND(I202*H202,2)</f>
        <v>0</v>
      </c>
      <c r="K202" s="244" t="s">
        <v>140</v>
      </c>
      <c r="L202" s="20"/>
      <c r="M202" s="63" t="s">
        <v>3</v>
      </c>
      <c r="N202" s="64" t="s">
        <v>41</v>
      </c>
      <c r="O202" s="65">
        <v>0</v>
      </c>
      <c r="P202" s="65">
        <f>O202*H202</f>
        <v>0</v>
      </c>
      <c r="Q202" s="65">
        <v>0</v>
      </c>
      <c r="R202" s="65">
        <f>Q202*H202</f>
        <v>0</v>
      </c>
      <c r="S202" s="65">
        <v>0</v>
      </c>
      <c r="T202" s="66">
        <f>S202*H202</f>
        <v>0</v>
      </c>
      <c r="AR202" s="67" t="s">
        <v>141</v>
      </c>
      <c r="AT202" s="67" t="s">
        <v>136</v>
      </c>
      <c r="AU202" s="67" t="s">
        <v>80</v>
      </c>
      <c r="AY202" s="17" t="s">
        <v>133</v>
      </c>
      <c r="BE202" s="68">
        <f>IF(N202="základní",J202,0)</f>
        <v>0</v>
      </c>
      <c r="BF202" s="68">
        <f>IF(N202="snížená",J202,0)</f>
        <v>0</v>
      </c>
      <c r="BG202" s="68">
        <f>IF(N202="zákl. přenesená",J202,0)</f>
        <v>0</v>
      </c>
      <c r="BH202" s="68">
        <f>IF(N202="sníž. přenesená",J202,0)</f>
        <v>0</v>
      </c>
      <c r="BI202" s="68">
        <f>IF(N202="nulová",J202,0)</f>
        <v>0</v>
      </c>
      <c r="BJ202" s="17" t="s">
        <v>78</v>
      </c>
      <c r="BK202" s="68">
        <f>ROUND(I202*H202,2)</f>
        <v>0</v>
      </c>
      <c r="BL202" s="17" t="s">
        <v>141</v>
      </c>
      <c r="BM202" s="67" t="s">
        <v>622</v>
      </c>
    </row>
    <row r="203" spans="2:65" s="1" customFormat="1">
      <c r="B203" s="20"/>
      <c r="D203" s="248" t="s">
        <v>143</v>
      </c>
      <c r="F203" s="249" t="s">
        <v>1061</v>
      </c>
      <c r="L203" s="20"/>
      <c r="M203" s="69"/>
      <c r="T203" s="26"/>
      <c r="AT203" s="17" t="s">
        <v>143</v>
      </c>
      <c r="AU203" s="17" t="s">
        <v>80</v>
      </c>
    </row>
    <row r="204" spans="2:65" s="12" customFormat="1">
      <c r="B204" s="70"/>
      <c r="D204" s="250" t="s">
        <v>145</v>
      </c>
      <c r="E204" s="71" t="s">
        <v>3</v>
      </c>
      <c r="F204" s="251" t="s">
        <v>1062</v>
      </c>
      <c r="H204" s="252">
        <v>111.38</v>
      </c>
      <c r="L204" s="70"/>
      <c r="M204" s="72"/>
      <c r="T204" s="73"/>
      <c r="AT204" s="71" t="s">
        <v>145</v>
      </c>
      <c r="AU204" s="71" t="s">
        <v>80</v>
      </c>
      <c r="AV204" s="12" t="s">
        <v>80</v>
      </c>
      <c r="AW204" s="12" t="s">
        <v>30</v>
      </c>
      <c r="AX204" s="12" t="s">
        <v>70</v>
      </c>
      <c r="AY204" s="71" t="s">
        <v>133</v>
      </c>
    </row>
    <row r="205" spans="2:65" s="12" customFormat="1">
      <c r="B205" s="70"/>
      <c r="D205" s="250" t="s">
        <v>145</v>
      </c>
      <c r="E205" s="71" t="s">
        <v>3</v>
      </c>
      <c r="F205" s="251" t="s">
        <v>1063</v>
      </c>
      <c r="H205" s="252">
        <v>102.1</v>
      </c>
      <c r="L205" s="70"/>
      <c r="M205" s="72"/>
      <c r="T205" s="73"/>
      <c r="AT205" s="71" t="s">
        <v>145</v>
      </c>
      <c r="AU205" s="71" t="s">
        <v>80</v>
      </c>
      <c r="AV205" s="12" t="s">
        <v>80</v>
      </c>
      <c r="AW205" s="12" t="s">
        <v>30</v>
      </c>
      <c r="AX205" s="12" t="s">
        <v>70</v>
      </c>
      <c r="AY205" s="71" t="s">
        <v>133</v>
      </c>
    </row>
    <row r="206" spans="2:65" s="13" customFormat="1">
      <c r="B206" s="74"/>
      <c r="D206" s="250" t="s">
        <v>145</v>
      </c>
      <c r="E206" s="75" t="s">
        <v>3</v>
      </c>
      <c r="F206" s="254" t="s">
        <v>297</v>
      </c>
      <c r="H206" s="255">
        <v>213.48</v>
      </c>
      <c r="L206" s="74"/>
      <c r="M206" s="76"/>
      <c r="T206" s="77"/>
      <c r="AT206" s="75" t="s">
        <v>145</v>
      </c>
      <c r="AU206" s="75" t="s">
        <v>80</v>
      </c>
      <c r="AV206" s="13" t="s">
        <v>141</v>
      </c>
      <c r="AW206" s="13" t="s">
        <v>30</v>
      </c>
      <c r="AX206" s="13" t="s">
        <v>78</v>
      </c>
      <c r="AY206" s="75" t="s">
        <v>133</v>
      </c>
    </row>
    <row r="207" spans="2:65" s="1" customFormat="1" ht="16.5" customHeight="1">
      <c r="B207" s="20"/>
      <c r="C207" s="242" t="s">
        <v>477</v>
      </c>
      <c r="D207" s="242" t="s">
        <v>136</v>
      </c>
      <c r="E207" s="243" t="s">
        <v>1064</v>
      </c>
      <c r="F207" s="244" t="s">
        <v>1065</v>
      </c>
      <c r="G207" s="245" t="s">
        <v>157</v>
      </c>
      <c r="H207" s="246">
        <v>102.1</v>
      </c>
      <c r="I207" s="321">
        <v>0</v>
      </c>
      <c r="J207" s="247">
        <f>ROUND(I207*H207,2)</f>
        <v>0</v>
      </c>
      <c r="K207" s="244" t="s">
        <v>140</v>
      </c>
      <c r="L207" s="20"/>
      <c r="M207" s="63" t="s">
        <v>3</v>
      </c>
      <c r="N207" s="64" t="s">
        <v>41</v>
      </c>
      <c r="O207" s="65">
        <v>0</v>
      </c>
      <c r="P207" s="65">
        <f>O207*H207</f>
        <v>0</v>
      </c>
      <c r="Q207" s="65">
        <v>0</v>
      </c>
      <c r="R207" s="65">
        <f>Q207*H207</f>
        <v>0</v>
      </c>
      <c r="S207" s="65">
        <v>0</v>
      </c>
      <c r="T207" s="66">
        <f>S207*H207</f>
        <v>0</v>
      </c>
      <c r="AR207" s="67" t="s">
        <v>141</v>
      </c>
      <c r="AT207" s="67" t="s">
        <v>136</v>
      </c>
      <c r="AU207" s="67" t="s">
        <v>80</v>
      </c>
      <c r="AY207" s="17" t="s">
        <v>133</v>
      </c>
      <c r="BE207" s="68">
        <f>IF(N207="základní",J207,0)</f>
        <v>0</v>
      </c>
      <c r="BF207" s="68">
        <f>IF(N207="snížená",J207,0)</f>
        <v>0</v>
      </c>
      <c r="BG207" s="68">
        <f>IF(N207="zákl. přenesená",J207,0)</f>
        <v>0</v>
      </c>
      <c r="BH207" s="68">
        <f>IF(N207="sníž. přenesená",J207,0)</f>
        <v>0</v>
      </c>
      <c r="BI207" s="68">
        <f>IF(N207="nulová",J207,0)</f>
        <v>0</v>
      </c>
      <c r="BJ207" s="17" t="s">
        <v>78</v>
      </c>
      <c r="BK207" s="68">
        <f>ROUND(I207*H207,2)</f>
        <v>0</v>
      </c>
      <c r="BL207" s="17" t="s">
        <v>141</v>
      </c>
      <c r="BM207" s="67" t="s">
        <v>630</v>
      </c>
    </row>
    <row r="208" spans="2:65" s="1" customFormat="1">
      <c r="B208" s="20"/>
      <c r="D208" s="248" t="s">
        <v>143</v>
      </c>
      <c r="F208" s="249" t="s">
        <v>1066</v>
      </c>
      <c r="L208" s="20"/>
      <c r="M208" s="69"/>
      <c r="T208" s="26"/>
      <c r="AT208" s="17" t="s">
        <v>143</v>
      </c>
      <c r="AU208" s="17" t="s">
        <v>80</v>
      </c>
    </row>
    <row r="209" spans="2:65" s="12" customFormat="1">
      <c r="B209" s="70"/>
      <c r="D209" s="250" t="s">
        <v>145</v>
      </c>
      <c r="E209" s="71" t="s">
        <v>3</v>
      </c>
      <c r="F209" s="251" t="s">
        <v>1067</v>
      </c>
      <c r="H209" s="252">
        <v>102.1</v>
      </c>
      <c r="L209" s="70"/>
      <c r="M209" s="72"/>
      <c r="T209" s="73"/>
      <c r="AT209" s="71" t="s">
        <v>145</v>
      </c>
      <c r="AU209" s="71" t="s">
        <v>80</v>
      </c>
      <c r="AV209" s="12" t="s">
        <v>80</v>
      </c>
      <c r="AW209" s="12" t="s">
        <v>30</v>
      </c>
      <c r="AX209" s="12" t="s">
        <v>70</v>
      </c>
      <c r="AY209" s="71" t="s">
        <v>133</v>
      </c>
    </row>
    <row r="210" spans="2:65" s="13" customFormat="1">
      <c r="B210" s="74"/>
      <c r="D210" s="250" t="s">
        <v>145</v>
      </c>
      <c r="E210" s="75" t="s">
        <v>3</v>
      </c>
      <c r="F210" s="254" t="s">
        <v>297</v>
      </c>
      <c r="H210" s="255">
        <v>102.1</v>
      </c>
      <c r="L210" s="74"/>
      <c r="M210" s="76"/>
      <c r="T210" s="77"/>
      <c r="AT210" s="75" t="s">
        <v>145</v>
      </c>
      <c r="AU210" s="75" t="s">
        <v>80</v>
      </c>
      <c r="AV210" s="13" t="s">
        <v>141</v>
      </c>
      <c r="AW210" s="13" t="s">
        <v>30</v>
      </c>
      <c r="AX210" s="13" t="s">
        <v>78</v>
      </c>
      <c r="AY210" s="75" t="s">
        <v>133</v>
      </c>
    </row>
    <row r="211" spans="2:65" s="1" customFormat="1" ht="16.5" customHeight="1">
      <c r="B211" s="20"/>
      <c r="C211" s="242" t="s">
        <v>481</v>
      </c>
      <c r="D211" s="242" t="s">
        <v>136</v>
      </c>
      <c r="E211" s="243" t="s">
        <v>1068</v>
      </c>
      <c r="F211" s="244" t="s">
        <v>1069</v>
      </c>
      <c r="G211" s="245" t="s">
        <v>157</v>
      </c>
      <c r="H211" s="246">
        <v>204.2</v>
      </c>
      <c r="I211" s="321">
        <v>0</v>
      </c>
      <c r="J211" s="247">
        <f>ROUND(I211*H211,2)</f>
        <v>0</v>
      </c>
      <c r="K211" s="244" t="s">
        <v>140</v>
      </c>
      <c r="L211" s="20"/>
      <c r="M211" s="63" t="s">
        <v>3</v>
      </c>
      <c r="N211" s="64" t="s">
        <v>41</v>
      </c>
      <c r="O211" s="65">
        <v>0</v>
      </c>
      <c r="P211" s="65">
        <f>O211*H211</f>
        <v>0</v>
      </c>
      <c r="Q211" s="65">
        <v>0</v>
      </c>
      <c r="R211" s="65">
        <f>Q211*H211</f>
        <v>0</v>
      </c>
      <c r="S211" s="65">
        <v>0</v>
      </c>
      <c r="T211" s="66">
        <f>S211*H211</f>
        <v>0</v>
      </c>
      <c r="AR211" s="67" t="s">
        <v>141</v>
      </c>
      <c r="AT211" s="67" t="s">
        <v>136</v>
      </c>
      <c r="AU211" s="67" t="s">
        <v>80</v>
      </c>
      <c r="AY211" s="17" t="s">
        <v>133</v>
      </c>
      <c r="BE211" s="68">
        <f>IF(N211="základní",J211,0)</f>
        <v>0</v>
      </c>
      <c r="BF211" s="68">
        <f>IF(N211="snížená",J211,0)</f>
        <v>0</v>
      </c>
      <c r="BG211" s="68">
        <f>IF(N211="zákl. přenesená",J211,0)</f>
        <v>0</v>
      </c>
      <c r="BH211" s="68">
        <f>IF(N211="sníž. přenesená",J211,0)</f>
        <v>0</v>
      </c>
      <c r="BI211" s="68">
        <f>IF(N211="nulová",J211,0)</f>
        <v>0</v>
      </c>
      <c r="BJ211" s="17" t="s">
        <v>78</v>
      </c>
      <c r="BK211" s="68">
        <f>ROUND(I211*H211,2)</f>
        <v>0</v>
      </c>
      <c r="BL211" s="17" t="s">
        <v>141</v>
      </c>
      <c r="BM211" s="67" t="s">
        <v>641</v>
      </c>
    </row>
    <row r="212" spans="2:65" s="1" customFormat="1">
      <c r="B212" s="20"/>
      <c r="D212" s="248" t="s">
        <v>143</v>
      </c>
      <c r="F212" s="249" t="s">
        <v>1070</v>
      </c>
      <c r="L212" s="20"/>
      <c r="M212" s="69"/>
      <c r="T212" s="26"/>
      <c r="AT212" s="17" t="s">
        <v>143</v>
      </c>
      <c r="AU212" s="17" t="s">
        <v>80</v>
      </c>
    </row>
    <row r="213" spans="2:65" s="12" customFormat="1">
      <c r="B213" s="70"/>
      <c r="D213" s="250" t="s">
        <v>145</v>
      </c>
      <c r="E213" s="71" t="s">
        <v>3</v>
      </c>
      <c r="F213" s="251" t="s">
        <v>1071</v>
      </c>
      <c r="H213" s="252">
        <v>204.2</v>
      </c>
      <c r="L213" s="70"/>
      <c r="M213" s="72"/>
      <c r="T213" s="73"/>
      <c r="AT213" s="71" t="s">
        <v>145</v>
      </c>
      <c r="AU213" s="71" t="s">
        <v>80</v>
      </c>
      <c r="AV213" s="12" t="s">
        <v>80</v>
      </c>
      <c r="AW213" s="12" t="s">
        <v>30</v>
      </c>
      <c r="AX213" s="12" t="s">
        <v>70</v>
      </c>
      <c r="AY213" s="71" t="s">
        <v>133</v>
      </c>
    </row>
    <row r="214" spans="2:65" s="13" customFormat="1">
      <c r="B214" s="74"/>
      <c r="D214" s="250" t="s">
        <v>145</v>
      </c>
      <c r="E214" s="75" t="s">
        <v>3</v>
      </c>
      <c r="F214" s="254" t="s">
        <v>297</v>
      </c>
      <c r="H214" s="255">
        <v>204.2</v>
      </c>
      <c r="L214" s="74"/>
      <c r="M214" s="76"/>
      <c r="T214" s="77"/>
      <c r="AT214" s="75" t="s">
        <v>145</v>
      </c>
      <c r="AU214" s="75" t="s">
        <v>80</v>
      </c>
      <c r="AV214" s="13" t="s">
        <v>141</v>
      </c>
      <c r="AW214" s="13" t="s">
        <v>30</v>
      </c>
      <c r="AX214" s="13" t="s">
        <v>78</v>
      </c>
      <c r="AY214" s="75" t="s">
        <v>133</v>
      </c>
    </row>
    <row r="215" spans="2:65" s="11" customFormat="1" ht="22.9" customHeight="1">
      <c r="B215" s="56"/>
      <c r="D215" s="57" t="s">
        <v>69</v>
      </c>
      <c r="E215" s="240" t="s">
        <v>177</v>
      </c>
      <c r="F215" s="240" t="s">
        <v>1072</v>
      </c>
      <c r="J215" s="241">
        <f>SUM(J216:J242)</f>
        <v>0</v>
      </c>
      <c r="L215" s="56"/>
      <c r="M215" s="58"/>
      <c r="P215" s="59">
        <f>SUM(P216:P242)</f>
        <v>0</v>
      </c>
      <c r="R215" s="59">
        <f>SUM(R216:R242)</f>
        <v>0</v>
      </c>
      <c r="T215" s="60">
        <f>SUM(T216:T242)</f>
        <v>0</v>
      </c>
      <c r="AR215" s="57" t="s">
        <v>78</v>
      </c>
      <c r="AT215" s="61" t="s">
        <v>69</v>
      </c>
      <c r="AU215" s="61" t="s">
        <v>78</v>
      </c>
      <c r="AY215" s="57" t="s">
        <v>133</v>
      </c>
      <c r="BK215" s="62">
        <f>SUM(BK216:BK242)</f>
        <v>0</v>
      </c>
    </row>
    <row r="216" spans="2:65" s="1" customFormat="1" ht="24.2" customHeight="1">
      <c r="B216" s="20"/>
      <c r="C216" s="242" t="s">
        <v>486</v>
      </c>
      <c r="D216" s="242" t="s">
        <v>136</v>
      </c>
      <c r="E216" s="243" t="s">
        <v>1073</v>
      </c>
      <c r="F216" s="244" t="s">
        <v>1074</v>
      </c>
      <c r="G216" s="245" t="s">
        <v>182</v>
      </c>
      <c r="H216" s="246">
        <v>5.7050000000000001</v>
      </c>
      <c r="I216" s="321">
        <v>0</v>
      </c>
      <c r="J216" s="247">
        <f>ROUND(I216*H216,2)</f>
        <v>0</v>
      </c>
      <c r="K216" s="244" t="s">
        <v>140</v>
      </c>
      <c r="L216" s="20"/>
      <c r="M216" s="63" t="s">
        <v>3</v>
      </c>
      <c r="N216" s="64" t="s">
        <v>41</v>
      </c>
      <c r="O216" s="65">
        <v>0</v>
      </c>
      <c r="P216" s="65">
        <f>O216*H216</f>
        <v>0</v>
      </c>
      <c r="Q216" s="65">
        <v>0</v>
      </c>
      <c r="R216" s="65">
        <f>Q216*H216</f>
        <v>0</v>
      </c>
      <c r="S216" s="65">
        <v>0</v>
      </c>
      <c r="T216" s="66">
        <f>S216*H216</f>
        <v>0</v>
      </c>
      <c r="AR216" s="67" t="s">
        <v>141</v>
      </c>
      <c r="AT216" s="67" t="s">
        <v>136</v>
      </c>
      <c r="AU216" s="67" t="s">
        <v>80</v>
      </c>
      <c r="AY216" s="17" t="s">
        <v>133</v>
      </c>
      <c r="BE216" s="68">
        <f>IF(N216="základní",J216,0)</f>
        <v>0</v>
      </c>
      <c r="BF216" s="68">
        <f>IF(N216="snížená",J216,0)</f>
        <v>0</v>
      </c>
      <c r="BG216" s="68">
        <f>IF(N216="zákl. přenesená",J216,0)</f>
        <v>0</v>
      </c>
      <c r="BH216" s="68">
        <f>IF(N216="sníž. přenesená",J216,0)</f>
        <v>0</v>
      </c>
      <c r="BI216" s="68">
        <f>IF(N216="nulová",J216,0)</f>
        <v>0</v>
      </c>
      <c r="BJ216" s="17" t="s">
        <v>78</v>
      </c>
      <c r="BK216" s="68">
        <f>ROUND(I216*H216,2)</f>
        <v>0</v>
      </c>
      <c r="BL216" s="17" t="s">
        <v>141</v>
      </c>
      <c r="BM216" s="67" t="s">
        <v>651</v>
      </c>
    </row>
    <row r="217" spans="2:65" s="1" customFormat="1">
      <c r="B217" s="20"/>
      <c r="D217" s="248" t="s">
        <v>143</v>
      </c>
      <c r="F217" s="249" t="s">
        <v>1075</v>
      </c>
      <c r="L217" s="20"/>
      <c r="M217" s="69"/>
      <c r="T217" s="26"/>
      <c r="AT217" s="17" t="s">
        <v>143</v>
      </c>
      <c r="AU217" s="17" t="s">
        <v>80</v>
      </c>
    </row>
    <row r="218" spans="2:65" s="1" customFormat="1" ht="37.9" customHeight="1">
      <c r="B218" s="20"/>
      <c r="C218" s="242" t="s">
        <v>490</v>
      </c>
      <c r="D218" s="242" t="s">
        <v>136</v>
      </c>
      <c r="E218" s="243" t="s">
        <v>1076</v>
      </c>
      <c r="F218" s="244" t="s">
        <v>1077</v>
      </c>
      <c r="G218" s="245" t="s">
        <v>182</v>
      </c>
      <c r="H218" s="246">
        <v>85.575000000000003</v>
      </c>
      <c r="I218" s="321">
        <v>0</v>
      </c>
      <c r="J218" s="247">
        <f>ROUND(I218*H218,2)</f>
        <v>0</v>
      </c>
      <c r="K218" s="244" t="s">
        <v>140</v>
      </c>
      <c r="L218" s="20"/>
      <c r="M218" s="63" t="s">
        <v>3</v>
      </c>
      <c r="N218" s="64" t="s">
        <v>41</v>
      </c>
      <c r="O218" s="65">
        <v>0</v>
      </c>
      <c r="P218" s="65">
        <f>O218*H218</f>
        <v>0</v>
      </c>
      <c r="Q218" s="65">
        <v>0</v>
      </c>
      <c r="R218" s="65">
        <f>Q218*H218</f>
        <v>0</v>
      </c>
      <c r="S218" s="65">
        <v>0</v>
      </c>
      <c r="T218" s="66">
        <f>S218*H218</f>
        <v>0</v>
      </c>
      <c r="AR218" s="67" t="s">
        <v>141</v>
      </c>
      <c r="AT218" s="67" t="s">
        <v>136</v>
      </c>
      <c r="AU218" s="67" t="s">
        <v>80</v>
      </c>
      <c r="AY218" s="17" t="s">
        <v>133</v>
      </c>
      <c r="BE218" s="68">
        <f>IF(N218="základní",J218,0)</f>
        <v>0</v>
      </c>
      <c r="BF218" s="68">
        <f>IF(N218="snížená",J218,0)</f>
        <v>0</v>
      </c>
      <c r="BG218" s="68">
        <f>IF(N218="zákl. přenesená",J218,0)</f>
        <v>0</v>
      </c>
      <c r="BH218" s="68">
        <f>IF(N218="sníž. přenesená",J218,0)</f>
        <v>0</v>
      </c>
      <c r="BI218" s="68">
        <f>IF(N218="nulová",J218,0)</f>
        <v>0</v>
      </c>
      <c r="BJ218" s="17" t="s">
        <v>78</v>
      </c>
      <c r="BK218" s="68">
        <f>ROUND(I218*H218,2)</f>
        <v>0</v>
      </c>
      <c r="BL218" s="17" t="s">
        <v>141</v>
      </c>
      <c r="BM218" s="67" t="s">
        <v>660</v>
      </c>
    </row>
    <row r="219" spans="2:65" s="1" customFormat="1">
      <c r="B219" s="20"/>
      <c r="D219" s="248" t="s">
        <v>143</v>
      </c>
      <c r="F219" s="249" t="s">
        <v>1078</v>
      </c>
      <c r="L219" s="20"/>
      <c r="M219" s="69"/>
      <c r="T219" s="26"/>
      <c r="AT219" s="17" t="s">
        <v>143</v>
      </c>
      <c r="AU219" s="17" t="s">
        <v>80</v>
      </c>
    </row>
    <row r="220" spans="2:65" s="12" customFormat="1">
      <c r="B220" s="70"/>
      <c r="D220" s="250" t="s">
        <v>145</v>
      </c>
      <c r="E220" s="71" t="s">
        <v>3</v>
      </c>
      <c r="F220" s="251" t="s">
        <v>1079</v>
      </c>
      <c r="H220" s="252">
        <v>85.575000000000003</v>
      </c>
      <c r="L220" s="70"/>
      <c r="M220" s="72"/>
      <c r="T220" s="73"/>
      <c r="AT220" s="71" t="s">
        <v>145</v>
      </c>
      <c r="AU220" s="71" t="s">
        <v>80</v>
      </c>
      <c r="AV220" s="12" t="s">
        <v>80</v>
      </c>
      <c r="AW220" s="12" t="s">
        <v>30</v>
      </c>
      <c r="AX220" s="12" t="s">
        <v>70</v>
      </c>
      <c r="AY220" s="71" t="s">
        <v>133</v>
      </c>
    </row>
    <row r="221" spans="2:65" s="13" customFormat="1">
      <c r="B221" s="74"/>
      <c r="D221" s="250" t="s">
        <v>145</v>
      </c>
      <c r="E221" s="75" t="s">
        <v>3</v>
      </c>
      <c r="F221" s="254" t="s">
        <v>297</v>
      </c>
      <c r="H221" s="255">
        <v>85.575000000000003</v>
      </c>
      <c r="L221" s="74"/>
      <c r="M221" s="76"/>
      <c r="T221" s="77"/>
      <c r="AT221" s="75" t="s">
        <v>145</v>
      </c>
      <c r="AU221" s="75" t="s">
        <v>80</v>
      </c>
      <c r="AV221" s="13" t="s">
        <v>141</v>
      </c>
      <c r="AW221" s="13" t="s">
        <v>30</v>
      </c>
      <c r="AX221" s="13" t="s">
        <v>78</v>
      </c>
      <c r="AY221" s="75" t="s">
        <v>133</v>
      </c>
    </row>
    <row r="222" spans="2:65" s="1" customFormat="1" ht="21.75" customHeight="1">
      <c r="B222" s="20"/>
      <c r="C222" s="242" t="s">
        <v>497</v>
      </c>
      <c r="D222" s="242" t="s">
        <v>136</v>
      </c>
      <c r="E222" s="243" t="s">
        <v>186</v>
      </c>
      <c r="F222" s="244" t="s">
        <v>187</v>
      </c>
      <c r="G222" s="245" t="s">
        <v>182</v>
      </c>
      <c r="H222" s="246">
        <v>4.0999999999999996</v>
      </c>
      <c r="I222" s="321">
        <v>0</v>
      </c>
      <c r="J222" s="247">
        <f>ROUND(I222*H222,2)</f>
        <v>0</v>
      </c>
      <c r="K222" s="244" t="s">
        <v>140</v>
      </c>
      <c r="L222" s="20"/>
      <c r="M222" s="63" t="s">
        <v>3</v>
      </c>
      <c r="N222" s="64" t="s">
        <v>41</v>
      </c>
      <c r="O222" s="65">
        <v>0</v>
      </c>
      <c r="P222" s="65">
        <f>O222*H222</f>
        <v>0</v>
      </c>
      <c r="Q222" s="65">
        <v>0</v>
      </c>
      <c r="R222" s="65">
        <f>Q222*H222</f>
        <v>0</v>
      </c>
      <c r="S222" s="65">
        <v>0</v>
      </c>
      <c r="T222" s="66">
        <f>S222*H222</f>
        <v>0</v>
      </c>
      <c r="AR222" s="67" t="s">
        <v>141</v>
      </c>
      <c r="AT222" s="67" t="s">
        <v>136</v>
      </c>
      <c r="AU222" s="67" t="s">
        <v>80</v>
      </c>
      <c r="AY222" s="17" t="s">
        <v>133</v>
      </c>
      <c r="BE222" s="68">
        <f>IF(N222="základní",J222,0)</f>
        <v>0</v>
      </c>
      <c r="BF222" s="68">
        <f>IF(N222="snížená",J222,0)</f>
        <v>0</v>
      </c>
      <c r="BG222" s="68">
        <f>IF(N222="zákl. přenesená",J222,0)</f>
        <v>0</v>
      </c>
      <c r="BH222" s="68">
        <f>IF(N222="sníž. přenesená",J222,0)</f>
        <v>0</v>
      </c>
      <c r="BI222" s="68">
        <f>IF(N222="nulová",J222,0)</f>
        <v>0</v>
      </c>
      <c r="BJ222" s="17" t="s">
        <v>78</v>
      </c>
      <c r="BK222" s="68">
        <f>ROUND(I222*H222,2)</f>
        <v>0</v>
      </c>
      <c r="BL222" s="17" t="s">
        <v>141</v>
      </c>
      <c r="BM222" s="67" t="s">
        <v>670</v>
      </c>
    </row>
    <row r="223" spans="2:65" s="1" customFormat="1">
      <c r="B223" s="20"/>
      <c r="D223" s="248" t="s">
        <v>143</v>
      </c>
      <c r="F223" s="249" t="s">
        <v>189</v>
      </c>
      <c r="L223" s="20"/>
      <c r="M223" s="69"/>
      <c r="T223" s="26"/>
      <c r="AT223" s="17" t="s">
        <v>143</v>
      </c>
      <c r="AU223" s="17" t="s">
        <v>80</v>
      </c>
    </row>
    <row r="224" spans="2:65" s="12" customFormat="1">
      <c r="B224" s="70"/>
      <c r="D224" s="250" t="s">
        <v>145</v>
      </c>
      <c r="E224" s="71" t="s">
        <v>3</v>
      </c>
      <c r="F224" s="251" t="s">
        <v>1080</v>
      </c>
      <c r="H224" s="252">
        <v>5.7050000000000001</v>
      </c>
      <c r="L224" s="70"/>
      <c r="M224" s="72"/>
      <c r="T224" s="73"/>
      <c r="AT224" s="71" t="s">
        <v>145</v>
      </c>
      <c r="AU224" s="71" t="s">
        <v>80</v>
      </c>
      <c r="AV224" s="12" t="s">
        <v>80</v>
      </c>
      <c r="AW224" s="12" t="s">
        <v>30</v>
      </c>
      <c r="AX224" s="12" t="s">
        <v>70</v>
      </c>
      <c r="AY224" s="71" t="s">
        <v>133</v>
      </c>
    </row>
    <row r="225" spans="2:65" s="12" customFormat="1">
      <c r="B225" s="70"/>
      <c r="D225" s="250" t="s">
        <v>145</v>
      </c>
      <c r="E225" s="71" t="s">
        <v>3</v>
      </c>
      <c r="F225" s="251" t="s">
        <v>1081</v>
      </c>
      <c r="H225" s="252">
        <v>-1.605</v>
      </c>
      <c r="L225" s="70"/>
      <c r="M225" s="72"/>
      <c r="T225" s="73"/>
      <c r="AT225" s="71" t="s">
        <v>145</v>
      </c>
      <c r="AU225" s="71" t="s">
        <v>80</v>
      </c>
      <c r="AV225" s="12" t="s">
        <v>80</v>
      </c>
      <c r="AW225" s="12" t="s">
        <v>30</v>
      </c>
      <c r="AX225" s="12" t="s">
        <v>70</v>
      </c>
      <c r="AY225" s="71" t="s">
        <v>133</v>
      </c>
    </row>
    <row r="226" spans="2:65" s="13" customFormat="1">
      <c r="B226" s="74"/>
      <c r="D226" s="250" t="s">
        <v>145</v>
      </c>
      <c r="E226" s="75" t="s">
        <v>3</v>
      </c>
      <c r="F226" s="254" t="s">
        <v>297</v>
      </c>
      <c r="H226" s="255">
        <v>4.0999999999999996</v>
      </c>
      <c r="L226" s="74"/>
      <c r="M226" s="76"/>
      <c r="T226" s="77"/>
      <c r="AT226" s="75" t="s">
        <v>145</v>
      </c>
      <c r="AU226" s="75" t="s">
        <v>80</v>
      </c>
      <c r="AV226" s="13" t="s">
        <v>141</v>
      </c>
      <c r="AW226" s="13" t="s">
        <v>30</v>
      </c>
      <c r="AX226" s="13" t="s">
        <v>78</v>
      </c>
      <c r="AY226" s="75" t="s">
        <v>133</v>
      </c>
    </row>
    <row r="227" spans="2:65" s="1" customFormat="1" ht="24.2" customHeight="1">
      <c r="B227" s="20"/>
      <c r="C227" s="242" t="s">
        <v>501</v>
      </c>
      <c r="D227" s="242" t="s">
        <v>136</v>
      </c>
      <c r="E227" s="243" t="s">
        <v>190</v>
      </c>
      <c r="F227" s="244" t="s">
        <v>191</v>
      </c>
      <c r="G227" s="245" t="s">
        <v>182</v>
      </c>
      <c r="H227" s="246">
        <v>159.9</v>
      </c>
      <c r="I227" s="321">
        <v>0</v>
      </c>
      <c r="J227" s="247">
        <f>ROUND(I227*H227,2)</f>
        <v>0</v>
      </c>
      <c r="K227" s="244" t="s">
        <v>140</v>
      </c>
      <c r="L227" s="20"/>
      <c r="M227" s="63" t="s">
        <v>3</v>
      </c>
      <c r="N227" s="64" t="s">
        <v>41</v>
      </c>
      <c r="O227" s="65">
        <v>0</v>
      </c>
      <c r="P227" s="65">
        <f>O227*H227</f>
        <v>0</v>
      </c>
      <c r="Q227" s="65">
        <v>0</v>
      </c>
      <c r="R227" s="65">
        <f>Q227*H227</f>
        <v>0</v>
      </c>
      <c r="S227" s="65">
        <v>0</v>
      </c>
      <c r="T227" s="66">
        <f>S227*H227</f>
        <v>0</v>
      </c>
      <c r="AR227" s="67" t="s">
        <v>141</v>
      </c>
      <c r="AT227" s="67" t="s">
        <v>136</v>
      </c>
      <c r="AU227" s="67" t="s">
        <v>80</v>
      </c>
      <c r="AY227" s="17" t="s">
        <v>133</v>
      </c>
      <c r="BE227" s="68">
        <f>IF(N227="základní",J227,0)</f>
        <v>0</v>
      </c>
      <c r="BF227" s="68">
        <f>IF(N227="snížená",J227,0)</f>
        <v>0</v>
      </c>
      <c r="BG227" s="68">
        <f>IF(N227="zákl. přenesená",J227,0)</f>
        <v>0</v>
      </c>
      <c r="BH227" s="68">
        <f>IF(N227="sníž. přenesená",J227,0)</f>
        <v>0</v>
      </c>
      <c r="BI227" s="68">
        <f>IF(N227="nulová",J227,0)</f>
        <v>0</v>
      </c>
      <c r="BJ227" s="17" t="s">
        <v>78</v>
      </c>
      <c r="BK227" s="68">
        <f>ROUND(I227*H227,2)</f>
        <v>0</v>
      </c>
      <c r="BL227" s="17" t="s">
        <v>141</v>
      </c>
      <c r="BM227" s="67" t="s">
        <v>683</v>
      </c>
    </row>
    <row r="228" spans="2:65" s="1" customFormat="1">
      <c r="B228" s="20"/>
      <c r="D228" s="248" t="s">
        <v>143</v>
      </c>
      <c r="F228" s="249" t="s">
        <v>193</v>
      </c>
      <c r="L228" s="20"/>
      <c r="M228" s="69"/>
      <c r="T228" s="26"/>
      <c r="AT228" s="17" t="s">
        <v>143</v>
      </c>
      <c r="AU228" s="17" t="s">
        <v>80</v>
      </c>
    </row>
    <row r="229" spans="2:65" s="12" customFormat="1">
      <c r="B229" s="70"/>
      <c r="D229" s="250" t="s">
        <v>145</v>
      </c>
      <c r="E229" s="71" t="s">
        <v>3</v>
      </c>
      <c r="F229" s="251" t="s">
        <v>1082</v>
      </c>
      <c r="H229" s="252">
        <v>159.9</v>
      </c>
      <c r="L229" s="70"/>
      <c r="M229" s="72"/>
      <c r="T229" s="73"/>
      <c r="AT229" s="71" t="s">
        <v>145</v>
      </c>
      <c r="AU229" s="71" t="s">
        <v>80</v>
      </c>
      <c r="AV229" s="12" t="s">
        <v>80</v>
      </c>
      <c r="AW229" s="12" t="s">
        <v>30</v>
      </c>
      <c r="AX229" s="12" t="s">
        <v>70</v>
      </c>
      <c r="AY229" s="71" t="s">
        <v>133</v>
      </c>
    </row>
    <row r="230" spans="2:65" s="13" customFormat="1">
      <c r="B230" s="74"/>
      <c r="D230" s="250" t="s">
        <v>145</v>
      </c>
      <c r="E230" s="75" t="s">
        <v>3</v>
      </c>
      <c r="F230" s="254" t="s">
        <v>297</v>
      </c>
      <c r="H230" s="255">
        <v>159.9</v>
      </c>
      <c r="L230" s="74"/>
      <c r="M230" s="76"/>
      <c r="T230" s="77"/>
      <c r="AT230" s="75" t="s">
        <v>145</v>
      </c>
      <c r="AU230" s="75" t="s">
        <v>80</v>
      </c>
      <c r="AV230" s="13" t="s">
        <v>141</v>
      </c>
      <c r="AW230" s="13" t="s">
        <v>30</v>
      </c>
      <c r="AX230" s="13" t="s">
        <v>78</v>
      </c>
      <c r="AY230" s="75" t="s">
        <v>133</v>
      </c>
    </row>
    <row r="231" spans="2:65" s="1" customFormat="1" ht="24.2" customHeight="1">
      <c r="B231" s="20"/>
      <c r="C231" s="242" t="s">
        <v>506</v>
      </c>
      <c r="D231" s="242" t="s">
        <v>136</v>
      </c>
      <c r="E231" s="243" t="s">
        <v>1083</v>
      </c>
      <c r="F231" s="244" t="s">
        <v>1084</v>
      </c>
      <c r="G231" s="245" t="s">
        <v>182</v>
      </c>
      <c r="H231" s="246">
        <v>0.02</v>
      </c>
      <c r="I231" s="321">
        <v>0</v>
      </c>
      <c r="J231" s="247">
        <f>ROUND(I231*H231,2)</f>
        <v>0</v>
      </c>
      <c r="K231" s="244" t="s">
        <v>140</v>
      </c>
      <c r="L231" s="20"/>
      <c r="M231" s="63" t="s">
        <v>3</v>
      </c>
      <c r="N231" s="64" t="s">
        <v>41</v>
      </c>
      <c r="O231" s="65">
        <v>0</v>
      </c>
      <c r="P231" s="65">
        <f>O231*H231</f>
        <v>0</v>
      </c>
      <c r="Q231" s="65">
        <v>0</v>
      </c>
      <c r="R231" s="65">
        <f>Q231*H231</f>
        <v>0</v>
      </c>
      <c r="S231" s="65">
        <v>0</v>
      </c>
      <c r="T231" s="66">
        <f>S231*H231</f>
        <v>0</v>
      </c>
      <c r="AR231" s="67" t="s">
        <v>141</v>
      </c>
      <c r="AT231" s="67" t="s">
        <v>136</v>
      </c>
      <c r="AU231" s="67" t="s">
        <v>80</v>
      </c>
      <c r="AY231" s="17" t="s">
        <v>133</v>
      </c>
      <c r="BE231" s="68">
        <f>IF(N231="základní",J231,0)</f>
        <v>0</v>
      </c>
      <c r="BF231" s="68">
        <f>IF(N231="snížená",J231,0)</f>
        <v>0</v>
      </c>
      <c r="BG231" s="68">
        <f>IF(N231="zákl. přenesená",J231,0)</f>
        <v>0</v>
      </c>
      <c r="BH231" s="68">
        <f>IF(N231="sníž. přenesená",J231,0)</f>
        <v>0</v>
      </c>
      <c r="BI231" s="68">
        <f>IF(N231="nulová",J231,0)</f>
        <v>0</v>
      </c>
      <c r="BJ231" s="17" t="s">
        <v>78</v>
      </c>
      <c r="BK231" s="68">
        <f>ROUND(I231*H231,2)</f>
        <v>0</v>
      </c>
      <c r="BL231" s="17" t="s">
        <v>141</v>
      </c>
      <c r="BM231" s="67" t="s">
        <v>693</v>
      </c>
    </row>
    <row r="232" spans="2:65" s="1" customFormat="1">
      <c r="B232" s="20"/>
      <c r="D232" s="248" t="s">
        <v>143</v>
      </c>
      <c r="F232" s="249" t="s">
        <v>1085</v>
      </c>
      <c r="L232" s="20"/>
      <c r="M232" s="69"/>
      <c r="T232" s="26"/>
      <c r="AT232" s="17" t="s">
        <v>143</v>
      </c>
      <c r="AU232" s="17" t="s">
        <v>80</v>
      </c>
    </row>
    <row r="233" spans="2:65" s="1" customFormat="1" ht="24.2" customHeight="1">
      <c r="B233" s="20"/>
      <c r="C233" s="242" t="s">
        <v>513</v>
      </c>
      <c r="D233" s="242" t="s">
        <v>136</v>
      </c>
      <c r="E233" s="243" t="s">
        <v>1086</v>
      </c>
      <c r="F233" s="244" t="s">
        <v>1087</v>
      </c>
      <c r="G233" s="245" t="s">
        <v>182</v>
      </c>
      <c r="H233" s="246">
        <v>3.794</v>
      </c>
      <c r="I233" s="321">
        <v>0</v>
      </c>
      <c r="J233" s="247">
        <f>ROUND(I233*H233,2)</f>
        <v>0</v>
      </c>
      <c r="K233" s="244" t="s">
        <v>140</v>
      </c>
      <c r="L233" s="20"/>
      <c r="M233" s="63" t="s">
        <v>3</v>
      </c>
      <c r="N233" s="64" t="s">
        <v>41</v>
      </c>
      <c r="O233" s="65">
        <v>0</v>
      </c>
      <c r="P233" s="65">
        <f>O233*H233</f>
        <v>0</v>
      </c>
      <c r="Q233" s="65">
        <v>0</v>
      </c>
      <c r="R233" s="65">
        <f>Q233*H233</f>
        <v>0</v>
      </c>
      <c r="S233" s="65">
        <v>0</v>
      </c>
      <c r="T233" s="66">
        <f>S233*H233</f>
        <v>0</v>
      </c>
      <c r="AR233" s="67" t="s">
        <v>141</v>
      </c>
      <c r="AT233" s="67" t="s">
        <v>136</v>
      </c>
      <c r="AU233" s="67" t="s">
        <v>80</v>
      </c>
      <c r="AY233" s="17" t="s">
        <v>133</v>
      </c>
      <c r="BE233" s="68">
        <f>IF(N233="základní",J233,0)</f>
        <v>0</v>
      </c>
      <c r="BF233" s="68">
        <f>IF(N233="snížená",J233,0)</f>
        <v>0</v>
      </c>
      <c r="BG233" s="68">
        <f>IF(N233="zákl. přenesená",J233,0)</f>
        <v>0</v>
      </c>
      <c r="BH233" s="68">
        <f>IF(N233="sníž. přenesená",J233,0)</f>
        <v>0</v>
      </c>
      <c r="BI233" s="68">
        <f>IF(N233="nulová",J233,0)</f>
        <v>0</v>
      </c>
      <c r="BJ233" s="17" t="s">
        <v>78</v>
      </c>
      <c r="BK233" s="68">
        <f>ROUND(I233*H233,2)</f>
        <v>0</v>
      </c>
      <c r="BL233" s="17" t="s">
        <v>141</v>
      </c>
      <c r="BM233" s="67" t="s">
        <v>704</v>
      </c>
    </row>
    <row r="234" spans="2:65" s="1" customFormat="1" ht="3.95" customHeight="1">
      <c r="B234" s="20"/>
      <c r="D234" s="248"/>
      <c r="F234" s="249"/>
      <c r="L234" s="20"/>
      <c r="M234" s="69"/>
      <c r="T234" s="26"/>
      <c r="AT234" s="17" t="s">
        <v>143</v>
      </c>
      <c r="AU234" s="17" t="s">
        <v>80</v>
      </c>
    </row>
    <row r="235" spans="2:65" s="12" customFormat="1" ht="3.95" customHeight="1">
      <c r="B235" s="70"/>
      <c r="D235" s="250"/>
      <c r="E235" s="71"/>
      <c r="F235" s="251"/>
      <c r="H235" s="252"/>
      <c r="L235" s="70"/>
      <c r="M235" s="72"/>
      <c r="T235" s="73"/>
      <c r="AT235" s="71" t="s">
        <v>145</v>
      </c>
      <c r="AU235" s="71" t="s">
        <v>80</v>
      </c>
      <c r="AV235" s="12" t="s">
        <v>80</v>
      </c>
      <c r="AW235" s="12" t="s">
        <v>30</v>
      </c>
      <c r="AX235" s="12" t="s">
        <v>70</v>
      </c>
      <c r="AY235" s="71" t="s">
        <v>133</v>
      </c>
    </row>
    <row r="236" spans="2:65" s="12" customFormat="1" ht="3.95" customHeight="1">
      <c r="B236" s="70"/>
      <c r="D236" s="250"/>
      <c r="E236" s="71"/>
      <c r="F236" s="251"/>
      <c r="H236" s="252"/>
      <c r="L236" s="70"/>
      <c r="M236" s="72"/>
      <c r="T236" s="73"/>
      <c r="AT236" s="71" t="s">
        <v>145</v>
      </c>
      <c r="AU236" s="71" t="s">
        <v>80</v>
      </c>
      <c r="AV236" s="12" t="s">
        <v>80</v>
      </c>
      <c r="AW236" s="12" t="s">
        <v>30</v>
      </c>
      <c r="AX236" s="12" t="s">
        <v>70</v>
      </c>
      <c r="AY236" s="71" t="s">
        <v>133</v>
      </c>
    </row>
    <row r="237" spans="2:65" s="12" customFormat="1" ht="3.95" customHeight="1">
      <c r="B237" s="70"/>
      <c r="D237" s="250"/>
      <c r="E237" s="71"/>
      <c r="F237" s="251"/>
      <c r="H237" s="252"/>
      <c r="L237" s="70"/>
      <c r="M237" s="72"/>
      <c r="T237" s="73"/>
      <c r="AT237" s="71" t="s">
        <v>145</v>
      </c>
      <c r="AU237" s="71" t="s">
        <v>80</v>
      </c>
      <c r="AV237" s="12" t="s">
        <v>80</v>
      </c>
      <c r="AW237" s="12" t="s">
        <v>30</v>
      </c>
      <c r="AX237" s="12" t="s">
        <v>70</v>
      </c>
      <c r="AY237" s="71" t="s">
        <v>133</v>
      </c>
    </row>
    <row r="238" spans="2:65" s="12" customFormat="1" ht="3.95" customHeight="1">
      <c r="B238" s="70"/>
      <c r="D238" s="250"/>
      <c r="E238" s="71"/>
      <c r="F238" s="251"/>
      <c r="H238" s="252"/>
      <c r="L238" s="70"/>
      <c r="M238" s="72"/>
      <c r="T238" s="73"/>
      <c r="AT238" s="71" t="s">
        <v>145</v>
      </c>
      <c r="AU238" s="71" t="s">
        <v>80</v>
      </c>
      <c r="AV238" s="12" t="s">
        <v>80</v>
      </c>
      <c r="AW238" s="12" t="s">
        <v>30</v>
      </c>
      <c r="AX238" s="12" t="s">
        <v>70</v>
      </c>
      <c r="AY238" s="71" t="s">
        <v>133</v>
      </c>
    </row>
    <row r="239" spans="2:65" s="12" customFormat="1" ht="24.95" customHeight="1">
      <c r="B239" s="70"/>
      <c r="C239" s="242" t="s">
        <v>517</v>
      </c>
      <c r="D239" s="242" t="s">
        <v>136</v>
      </c>
      <c r="E239" s="243" t="s">
        <v>196</v>
      </c>
      <c r="F239" s="244" t="s">
        <v>197</v>
      </c>
      <c r="G239" s="245" t="s">
        <v>182</v>
      </c>
      <c r="H239" s="246">
        <v>1.4999999999999999E-2</v>
      </c>
      <c r="I239" s="321">
        <v>0</v>
      </c>
      <c r="J239" s="247">
        <f>ROUND(I239*H239,2)</f>
        <v>0</v>
      </c>
      <c r="K239" s="244" t="s">
        <v>1088</v>
      </c>
      <c r="L239" s="70"/>
      <c r="M239" s="72"/>
      <c r="T239" s="73"/>
      <c r="AT239" s="71"/>
      <c r="AU239" s="71"/>
      <c r="AY239" s="71"/>
    </row>
    <row r="240" spans="2:65" s="12" customFormat="1" ht="24.95" customHeight="1">
      <c r="B240" s="70"/>
      <c r="C240" s="242">
        <v>42</v>
      </c>
      <c r="D240" s="242" t="s">
        <v>136</v>
      </c>
      <c r="E240" s="243" t="s">
        <v>1089</v>
      </c>
      <c r="F240" s="244" t="s">
        <v>1090</v>
      </c>
      <c r="G240" s="245" t="s">
        <v>182</v>
      </c>
      <c r="H240" s="246">
        <v>0.27100000000000002</v>
      </c>
      <c r="I240" s="321">
        <v>0</v>
      </c>
      <c r="J240" s="247">
        <f>ROUND(I240*H240,2)</f>
        <v>0</v>
      </c>
      <c r="K240" s="244" t="s">
        <v>3</v>
      </c>
      <c r="L240" s="70"/>
      <c r="M240" s="72"/>
      <c r="T240" s="73"/>
      <c r="AT240" s="71"/>
      <c r="AU240" s="71"/>
      <c r="AY240" s="71"/>
    </row>
    <row r="241" spans="2:65" s="13" customFormat="1">
      <c r="B241" s="74"/>
      <c r="D241" s="250" t="s">
        <v>145</v>
      </c>
      <c r="E241" s="75" t="s">
        <v>3</v>
      </c>
      <c r="F241" s="254"/>
      <c r="H241" s="255"/>
      <c r="L241" s="74"/>
      <c r="M241" s="76"/>
      <c r="T241" s="77"/>
      <c r="AT241" s="75" t="s">
        <v>145</v>
      </c>
      <c r="AU241" s="75" t="s">
        <v>80</v>
      </c>
      <c r="AV241" s="13" t="s">
        <v>141</v>
      </c>
      <c r="AW241" s="13" t="s">
        <v>30</v>
      </c>
      <c r="AX241" s="13" t="s">
        <v>78</v>
      </c>
      <c r="AY241" s="75" t="s">
        <v>133</v>
      </c>
    </row>
    <row r="242" spans="2:65" s="1" customFormat="1" ht="32.1" customHeight="1">
      <c r="B242" s="20"/>
      <c r="C242" s="242">
        <v>43</v>
      </c>
      <c r="D242" s="242" t="s">
        <v>136</v>
      </c>
      <c r="E242" s="243" t="s">
        <v>1091</v>
      </c>
      <c r="F242" s="244" t="s">
        <v>1092</v>
      </c>
      <c r="G242" s="245" t="s">
        <v>182</v>
      </c>
      <c r="H242" s="246">
        <v>1.605</v>
      </c>
      <c r="I242" s="321">
        <v>0</v>
      </c>
      <c r="J242" s="247">
        <f>ROUND(I242*H242,2)</f>
        <v>0</v>
      </c>
      <c r="K242" s="244" t="s">
        <v>3</v>
      </c>
      <c r="L242" s="20"/>
      <c r="M242" s="63" t="s">
        <v>3</v>
      </c>
      <c r="N242" s="64" t="s">
        <v>41</v>
      </c>
      <c r="O242" s="65">
        <v>0</v>
      </c>
      <c r="P242" s="65">
        <f>O242*H242</f>
        <v>0</v>
      </c>
      <c r="Q242" s="65">
        <v>0</v>
      </c>
      <c r="R242" s="65">
        <f>Q242*H242</f>
        <v>0</v>
      </c>
      <c r="S242" s="65">
        <v>0</v>
      </c>
      <c r="T242" s="66">
        <f>S242*H242</f>
        <v>0</v>
      </c>
      <c r="AR242" s="67" t="s">
        <v>141</v>
      </c>
      <c r="AT242" s="67" t="s">
        <v>136</v>
      </c>
      <c r="AU242" s="67" t="s">
        <v>80</v>
      </c>
      <c r="AY242" s="17" t="s">
        <v>133</v>
      </c>
      <c r="BE242" s="68">
        <f>IF(N242="základní",J242,0)</f>
        <v>0</v>
      </c>
      <c r="BF242" s="68">
        <f>IF(N242="snížená",J242,0)</f>
        <v>0</v>
      </c>
      <c r="BG242" s="68">
        <f>IF(N242="zákl. přenesená",J242,0)</f>
        <v>0</v>
      </c>
      <c r="BH242" s="68">
        <f>IF(N242="sníž. přenesená",J242,0)</f>
        <v>0</v>
      </c>
      <c r="BI242" s="68">
        <f>IF(N242="nulová",J242,0)</f>
        <v>0</v>
      </c>
      <c r="BJ242" s="17" t="s">
        <v>78</v>
      </c>
      <c r="BK242" s="68">
        <f>ROUND(I242*H242,2)</f>
        <v>0</v>
      </c>
      <c r="BL242" s="17" t="s">
        <v>141</v>
      </c>
      <c r="BM242" s="67" t="s">
        <v>715</v>
      </c>
    </row>
    <row r="243" spans="2:65" s="11" customFormat="1" ht="22.9" customHeight="1">
      <c r="B243" s="56"/>
      <c r="D243" s="57" t="s">
        <v>69</v>
      </c>
      <c r="E243" s="240" t="s">
        <v>373</v>
      </c>
      <c r="F243" s="240" t="s">
        <v>374</v>
      </c>
      <c r="J243" s="241">
        <f>BK243</f>
        <v>0</v>
      </c>
      <c r="L243" s="56"/>
      <c r="M243" s="58"/>
      <c r="P243" s="59">
        <f>SUM(P244:P247)</f>
        <v>0</v>
      </c>
      <c r="R243" s="59">
        <f>SUM(R244:R247)</f>
        <v>0</v>
      </c>
      <c r="T243" s="60">
        <f>SUM(T244:T247)</f>
        <v>0</v>
      </c>
      <c r="AR243" s="57" t="s">
        <v>78</v>
      </c>
      <c r="AT243" s="61" t="s">
        <v>69</v>
      </c>
      <c r="AU243" s="61" t="s">
        <v>78</v>
      </c>
      <c r="AY243" s="57" t="s">
        <v>133</v>
      </c>
      <c r="BK243" s="62">
        <f>SUM(BK244:BK247)</f>
        <v>0</v>
      </c>
    </row>
    <row r="244" spans="2:65" s="1" customFormat="1" ht="33" customHeight="1">
      <c r="B244" s="20"/>
      <c r="C244" s="242">
        <v>44</v>
      </c>
      <c r="D244" s="242" t="s">
        <v>136</v>
      </c>
      <c r="E244" s="243" t="s">
        <v>1093</v>
      </c>
      <c r="F244" s="244" t="s">
        <v>1094</v>
      </c>
      <c r="G244" s="245" t="s">
        <v>182</v>
      </c>
      <c r="H244" s="246">
        <v>6.4909999999999997</v>
      </c>
      <c r="I244" s="321">
        <v>0</v>
      </c>
      <c r="J244" s="247">
        <f>ROUND(I244*H244,2)</f>
        <v>0</v>
      </c>
      <c r="K244" s="244" t="s">
        <v>140</v>
      </c>
      <c r="L244" s="20"/>
      <c r="M244" s="63" t="s">
        <v>3</v>
      </c>
      <c r="N244" s="64" t="s">
        <v>41</v>
      </c>
      <c r="O244" s="65">
        <v>0</v>
      </c>
      <c r="P244" s="65">
        <f>O244*H244</f>
        <v>0</v>
      </c>
      <c r="Q244" s="65">
        <v>0</v>
      </c>
      <c r="R244" s="65">
        <f>Q244*H244</f>
        <v>0</v>
      </c>
      <c r="S244" s="65">
        <v>0</v>
      </c>
      <c r="T244" s="66">
        <f>S244*H244</f>
        <v>0</v>
      </c>
      <c r="AR244" s="67" t="s">
        <v>141</v>
      </c>
      <c r="AT244" s="67" t="s">
        <v>136</v>
      </c>
      <c r="AU244" s="67" t="s">
        <v>80</v>
      </c>
      <c r="AY244" s="17" t="s">
        <v>133</v>
      </c>
      <c r="BE244" s="68">
        <f>IF(N244="základní",J244,0)</f>
        <v>0</v>
      </c>
      <c r="BF244" s="68">
        <f>IF(N244="snížená",J244,0)</f>
        <v>0</v>
      </c>
      <c r="BG244" s="68">
        <f>IF(N244="zákl. přenesená",J244,0)</f>
        <v>0</v>
      </c>
      <c r="BH244" s="68">
        <f>IF(N244="sníž. přenesená",J244,0)</f>
        <v>0</v>
      </c>
      <c r="BI244" s="68">
        <f>IF(N244="nulová",J244,0)</f>
        <v>0</v>
      </c>
      <c r="BJ244" s="17" t="s">
        <v>78</v>
      </c>
      <c r="BK244" s="68">
        <f>ROUND(I244*H244,2)</f>
        <v>0</v>
      </c>
      <c r="BL244" s="17" t="s">
        <v>141</v>
      </c>
      <c r="BM244" s="67" t="s">
        <v>456</v>
      </c>
    </row>
    <row r="245" spans="2:65" s="1" customFormat="1">
      <c r="B245" s="20"/>
      <c r="D245" s="248" t="s">
        <v>143</v>
      </c>
      <c r="F245" s="249" t="s">
        <v>1095</v>
      </c>
      <c r="L245" s="20"/>
      <c r="M245" s="69"/>
      <c r="T245" s="26"/>
      <c r="AT245" s="17" t="s">
        <v>143</v>
      </c>
      <c r="AU245" s="17" t="s">
        <v>80</v>
      </c>
    </row>
    <row r="246" spans="2:65" s="1" customFormat="1" ht="37.9" customHeight="1">
      <c r="B246" s="20"/>
      <c r="C246" s="242">
        <v>45</v>
      </c>
      <c r="D246" s="242" t="s">
        <v>136</v>
      </c>
      <c r="E246" s="243" t="s">
        <v>1096</v>
      </c>
      <c r="F246" s="244" t="s">
        <v>1097</v>
      </c>
      <c r="G246" s="245" t="s">
        <v>182</v>
      </c>
      <c r="H246" s="246">
        <v>6.4909999999999997</v>
      </c>
      <c r="I246" s="321">
        <v>0</v>
      </c>
      <c r="J246" s="247">
        <f>ROUND(I246*H246,2)</f>
        <v>0</v>
      </c>
      <c r="K246" s="244" t="s">
        <v>140</v>
      </c>
      <c r="L246" s="20"/>
      <c r="M246" s="63" t="s">
        <v>3</v>
      </c>
      <c r="N246" s="64" t="s">
        <v>41</v>
      </c>
      <c r="O246" s="65">
        <v>0</v>
      </c>
      <c r="P246" s="65">
        <f>O246*H246</f>
        <v>0</v>
      </c>
      <c r="Q246" s="65">
        <v>0</v>
      </c>
      <c r="R246" s="65">
        <f>Q246*H246</f>
        <v>0</v>
      </c>
      <c r="S246" s="65">
        <v>0</v>
      </c>
      <c r="T246" s="66">
        <f>S246*H246</f>
        <v>0</v>
      </c>
      <c r="AR246" s="67" t="s">
        <v>141</v>
      </c>
      <c r="AT246" s="67" t="s">
        <v>136</v>
      </c>
      <c r="AU246" s="67" t="s">
        <v>80</v>
      </c>
      <c r="AY246" s="17" t="s">
        <v>133</v>
      </c>
      <c r="BE246" s="68">
        <f>IF(N246="základní",J246,0)</f>
        <v>0</v>
      </c>
      <c r="BF246" s="68">
        <f>IF(N246="snížená",J246,0)</f>
        <v>0</v>
      </c>
      <c r="BG246" s="68">
        <f>IF(N246="zákl. přenesená",J246,0)</f>
        <v>0</v>
      </c>
      <c r="BH246" s="68">
        <f>IF(N246="sníž. přenesená",J246,0)</f>
        <v>0</v>
      </c>
      <c r="BI246" s="68">
        <f>IF(N246="nulová",J246,0)</f>
        <v>0</v>
      </c>
      <c r="BJ246" s="17" t="s">
        <v>78</v>
      </c>
      <c r="BK246" s="68">
        <f>ROUND(I246*H246,2)</f>
        <v>0</v>
      </c>
      <c r="BL246" s="17" t="s">
        <v>141</v>
      </c>
      <c r="BM246" s="67" t="s">
        <v>738</v>
      </c>
    </row>
    <row r="247" spans="2:65" s="1" customFormat="1">
      <c r="B247" s="20"/>
      <c r="D247" s="248" t="s">
        <v>143</v>
      </c>
      <c r="F247" s="249" t="s">
        <v>1098</v>
      </c>
      <c r="L247" s="20"/>
      <c r="M247" s="69"/>
      <c r="T247" s="26"/>
      <c r="AT247" s="17" t="s">
        <v>143</v>
      </c>
      <c r="AU247" s="17" t="s">
        <v>80</v>
      </c>
    </row>
    <row r="248" spans="2:65" s="11" customFormat="1" ht="25.9" customHeight="1">
      <c r="B248" s="56"/>
      <c r="D248" s="57" t="s">
        <v>69</v>
      </c>
      <c r="E248" s="238" t="s">
        <v>210</v>
      </c>
      <c r="F248" s="238" t="s">
        <v>211</v>
      </c>
      <c r="J248" s="239">
        <f>BK248</f>
        <v>0</v>
      </c>
      <c r="L248" s="56"/>
      <c r="M248" s="58"/>
      <c r="P248" s="59">
        <f>P249+P259+P303+P320+P366+P377</f>
        <v>0</v>
      </c>
      <c r="R248" s="59">
        <f>R249+R259+R303+R320+R366+R377</f>
        <v>0</v>
      </c>
      <c r="T248" s="60">
        <f>T249+T259+T303+T320+T366+T377</f>
        <v>0</v>
      </c>
      <c r="AR248" s="57" t="s">
        <v>80</v>
      </c>
      <c r="AT248" s="61" t="s">
        <v>69</v>
      </c>
      <c r="AU248" s="61" t="s">
        <v>70</v>
      </c>
      <c r="AY248" s="57" t="s">
        <v>133</v>
      </c>
      <c r="BK248" s="62">
        <f>BK249+BK259+BK303+BK320+BK366+BK377</f>
        <v>0</v>
      </c>
    </row>
    <row r="249" spans="2:65" s="11" customFormat="1" ht="22.9" customHeight="1">
      <c r="B249" s="56"/>
      <c r="D249" s="57" t="s">
        <v>69</v>
      </c>
      <c r="E249" s="240" t="s">
        <v>243</v>
      </c>
      <c r="F249" s="240" t="s">
        <v>1099</v>
      </c>
      <c r="J249" s="241">
        <f>BK249</f>
        <v>0</v>
      </c>
      <c r="L249" s="56"/>
      <c r="M249" s="58"/>
      <c r="P249" s="59">
        <f>SUM(P250:P258)</f>
        <v>0</v>
      </c>
      <c r="R249" s="59">
        <f>SUM(R250:R258)</f>
        <v>0</v>
      </c>
      <c r="T249" s="60">
        <f>SUM(T250:T258)</f>
        <v>0</v>
      </c>
      <c r="AR249" s="57" t="s">
        <v>80</v>
      </c>
      <c r="AT249" s="61" t="s">
        <v>69</v>
      </c>
      <c r="AU249" s="61" t="s">
        <v>78</v>
      </c>
      <c r="AY249" s="57" t="s">
        <v>133</v>
      </c>
      <c r="BK249" s="62">
        <f>SUM(BK250:BK258)</f>
        <v>0</v>
      </c>
    </row>
    <row r="250" spans="2:65" s="1" customFormat="1" ht="16.5" customHeight="1">
      <c r="B250" s="20"/>
      <c r="C250" s="242">
        <v>46</v>
      </c>
      <c r="D250" s="242" t="s">
        <v>136</v>
      </c>
      <c r="E250" s="243" t="s">
        <v>1100</v>
      </c>
      <c r="F250" s="244" t="s">
        <v>1101</v>
      </c>
      <c r="G250" s="245" t="s">
        <v>255</v>
      </c>
      <c r="H250" s="246">
        <v>3</v>
      </c>
      <c r="I250" s="321">
        <v>0</v>
      </c>
      <c r="J250" s="247">
        <f>ROUND(I250*H250,2)</f>
        <v>0</v>
      </c>
      <c r="K250" s="244" t="s">
        <v>3</v>
      </c>
      <c r="L250" s="20"/>
      <c r="M250" s="63" t="s">
        <v>3</v>
      </c>
      <c r="N250" s="64" t="s">
        <v>41</v>
      </c>
      <c r="O250" s="65">
        <v>0</v>
      </c>
      <c r="P250" s="65">
        <f>O250*H250</f>
        <v>0</v>
      </c>
      <c r="Q250" s="65">
        <v>0</v>
      </c>
      <c r="R250" s="65">
        <f>Q250*H250</f>
        <v>0</v>
      </c>
      <c r="S250" s="65">
        <v>0</v>
      </c>
      <c r="T250" s="66">
        <f>S250*H250</f>
        <v>0</v>
      </c>
      <c r="AR250" s="67" t="s">
        <v>217</v>
      </c>
      <c r="AT250" s="67" t="s">
        <v>136</v>
      </c>
      <c r="AU250" s="67" t="s">
        <v>80</v>
      </c>
      <c r="AY250" s="17" t="s">
        <v>133</v>
      </c>
      <c r="BE250" s="68">
        <f>IF(N250="základní",J250,0)</f>
        <v>0</v>
      </c>
      <c r="BF250" s="68">
        <f>IF(N250="snížená",J250,0)</f>
        <v>0</v>
      </c>
      <c r="BG250" s="68">
        <f>IF(N250="zákl. přenesená",J250,0)</f>
        <v>0</v>
      </c>
      <c r="BH250" s="68">
        <f>IF(N250="sníž. přenesená",J250,0)</f>
        <v>0</v>
      </c>
      <c r="BI250" s="68">
        <f>IF(N250="nulová",J250,0)</f>
        <v>0</v>
      </c>
      <c r="BJ250" s="17" t="s">
        <v>78</v>
      </c>
      <c r="BK250" s="68">
        <f>ROUND(I250*H250,2)</f>
        <v>0</v>
      </c>
      <c r="BL250" s="17" t="s">
        <v>217</v>
      </c>
      <c r="BM250" s="67" t="s">
        <v>1102</v>
      </c>
    </row>
    <row r="251" spans="2:65" s="1" customFormat="1" ht="24.2" customHeight="1">
      <c r="B251" s="20"/>
      <c r="C251" s="242">
        <v>47</v>
      </c>
      <c r="D251" s="242" t="s">
        <v>136</v>
      </c>
      <c r="E251" s="243" t="s">
        <v>1103</v>
      </c>
      <c r="F251" s="244" t="s">
        <v>1104</v>
      </c>
      <c r="G251" s="245" t="s">
        <v>255</v>
      </c>
      <c r="H251" s="246">
        <v>1</v>
      </c>
      <c r="I251" s="321">
        <v>0</v>
      </c>
      <c r="J251" s="247">
        <f>ROUND(I251*H251,2)</f>
        <v>0</v>
      </c>
      <c r="K251" s="244" t="s">
        <v>140</v>
      </c>
      <c r="L251" s="20"/>
      <c r="M251" s="63" t="s">
        <v>3</v>
      </c>
      <c r="N251" s="64" t="s">
        <v>41</v>
      </c>
      <c r="O251" s="65">
        <v>0</v>
      </c>
      <c r="P251" s="65">
        <f>O251*H251</f>
        <v>0</v>
      </c>
      <c r="Q251" s="65">
        <v>0</v>
      </c>
      <c r="R251" s="65">
        <f>Q251*H251</f>
        <v>0</v>
      </c>
      <c r="S251" s="65">
        <v>0</v>
      </c>
      <c r="T251" s="66">
        <f>S251*H251</f>
        <v>0</v>
      </c>
      <c r="X251" s="1">
        <v>46</v>
      </c>
      <c r="AR251" s="67" t="s">
        <v>217</v>
      </c>
      <c r="AT251" s="67" t="s">
        <v>136</v>
      </c>
      <c r="AU251" s="67" t="s">
        <v>80</v>
      </c>
      <c r="AY251" s="17" t="s">
        <v>133</v>
      </c>
      <c r="BE251" s="68">
        <f>IF(N251="základní",J251,0)</f>
        <v>0</v>
      </c>
      <c r="BF251" s="68">
        <f>IF(N251="snížená",J251,0)</f>
        <v>0</v>
      </c>
      <c r="BG251" s="68">
        <f>IF(N251="zákl. přenesená",J251,0)</f>
        <v>0</v>
      </c>
      <c r="BH251" s="68">
        <f>IF(N251="sníž. přenesená",J251,0)</f>
        <v>0</v>
      </c>
      <c r="BI251" s="68">
        <f>IF(N251="nulová",J251,0)</f>
        <v>0</v>
      </c>
      <c r="BJ251" s="17" t="s">
        <v>78</v>
      </c>
      <c r="BK251" s="68">
        <f>ROUND(I251*H251,2)</f>
        <v>0</v>
      </c>
      <c r="BL251" s="17" t="s">
        <v>217</v>
      </c>
      <c r="BM251" s="67" t="s">
        <v>1105</v>
      </c>
    </row>
    <row r="252" spans="2:65" s="1" customFormat="1">
      <c r="B252" s="20"/>
      <c r="D252" s="248" t="s">
        <v>143</v>
      </c>
      <c r="F252" s="249" t="s">
        <v>1106</v>
      </c>
      <c r="L252" s="20"/>
      <c r="M252" s="69"/>
      <c r="T252" s="26"/>
      <c r="AT252" s="17" t="s">
        <v>143</v>
      </c>
      <c r="AU252" s="17" t="s">
        <v>80</v>
      </c>
    </row>
    <row r="253" spans="2:65" s="1" customFormat="1" ht="24.2" customHeight="1">
      <c r="B253" s="20"/>
      <c r="C253" s="242">
        <v>48</v>
      </c>
      <c r="D253" s="242" t="s">
        <v>136</v>
      </c>
      <c r="E253" s="243" t="s">
        <v>1107</v>
      </c>
      <c r="F253" s="244" t="s">
        <v>1108</v>
      </c>
      <c r="G253" s="245" t="s">
        <v>1109</v>
      </c>
      <c r="H253" s="246">
        <v>3035.2849999999999</v>
      </c>
      <c r="I253" s="321">
        <v>0</v>
      </c>
      <c r="J253" s="247">
        <f>ROUND(I253*H253,2)</f>
        <v>0</v>
      </c>
      <c r="K253" s="244" t="s">
        <v>140</v>
      </c>
      <c r="L253" s="20"/>
      <c r="M253" s="63" t="s">
        <v>3</v>
      </c>
      <c r="N253" s="64" t="s">
        <v>41</v>
      </c>
      <c r="O253" s="65">
        <v>0</v>
      </c>
      <c r="P253" s="65">
        <f>O253*H253</f>
        <v>0</v>
      </c>
      <c r="Q253" s="65">
        <v>0</v>
      </c>
      <c r="R253" s="65">
        <f>Q253*H253</f>
        <v>0</v>
      </c>
      <c r="S253" s="65">
        <v>0</v>
      </c>
      <c r="T253" s="66">
        <f>S253*H253</f>
        <v>0</v>
      </c>
      <c r="AR253" s="67" t="s">
        <v>217</v>
      </c>
      <c r="AT253" s="67" t="s">
        <v>136</v>
      </c>
      <c r="AU253" s="67" t="s">
        <v>80</v>
      </c>
      <c r="AY253" s="17" t="s">
        <v>133</v>
      </c>
      <c r="BE253" s="68">
        <f>IF(N253="základní",J253,0)</f>
        <v>0</v>
      </c>
      <c r="BF253" s="68">
        <f>IF(N253="snížená",J253,0)</f>
        <v>0</v>
      </c>
      <c r="BG253" s="68">
        <f>IF(N253="zákl. přenesená",J253,0)</f>
        <v>0</v>
      </c>
      <c r="BH253" s="68">
        <f>IF(N253="sníž. přenesená",J253,0)</f>
        <v>0</v>
      </c>
      <c r="BI253" s="68">
        <f>IF(N253="nulová",J253,0)</f>
        <v>0</v>
      </c>
      <c r="BJ253" s="17" t="s">
        <v>78</v>
      </c>
      <c r="BK253" s="68">
        <f>ROUND(I253*H253,2)</f>
        <v>0</v>
      </c>
      <c r="BL253" s="17" t="s">
        <v>217</v>
      </c>
      <c r="BM253" s="67" t="s">
        <v>1110</v>
      </c>
    </row>
    <row r="254" spans="2:65" s="1" customFormat="1">
      <c r="B254" s="20"/>
      <c r="D254" s="248" t="s">
        <v>143</v>
      </c>
      <c r="F254" s="249" t="s">
        <v>1111</v>
      </c>
      <c r="L254" s="20"/>
      <c r="M254" s="69"/>
      <c r="T254" s="26"/>
      <c r="AT254" s="17" t="s">
        <v>143</v>
      </c>
      <c r="AU254" s="17" t="s">
        <v>80</v>
      </c>
    </row>
    <row r="255" spans="2:65" s="1" customFormat="1" ht="37.9" customHeight="1">
      <c r="B255" s="20"/>
      <c r="C255" s="242">
        <v>49</v>
      </c>
      <c r="D255" s="242" t="s">
        <v>136</v>
      </c>
      <c r="E255" s="243" t="s">
        <v>1112</v>
      </c>
      <c r="F255" s="244" t="s">
        <v>1113</v>
      </c>
      <c r="G255" s="245" t="s">
        <v>1109</v>
      </c>
      <c r="H255" s="246">
        <v>9105.8549999999996</v>
      </c>
      <c r="I255" s="321">
        <v>0</v>
      </c>
      <c r="J255" s="247">
        <f>ROUND(I255*H255,2)</f>
        <v>0</v>
      </c>
      <c r="K255" s="244" t="s">
        <v>140</v>
      </c>
      <c r="L255" s="20"/>
      <c r="M255" s="63" t="s">
        <v>3</v>
      </c>
      <c r="N255" s="64" t="s">
        <v>41</v>
      </c>
      <c r="O255" s="65">
        <v>0</v>
      </c>
      <c r="P255" s="65">
        <f>O255*H255</f>
        <v>0</v>
      </c>
      <c r="Q255" s="65">
        <v>0</v>
      </c>
      <c r="R255" s="65">
        <f>Q255*H255</f>
        <v>0</v>
      </c>
      <c r="S255" s="65">
        <v>0</v>
      </c>
      <c r="T255" s="66">
        <f>S255*H255</f>
        <v>0</v>
      </c>
      <c r="AR255" s="67" t="s">
        <v>217</v>
      </c>
      <c r="AT255" s="67" t="s">
        <v>136</v>
      </c>
      <c r="AU255" s="67" t="s">
        <v>80</v>
      </c>
      <c r="AY255" s="17" t="s">
        <v>133</v>
      </c>
      <c r="BE255" s="68">
        <f>IF(N255="základní",J255,0)</f>
        <v>0</v>
      </c>
      <c r="BF255" s="68">
        <f>IF(N255="snížená",J255,0)</f>
        <v>0</v>
      </c>
      <c r="BG255" s="68">
        <f>IF(N255="zákl. přenesená",J255,0)</f>
        <v>0</v>
      </c>
      <c r="BH255" s="68">
        <f>IF(N255="sníž. přenesená",J255,0)</f>
        <v>0</v>
      </c>
      <c r="BI255" s="68">
        <f>IF(N255="nulová",J255,0)</f>
        <v>0</v>
      </c>
      <c r="BJ255" s="17" t="s">
        <v>78</v>
      </c>
      <c r="BK255" s="68">
        <f>ROUND(I255*H255,2)</f>
        <v>0</v>
      </c>
      <c r="BL255" s="17" t="s">
        <v>217</v>
      </c>
      <c r="BM255" s="67" t="s">
        <v>1114</v>
      </c>
    </row>
    <row r="256" spans="2:65" s="1" customFormat="1">
      <c r="B256" s="20"/>
      <c r="D256" s="248" t="s">
        <v>143</v>
      </c>
      <c r="F256" s="249" t="s">
        <v>1115</v>
      </c>
      <c r="L256" s="20"/>
      <c r="M256" s="69"/>
      <c r="T256" s="26"/>
      <c r="AT256" s="17" t="s">
        <v>143</v>
      </c>
      <c r="AU256" s="17" t="s">
        <v>80</v>
      </c>
    </row>
    <row r="257" spans="2:65" s="12" customFormat="1">
      <c r="B257" s="70"/>
      <c r="D257" s="250" t="s">
        <v>145</v>
      </c>
      <c r="E257" s="71" t="s">
        <v>3</v>
      </c>
      <c r="F257" s="251" t="s">
        <v>1116</v>
      </c>
      <c r="H257" s="252">
        <v>9105.8549999999996</v>
      </c>
      <c r="L257" s="70"/>
      <c r="M257" s="72"/>
      <c r="T257" s="73"/>
      <c r="AT257" s="71" t="s">
        <v>145</v>
      </c>
      <c r="AU257" s="71" t="s">
        <v>80</v>
      </c>
      <c r="AV257" s="12" t="s">
        <v>80</v>
      </c>
      <c r="AW257" s="12" t="s">
        <v>30</v>
      </c>
      <c r="AX257" s="12" t="s">
        <v>70</v>
      </c>
      <c r="AY257" s="71" t="s">
        <v>133</v>
      </c>
    </row>
    <row r="258" spans="2:65" s="13" customFormat="1">
      <c r="B258" s="74"/>
      <c r="D258" s="250" t="s">
        <v>145</v>
      </c>
      <c r="E258" s="75" t="s">
        <v>3</v>
      </c>
      <c r="F258" s="254" t="s">
        <v>297</v>
      </c>
      <c r="H258" s="255">
        <v>9105.8549999999996</v>
      </c>
      <c r="L258" s="74"/>
      <c r="M258" s="76"/>
      <c r="T258" s="77"/>
      <c r="AT258" s="75" t="s">
        <v>145</v>
      </c>
      <c r="AU258" s="75" t="s">
        <v>80</v>
      </c>
      <c r="AV258" s="13" t="s">
        <v>141</v>
      </c>
      <c r="AW258" s="13" t="s">
        <v>30</v>
      </c>
      <c r="AX258" s="13" t="s">
        <v>78</v>
      </c>
      <c r="AY258" s="75" t="s">
        <v>133</v>
      </c>
    </row>
    <row r="259" spans="2:65" s="11" customFormat="1" ht="22.9" customHeight="1">
      <c r="B259" s="56"/>
      <c r="D259" s="57" t="s">
        <v>69</v>
      </c>
      <c r="E259" s="240" t="s">
        <v>250</v>
      </c>
      <c r="F259" s="240" t="s">
        <v>1117</v>
      </c>
      <c r="J259" s="241">
        <f>BK259</f>
        <v>0</v>
      </c>
      <c r="L259" s="56"/>
      <c r="M259" s="58"/>
      <c r="P259" s="59">
        <f>SUM(P260:P302)</f>
        <v>0</v>
      </c>
      <c r="R259" s="59">
        <f>SUM(R260:R302)</f>
        <v>0</v>
      </c>
      <c r="T259" s="60">
        <f>SUM(T260:T302)</f>
        <v>0</v>
      </c>
      <c r="AR259" s="57" t="s">
        <v>80</v>
      </c>
      <c r="AT259" s="61" t="s">
        <v>69</v>
      </c>
      <c r="AU259" s="61" t="s">
        <v>78</v>
      </c>
      <c r="AY259" s="57" t="s">
        <v>133</v>
      </c>
      <c r="BK259" s="62">
        <f>SUM(BK260:BK302)</f>
        <v>0</v>
      </c>
    </row>
    <row r="260" spans="2:65" s="1" customFormat="1" ht="16.5" customHeight="1">
      <c r="B260" s="20"/>
      <c r="C260" s="242">
        <v>50</v>
      </c>
      <c r="D260" s="242" t="s">
        <v>136</v>
      </c>
      <c r="E260" s="243" t="s">
        <v>1118</v>
      </c>
      <c r="F260" s="244" t="s">
        <v>1119</v>
      </c>
      <c r="G260" s="245" t="s">
        <v>255</v>
      </c>
      <c r="H260" s="246">
        <v>3</v>
      </c>
      <c r="I260" s="321">
        <v>0</v>
      </c>
      <c r="J260" s="247">
        <f t="shared" ref="J260:J270" si="0">ROUND(I260*H260,2)</f>
        <v>0</v>
      </c>
      <c r="K260" s="244" t="s">
        <v>3</v>
      </c>
      <c r="L260" s="20"/>
      <c r="M260" s="63" t="s">
        <v>3</v>
      </c>
      <c r="N260" s="64" t="s">
        <v>41</v>
      </c>
      <c r="O260" s="65">
        <v>0</v>
      </c>
      <c r="P260" s="65">
        <f t="shared" ref="P260:P270" si="1">O260*H260</f>
        <v>0</v>
      </c>
      <c r="Q260" s="65">
        <v>0</v>
      </c>
      <c r="R260" s="65">
        <f t="shared" ref="R260:R270" si="2">Q260*H260</f>
        <v>0</v>
      </c>
      <c r="S260" s="65">
        <v>0</v>
      </c>
      <c r="T260" s="66">
        <f t="shared" ref="T260:T270" si="3">S260*H260</f>
        <v>0</v>
      </c>
      <c r="AR260" s="67" t="s">
        <v>217</v>
      </c>
      <c r="AT260" s="67" t="s">
        <v>136</v>
      </c>
      <c r="AU260" s="67" t="s">
        <v>80</v>
      </c>
      <c r="AY260" s="17" t="s">
        <v>133</v>
      </c>
      <c r="BE260" s="68">
        <f t="shared" ref="BE260:BE270" si="4">IF(N260="základní",J260,0)</f>
        <v>0</v>
      </c>
      <c r="BF260" s="68">
        <f t="shared" ref="BF260:BF270" si="5">IF(N260="snížená",J260,0)</f>
        <v>0</v>
      </c>
      <c r="BG260" s="68">
        <f t="shared" ref="BG260:BG270" si="6">IF(N260="zákl. přenesená",J260,0)</f>
        <v>0</v>
      </c>
      <c r="BH260" s="68">
        <f t="shared" ref="BH260:BH270" si="7">IF(N260="sníž. přenesená",J260,0)</f>
        <v>0</v>
      </c>
      <c r="BI260" s="68">
        <f t="shared" ref="BI260:BI270" si="8">IF(N260="nulová",J260,0)</f>
        <v>0</v>
      </c>
      <c r="BJ260" s="17" t="s">
        <v>78</v>
      </c>
      <c r="BK260" s="68">
        <f t="shared" ref="BK260:BK270" si="9">ROUND(I260*H260,2)</f>
        <v>0</v>
      </c>
      <c r="BL260" s="17" t="s">
        <v>217</v>
      </c>
      <c r="BM260" s="67" t="s">
        <v>1120</v>
      </c>
    </row>
    <row r="261" spans="2:65" s="1" customFormat="1" ht="16.5" customHeight="1">
      <c r="B261" s="20"/>
      <c r="C261" s="256">
        <v>51</v>
      </c>
      <c r="D261" s="256" t="s">
        <v>385</v>
      </c>
      <c r="E261" s="257" t="s">
        <v>1121</v>
      </c>
      <c r="F261" s="258" t="s">
        <v>1122</v>
      </c>
      <c r="G261" s="259" t="s">
        <v>255</v>
      </c>
      <c r="H261" s="260">
        <v>3</v>
      </c>
      <c r="I261" s="321">
        <v>0</v>
      </c>
      <c r="J261" s="261">
        <f t="shared" si="0"/>
        <v>0</v>
      </c>
      <c r="K261" s="258" t="s">
        <v>3</v>
      </c>
      <c r="L261" s="81"/>
      <c r="M261" s="82" t="s">
        <v>3</v>
      </c>
      <c r="N261" s="83" t="s">
        <v>41</v>
      </c>
      <c r="O261" s="65">
        <v>0</v>
      </c>
      <c r="P261" s="65">
        <f t="shared" si="1"/>
        <v>0</v>
      </c>
      <c r="Q261" s="65">
        <v>0</v>
      </c>
      <c r="R261" s="65">
        <f t="shared" si="2"/>
        <v>0</v>
      </c>
      <c r="S261" s="65">
        <v>0</v>
      </c>
      <c r="T261" s="66">
        <f t="shared" si="3"/>
        <v>0</v>
      </c>
      <c r="AR261" s="67" t="s">
        <v>388</v>
      </c>
      <c r="AT261" s="67" t="s">
        <v>385</v>
      </c>
      <c r="AU261" s="67" t="s">
        <v>80</v>
      </c>
      <c r="AY261" s="17" t="s">
        <v>133</v>
      </c>
      <c r="BE261" s="68">
        <f t="shared" si="4"/>
        <v>0</v>
      </c>
      <c r="BF261" s="68">
        <f t="shared" si="5"/>
        <v>0</v>
      </c>
      <c r="BG261" s="68">
        <f t="shared" si="6"/>
        <v>0</v>
      </c>
      <c r="BH261" s="68">
        <f t="shared" si="7"/>
        <v>0</v>
      </c>
      <c r="BI261" s="68">
        <f t="shared" si="8"/>
        <v>0</v>
      </c>
      <c r="BJ261" s="17" t="s">
        <v>78</v>
      </c>
      <c r="BK261" s="68">
        <f t="shared" si="9"/>
        <v>0</v>
      </c>
      <c r="BL261" s="17" t="s">
        <v>217</v>
      </c>
      <c r="BM261" s="67" t="s">
        <v>1123</v>
      </c>
    </row>
    <row r="262" spans="2:65" s="1" customFormat="1" ht="16.5" customHeight="1">
      <c r="B262" s="20"/>
      <c r="C262" s="256">
        <v>52</v>
      </c>
      <c r="D262" s="256" t="s">
        <v>385</v>
      </c>
      <c r="E262" s="257" t="s">
        <v>1124</v>
      </c>
      <c r="F262" s="258" t="s">
        <v>1125</v>
      </c>
      <c r="G262" s="259" t="s">
        <v>255</v>
      </c>
      <c r="H262" s="260">
        <v>3</v>
      </c>
      <c r="I262" s="321">
        <v>0</v>
      </c>
      <c r="J262" s="261">
        <f t="shared" si="0"/>
        <v>0</v>
      </c>
      <c r="K262" s="258" t="s">
        <v>3</v>
      </c>
      <c r="L262" s="81"/>
      <c r="M262" s="82" t="s">
        <v>3</v>
      </c>
      <c r="N262" s="83" t="s">
        <v>41</v>
      </c>
      <c r="O262" s="65">
        <v>0</v>
      </c>
      <c r="P262" s="65">
        <f t="shared" si="1"/>
        <v>0</v>
      </c>
      <c r="Q262" s="65">
        <v>0</v>
      </c>
      <c r="R262" s="65">
        <f t="shared" si="2"/>
        <v>0</v>
      </c>
      <c r="S262" s="65">
        <v>0</v>
      </c>
      <c r="T262" s="66">
        <f t="shared" si="3"/>
        <v>0</v>
      </c>
      <c r="AR262" s="67" t="s">
        <v>388</v>
      </c>
      <c r="AT262" s="67" t="s">
        <v>385</v>
      </c>
      <c r="AU262" s="67" t="s">
        <v>80</v>
      </c>
      <c r="AY262" s="17" t="s">
        <v>133</v>
      </c>
      <c r="BE262" s="68">
        <f t="shared" si="4"/>
        <v>0</v>
      </c>
      <c r="BF262" s="68">
        <f t="shared" si="5"/>
        <v>0</v>
      </c>
      <c r="BG262" s="68">
        <f t="shared" si="6"/>
        <v>0</v>
      </c>
      <c r="BH262" s="68">
        <f t="shared" si="7"/>
        <v>0</v>
      </c>
      <c r="BI262" s="68">
        <f t="shared" si="8"/>
        <v>0</v>
      </c>
      <c r="BJ262" s="17" t="s">
        <v>78</v>
      </c>
      <c r="BK262" s="68">
        <f t="shared" si="9"/>
        <v>0</v>
      </c>
      <c r="BL262" s="17" t="s">
        <v>217</v>
      </c>
      <c r="BM262" s="67" t="s">
        <v>1126</v>
      </c>
    </row>
    <row r="263" spans="2:65" s="1" customFormat="1" ht="16.5" customHeight="1">
      <c r="B263" s="20"/>
      <c r="C263" s="242">
        <v>53</v>
      </c>
      <c r="D263" s="242" t="s">
        <v>136</v>
      </c>
      <c r="E263" s="243" t="s">
        <v>1127</v>
      </c>
      <c r="F263" s="244" t="s">
        <v>1128</v>
      </c>
      <c r="G263" s="245" t="s">
        <v>255</v>
      </c>
      <c r="H263" s="246">
        <v>3</v>
      </c>
      <c r="I263" s="321">
        <v>0</v>
      </c>
      <c r="J263" s="247">
        <f t="shared" si="0"/>
        <v>0</v>
      </c>
      <c r="K263" s="244" t="s">
        <v>3</v>
      </c>
      <c r="L263" s="20"/>
      <c r="M263" s="63" t="s">
        <v>3</v>
      </c>
      <c r="N263" s="64" t="s">
        <v>41</v>
      </c>
      <c r="O263" s="65">
        <v>0</v>
      </c>
      <c r="P263" s="65">
        <f t="shared" si="1"/>
        <v>0</v>
      </c>
      <c r="Q263" s="65">
        <v>0</v>
      </c>
      <c r="R263" s="65">
        <f t="shared" si="2"/>
        <v>0</v>
      </c>
      <c r="S263" s="65">
        <v>0</v>
      </c>
      <c r="T263" s="66">
        <f t="shared" si="3"/>
        <v>0</v>
      </c>
      <c r="AR263" s="67" t="s">
        <v>217</v>
      </c>
      <c r="AT263" s="67" t="s">
        <v>136</v>
      </c>
      <c r="AU263" s="67" t="s">
        <v>80</v>
      </c>
      <c r="AY263" s="17" t="s">
        <v>133</v>
      </c>
      <c r="BE263" s="68">
        <f t="shared" si="4"/>
        <v>0</v>
      </c>
      <c r="BF263" s="68">
        <f t="shared" si="5"/>
        <v>0</v>
      </c>
      <c r="BG263" s="68">
        <f t="shared" si="6"/>
        <v>0</v>
      </c>
      <c r="BH263" s="68">
        <f t="shared" si="7"/>
        <v>0</v>
      </c>
      <c r="BI263" s="68">
        <f t="shared" si="8"/>
        <v>0</v>
      </c>
      <c r="BJ263" s="17" t="s">
        <v>78</v>
      </c>
      <c r="BK263" s="68">
        <f t="shared" si="9"/>
        <v>0</v>
      </c>
      <c r="BL263" s="17" t="s">
        <v>217</v>
      </c>
      <c r="BM263" s="67" t="s">
        <v>1129</v>
      </c>
    </row>
    <row r="264" spans="2:65" s="1" customFormat="1" ht="16.5" customHeight="1">
      <c r="B264" s="20"/>
      <c r="C264" s="242">
        <v>54</v>
      </c>
      <c r="D264" s="242" t="s">
        <v>136</v>
      </c>
      <c r="E264" s="243" t="s">
        <v>1130</v>
      </c>
      <c r="F264" s="244" t="s">
        <v>1131</v>
      </c>
      <c r="G264" s="245" t="s">
        <v>255</v>
      </c>
      <c r="H264" s="246">
        <v>3</v>
      </c>
      <c r="I264" s="321">
        <v>0</v>
      </c>
      <c r="J264" s="247">
        <f t="shared" si="0"/>
        <v>0</v>
      </c>
      <c r="K264" s="244" t="s">
        <v>3</v>
      </c>
      <c r="L264" s="20"/>
      <c r="M264" s="63" t="s">
        <v>3</v>
      </c>
      <c r="N264" s="64" t="s">
        <v>41</v>
      </c>
      <c r="O264" s="65">
        <v>0</v>
      </c>
      <c r="P264" s="65">
        <f t="shared" si="1"/>
        <v>0</v>
      </c>
      <c r="Q264" s="65">
        <v>0</v>
      </c>
      <c r="R264" s="65">
        <f t="shared" si="2"/>
        <v>0</v>
      </c>
      <c r="S264" s="65">
        <v>0</v>
      </c>
      <c r="T264" s="66">
        <f t="shared" si="3"/>
        <v>0</v>
      </c>
      <c r="AR264" s="67" t="s">
        <v>217</v>
      </c>
      <c r="AT264" s="67" t="s">
        <v>136</v>
      </c>
      <c r="AU264" s="67" t="s">
        <v>80</v>
      </c>
      <c r="AY264" s="17" t="s">
        <v>133</v>
      </c>
      <c r="BE264" s="68">
        <f t="shared" si="4"/>
        <v>0</v>
      </c>
      <c r="BF264" s="68">
        <f t="shared" si="5"/>
        <v>0</v>
      </c>
      <c r="BG264" s="68">
        <f t="shared" si="6"/>
        <v>0</v>
      </c>
      <c r="BH264" s="68">
        <f t="shared" si="7"/>
        <v>0</v>
      </c>
      <c r="BI264" s="68">
        <f t="shared" si="8"/>
        <v>0</v>
      </c>
      <c r="BJ264" s="17" t="s">
        <v>78</v>
      </c>
      <c r="BK264" s="68">
        <f t="shared" si="9"/>
        <v>0</v>
      </c>
      <c r="BL264" s="17" t="s">
        <v>217</v>
      </c>
      <c r="BM264" s="67" t="s">
        <v>1132</v>
      </c>
    </row>
    <row r="265" spans="2:65" s="1" customFormat="1" ht="16.5" customHeight="1">
      <c r="B265" s="20"/>
      <c r="C265" s="242">
        <v>55</v>
      </c>
      <c r="D265" s="242" t="s">
        <v>136</v>
      </c>
      <c r="E265" s="243" t="s">
        <v>1133</v>
      </c>
      <c r="F265" s="244" t="s">
        <v>1134</v>
      </c>
      <c r="G265" s="245" t="s">
        <v>1135</v>
      </c>
      <c r="H265" s="246">
        <v>1</v>
      </c>
      <c r="I265" s="321">
        <v>0</v>
      </c>
      <c r="J265" s="247">
        <f t="shared" si="0"/>
        <v>0</v>
      </c>
      <c r="K265" s="244" t="s">
        <v>3</v>
      </c>
      <c r="L265" s="20"/>
      <c r="M265" s="63" t="s">
        <v>3</v>
      </c>
      <c r="N265" s="64" t="s">
        <v>41</v>
      </c>
      <c r="O265" s="65">
        <v>0</v>
      </c>
      <c r="P265" s="65">
        <f t="shared" si="1"/>
        <v>0</v>
      </c>
      <c r="Q265" s="65">
        <v>0</v>
      </c>
      <c r="R265" s="65">
        <f t="shared" si="2"/>
        <v>0</v>
      </c>
      <c r="S265" s="65">
        <v>0</v>
      </c>
      <c r="T265" s="66">
        <f t="shared" si="3"/>
        <v>0</v>
      </c>
      <c r="AR265" s="67" t="s">
        <v>217</v>
      </c>
      <c r="AT265" s="67" t="s">
        <v>136</v>
      </c>
      <c r="AU265" s="67" t="s">
        <v>80</v>
      </c>
      <c r="AY265" s="17" t="s">
        <v>133</v>
      </c>
      <c r="BE265" s="68">
        <f t="shared" si="4"/>
        <v>0</v>
      </c>
      <c r="BF265" s="68">
        <f t="shared" si="5"/>
        <v>0</v>
      </c>
      <c r="BG265" s="68">
        <f t="shared" si="6"/>
        <v>0</v>
      </c>
      <c r="BH265" s="68">
        <f t="shared" si="7"/>
        <v>0</v>
      </c>
      <c r="BI265" s="68">
        <f t="shared" si="8"/>
        <v>0</v>
      </c>
      <c r="BJ265" s="17" t="s">
        <v>78</v>
      </c>
      <c r="BK265" s="68">
        <f t="shared" si="9"/>
        <v>0</v>
      </c>
      <c r="BL265" s="17" t="s">
        <v>217</v>
      </c>
      <c r="BM265" s="67" t="s">
        <v>1136</v>
      </c>
    </row>
    <row r="266" spans="2:65" s="1" customFormat="1" ht="16.5" customHeight="1">
      <c r="B266" s="20"/>
      <c r="C266" s="242">
        <v>56</v>
      </c>
      <c r="D266" s="242" t="s">
        <v>136</v>
      </c>
      <c r="E266" s="243" t="s">
        <v>1137</v>
      </c>
      <c r="F266" s="244" t="s">
        <v>1138</v>
      </c>
      <c r="G266" s="245" t="s">
        <v>1135</v>
      </c>
      <c r="H266" s="246">
        <v>1</v>
      </c>
      <c r="I266" s="321">
        <v>0</v>
      </c>
      <c r="J266" s="247">
        <f t="shared" si="0"/>
        <v>0</v>
      </c>
      <c r="K266" s="244" t="s">
        <v>3</v>
      </c>
      <c r="L266" s="20"/>
      <c r="M266" s="63" t="s">
        <v>3</v>
      </c>
      <c r="N266" s="64" t="s">
        <v>41</v>
      </c>
      <c r="O266" s="65">
        <v>0</v>
      </c>
      <c r="P266" s="65">
        <f t="shared" si="1"/>
        <v>0</v>
      </c>
      <c r="Q266" s="65">
        <v>0</v>
      </c>
      <c r="R266" s="65">
        <f t="shared" si="2"/>
        <v>0</v>
      </c>
      <c r="S266" s="65">
        <v>0</v>
      </c>
      <c r="T266" s="66">
        <f t="shared" si="3"/>
        <v>0</v>
      </c>
      <c r="AR266" s="67" t="s">
        <v>217</v>
      </c>
      <c r="AT266" s="67" t="s">
        <v>136</v>
      </c>
      <c r="AU266" s="67" t="s">
        <v>80</v>
      </c>
      <c r="AY266" s="17" t="s">
        <v>133</v>
      </c>
      <c r="BE266" s="68">
        <f t="shared" si="4"/>
        <v>0</v>
      </c>
      <c r="BF266" s="68">
        <f t="shared" si="5"/>
        <v>0</v>
      </c>
      <c r="BG266" s="68">
        <f t="shared" si="6"/>
        <v>0</v>
      </c>
      <c r="BH266" s="68">
        <f t="shared" si="7"/>
        <v>0</v>
      </c>
      <c r="BI266" s="68">
        <f t="shared" si="8"/>
        <v>0</v>
      </c>
      <c r="BJ266" s="17" t="s">
        <v>78</v>
      </c>
      <c r="BK266" s="68">
        <f t="shared" si="9"/>
        <v>0</v>
      </c>
      <c r="BL266" s="17" t="s">
        <v>217</v>
      </c>
      <c r="BM266" s="67" t="s">
        <v>1139</v>
      </c>
    </row>
    <row r="267" spans="2:65" s="1" customFormat="1" ht="16.5" customHeight="1">
      <c r="B267" s="20"/>
      <c r="C267" s="242">
        <v>57</v>
      </c>
      <c r="D267" s="242" t="s">
        <v>136</v>
      </c>
      <c r="E267" s="243" t="s">
        <v>1140</v>
      </c>
      <c r="F267" s="244" t="s">
        <v>1141</v>
      </c>
      <c r="G267" s="245" t="s">
        <v>453</v>
      </c>
      <c r="H267" s="246">
        <v>75</v>
      </c>
      <c r="I267" s="321">
        <v>0</v>
      </c>
      <c r="J267" s="247">
        <f t="shared" si="0"/>
        <v>0</v>
      </c>
      <c r="K267" s="244" t="s">
        <v>3</v>
      </c>
      <c r="L267" s="20"/>
      <c r="M267" s="63" t="s">
        <v>3</v>
      </c>
      <c r="N267" s="64" t="s">
        <v>41</v>
      </c>
      <c r="O267" s="65">
        <v>0</v>
      </c>
      <c r="P267" s="65">
        <f t="shared" si="1"/>
        <v>0</v>
      </c>
      <c r="Q267" s="65">
        <v>0</v>
      </c>
      <c r="R267" s="65">
        <f t="shared" si="2"/>
        <v>0</v>
      </c>
      <c r="S267" s="65">
        <v>0</v>
      </c>
      <c r="T267" s="66">
        <f t="shared" si="3"/>
        <v>0</v>
      </c>
      <c r="AR267" s="67" t="s">
        <v>217</v>
      </c>
      <c r="AT267" s="67" t="s">
        <v>136</v>
      </c>
      <c r="AU267" s="67" t="s">
        <v>80</v>
      </c>
      <c r="AY267" s="17" t="s">
        <v>133</v>
      </c>
      <c r="BE267" s="68">
        <f t="shared" si="4"/>
        <v>0</v>
      </c>
      <c r="BF267" s="68">
        <f t="shared" si="5"/>
        <v>0</v>
      </c>
      <c r="BG267" s="68">
        <f t="shared" si="6"/>
        <v>0</v>
      </c>
      <c r="BH267" s="68">
        <f t="shared" si="7"/>
        <v>0</v>
      </c>
      <c r="BI267" s="68">
        <f t="shared" si="8"/>
        <v>0</v>
      </c>
      <c r="BJ267" s="17" t="s">
        <v>78</v>
      </c>
      <c r="BK267" s="68">
        <f t="shared" si="9"/>
        <v>0</v>
      </c>
      <c r="BL267" s="17" t="s">
        <v>217</v>
      </c>
      <c r="BM267" s="67" t="s">
        <v>1142</v>
      </c>
    </row>
    <row r="268" spans="2:65" s="1" customFormat="1" ht="16.5" customHeight="1">
      <c r="B268" s="20"/>
      <c r="C268" s="242">
        <v>58</v>
      </c>
      <c r="D268" s="242" t="s">
        <v>136</v>
      </c>
      <c r="E268" s="243" t="s">
        <v>1143</v>
      </c>
      <c r="F268" s="244" t="s">
        <v>1144</v>
      </c>
      <c r="G268" s="245" t="s">
        <v>795</v>
      </c>
      <c r="H268" s="246">
        <v>1</v>
      </c>
      <c r="I268" s="321">
        <v>0</v>
      </c>
      <c r="J268" s="247">
        <f t="shared" si="0"/>
        <v>0</v>
      </c>
      <c r="K268" s="244" t="s">
        <v>3</v>
      </c>
      <c r="L268" s="20"/>
      <c r="M268" s="63" t="s">
        <v>3</v>
      </c>
      <c r="N268" s="64" t="s">
        <v>41</v>
      </c>
      <c r="O268" s="65">
        <v>0</v>
      </c>
      <c r="P268" s="65">
        <f t="shared" si="1"/>
        <v>0</v>
      </c>
      <c r="Q268" s="65">
        <v>0</v>
      </c>
      <c r="R268" s="65">
        <f t="shared" si="2"/>
        <v>0</v>
      </c>
      <c r="S268" s="65">
        <v>0</v>
      </c>
      <c r="T268" s="66">
        <f t="shared" si="3"/>
        <v>0</v>
      </c>
      <c r="AR268" s="67" t="s">
        <v>217</v>
      </c>
      <c r="AT268" s="67" t="s">
        <v>136</v>
      </c>
      <c r="AU268" s="67" t="s">
        <v>80</v>
      </c>
      <c r="AY268" s="17" t="s">
        <v>133</v>
      </c>
      <c r="BE268" s="68">
        <f t="shared" si="4"/>
        <v>0</v>
      </c>
      <c r="BF268" s="68">
        <f t="shared" si="5"/>
        <v>0</v>
      </c>
      <c r="BG268" s="68">
        <f t="shared" si="6"/>
        <v>0</v>
      </c>
      <c r="BH268" s="68">
        <f t="shared" si="7"/>
        <v>0</v>
      </c>
      <c r="BI268" s="68">
        <f t="shared" si="8"/>
        <v>0</v>
      </c>
      <c r="BJ268" s="17" t="s">
        <v>78</v>
      </c>
      <c r="BK268" s="68">
        <f t="shared" si="9"/>
        <v>0</v>
      </c>
      <c r="BL268" s="17" t="s">
        <v>217</v>
      </c>
      <c r="BM268" s="67" t="s">
        <v>1145</v>
      </c>
    </row>
    <row r="269" spans="2:65" s="1" customFormat="1" ht="16.5" customHeight="1">
      <c r="B269" s="20"/>
      <c r="C269" s="242">
        <v>59</v>
      </c>
      <c r="D269" s="242" t="s">
        <v>136</v>
      </c>
      <c r="E269" s="243" t="s">
        <v>1146</v>
      </c>
      <c r="F269" s="244" t="s">
        <v>1147</v>
      </c>
      <c r="G269" s="245" t="s">
        <v>453</v>
      </c>
      <c r="H269" s="246">
        <v>75</v>
      </c>
      <c r="I269" s="321">
        <v>0</v>
      </c>
      <c r="J269" s="247">
        <f t="shared" si="0"/>
        <v>0</v>
      </c>
      <c r="K269" s="244" t="s">
        <v>3</v>
      </c>
      <c r="L269" s="20"/>
      <c r="M269" s="63" t="s">
        <v>3</v>
      </c>
      <c r="N269" s="64" t="s">
        <v>41</v>
      </c>
      <c r="O269" s="65">
        <v>0</v>
      </c>
      <c r="P269" s="65">
        <f t="shared" si="1"/>
        <v>0</v>
      </c>
      <c r="Q269" s="65">
        <v>0</v>
      </c>
      <c r="R269" s="65">
        <f t="shared" si="2"/>
        <v>0</v>
      </c>
      <c r="S269" s="65">
        <v>0</v>
      </c>
      <c r="T269" s="66">
        <f t="shared" si="3"/>
        <v>0</v>
      </c>
      <c r="AR269" s="67" t="s">
        <v>217</v>
      </c>
      <c r="AT269" s="67" t="s">
        <v>136</v>
      </c>
      <c r="AU269" s="67" t="s">
        <v>80</v>
      </c>
      <c r="AY269" s="17" t="s">
        <v>133</v>
      </c>
      <c r="BE269" s="68">
        <f t="shared" si="4"/>
        <v>0</v>
      </c>
      <c r="BF269" s="68">
        <f t="shared" si="5"/>
        <v>0</v>
      </c>
      <c r="BG269" s="68">
        <f t="shared" si="6"/>
        <v>0</v>
      </c>
      <c r="BH269" s="68">
        <f t="shared" si="7"/>
        <v>0</v>
      </c>
      <c r="BI269" s="68">
        <f t="shared" si="8"/>
        <v>0</v>
      </c>
      <c r="BJ269" s="17" t="s">
        <v>78</v>
      </c>
      <c r="BK269" s="68">
        <f t="shared" si="9"/>
        <v>0</v>
      </c>
      <c r="BL269" s="17" t="s">
        <v>217</v>
      </c>
      <c r="BM269" s="67" t="s">
        <v>1148</v>
      </c>
    </row>
    <row r="270" spans="2:65" s="1" customFormat="1" ht="21.75" customHeight="1">
      <c r="B270" s="20"/>
      <c r="C270" s="242">
        <v>60</v>
      </c>
      <c r="D270" s="242" t="s">
        <v>136</v>
      </c>
      <c r="E270" s="243" t="s">
        <v>1149</v>
      </c>
      <c r="F270" s="244" t="s">
        <v>1150</v>
      </c>
      <c r="G270" s="245" t="s">
        <v>255</v>
      </c>
      <c r="H270" s="246">
        <v>2</v>
      </c>
      <c r="I270" s="321">
        <v>0</v>
      </c>
      <c r="J270" s="247">
        <f t="shared" si="0"/>
        <v>0</v>
      </c>
      <c r="K270" s="244" t="s">
        <v>140</v>
      </c>
      <c r="L270" s="20"/>
      <c r="M270" s="63" t="s">
        <v>3</v>
      </c>
      <c r="N270" s="64" t="s">
        <v>41</v>
      </c>
      <c r="O270" s="65">
        <v>0</v>
      </c>
      <c r="P270" s="65">
        <f t="shared" si="1"/>
        <v>0</v>
      </c>
      <c r="Q270" s="65">
        <v>0</v>
      </c>
      <c r="R270" s="65">
        <f t="shared" si="2"/>
        <v>0</v>
      </c>
      <c r="S270" s="65">
        <v>0</v>
      </c>
      <c r="T270" s="66">
        <f t="shared" si="3"/>
        <v>0</v>
      </c>
      <c r="AR270" s="67" t="s">
        <v>217</v>
      </c>
      <c r="AT270" s="67" t="s">
        <v>136</v>
      </c>
      <c r="AU270" s="67" t="s">
        <v>80</v>
      </c>
      <c r="AY270" s="17" t="s">
        <v>133</v>
      </c>
      <c r="BE270" s="68">
        <f t="shared" si="4"/>
        <v>0</v>
      </c>
      <c r="BF270" s="68">
        <f t="shared" si="5"/>
        <v>0</v>
      </c>
      <c r="BG270" s="68">
        <f t="shared" si="6"/>
        <v>0</v>
      </c>
      <c r="BH270" s="68">
        <f t="shared" si="7"/>
        <v>0</v>
      </c>
      <c r="BI270" s="68">
        <f t="shared" si="8"/>
        <v>0</v>
      </c>
      <c r="BJ270" s="17" t="s">
        <v>78</v>
      </c>
      <c r="BK270" s="68">
        <f t="shared" si="9"/>
        <v>0</v>
      </c>
      <c r="BL270" s="17" t="s">
        <v>217</v>
      </c>
      <c r="BM270" s="67" t="s">
        <v>1151</v>
      </c>
    </row>
    <row r="271" spans="2:65" s="1" customFormat="1">
      <c r="B271" s="20"/>
      <c r="D271" s="248" t="s">
        <v>143</v>
      </c>
      <c r="F271" s="249" t="s">
        <v>1152</v>
      </c>
      <c r="L271" s="20"/>
      <c r="M271" s="69"/>
      <c r="T271" s="26"/>
      <c r="AT271" s="17" t="s">
        <v>143</v>
      </c>
      <c r="AU271" s="17" t="s">
        <v>80</v>
      </c>
    </row>
    <row r="272" spans="2:65" s="1" customFormat="1" ht="16.5" customHeight="1">
      <c r="B272" s="20"/>
      <c r="C272" s="242">
        <v>61</v>
      </c>
      <c r="D272" s="242" t="s">
        <v>136</v>
      </c>
      <c r="E272" s="243" t="s">
        <v>1153</v>
      </c>
      <c r="F272" s="244" t="s">
        <v>1154</v>
      </c>
      <c r="G272" s="245" t="s">
        <v>255</v>
      </c>
      <c r="H272" s="246">
        <v>2</v>
      </c>
      <c r="I272" s="321">
        <v>0</v>
      </c>
      <c r="J272" s="247">
        <f>ROUND(I272*H272,2)</f>
        <v>0</v>
      </c>
      <c r="K272" s="244" t="s">
        <v>140</v>
      </c>
      <c r="L272" s="20"/>
      <c r="M272" s="63" t="s">
        <v>3</v>
      </c>
      <c r="N272" s="64" t="s">
        <v>41</v>
      </c>
      <c r="O272" s="65">
        <v>0</v>
      </c>
      <c r="P272" s="65">
        <f>O272*H272</f>
        <v>0</v>
      </c>
      <c r="Q272" s="65">
        <v>0</v>
      </c>
      <c r="R272" s="65">
        <f>Q272*H272</f>
        <v>0</v>
      </c>
      <c r="S272" s="65">
        <v>0</v>
      </c>
      <c r="T272" s="66">
        <f>S272*H272</f>
        <v>0</v>
      </c>
      <c r="AR272" s="67" t="s">
        <v>217</v>
      </c>
      <c r="AT272" s="67" t="s">
        <v>136</v>
      </c>
      <c r="AU272" s="67" t="s">
        <v>80</v>
      </c>
      <c r="AY272" s="17" t="s">
        <v>133</v>
      </c>
      <c r="BE272" s="68">
        <f>IF(N272="základní",J272,0)</f>
        <v>0</v>
      </c>
      <c r="BF272" s="68">
        <f>IF(N272="snížená",J272,0)</f>
        <v>0</v>
      </c>
      <c r="BG272" s="68">
        <f>IF(N272="zákl. přenesená",J272,0)</f>
        <v>0</v>
      </c>
      <c r="BH272" s="68">
        <f>IF(N272="sníž. přenesená",J272,0)</f>
        <v>0</v>
      </c>
      <c r="BI272" s="68">
        <f>IF(N272="nulová",J272,0)</f>
        <v>0</v>
      </c>
      <c r="BJ272" s="17" t="s">
        <v>78</v>
      </c>
      <c r="BK272" s="68">
        <f>ROUND(I272*H272,2)</f>
        <v>0</v>
      </c>
      <c r="BL272" s="17" t="s">
        <v>217</v>
      </c>
      <c r="BM272" s="67" t="s">
        <v>1155</v>
      </c>
    </row>
    <row r="273" spans="2:65" s="1" customFormat="1">
      <c r="B273" s="20"/>
      <c r="D273" s="248" t="s">
        <v>143</v>
      </c>
      <c r="F273" s="249" t="s">
        <v>1156</v>
      </c>
      <c r="L273" s="20"/>
      <c r="M273" s="69"/>
      <c r="T273" s="26"/>
      <c r="AT273" s="17" t="s">
        <v>143</v>
      </c>
      <c r="AU273" s="17" t="s">
        <v>80</v>
      </c>
    </row>
    <row r="274" spans="2:65" s="1" customFormat="1" ht="48" customHeight="1">
      <c r="B274" s="20"/>
      <c r="C274" s="256">
        <v>62</v>
      </c>
      <c r="D274" s="256" t="s">
        <v>385</v>
      </c>
      <c r="E274" s="257" t="s">
        <v>1157</v>
      </c>
      <c r="F274" s="258" t="s">
        <v>1158</v>
      </c>
      <c r="G274" s="259" t="s">
        <v>255</v>
      </c>
      <c r="H274" s="260">
        <v>2</v>
      </c>
      <c r="I274" s="321">
        <v>0</v>
      </c>
      <c r="J274" s="261">
        <f>ROUND(I274*H274,2)</f>
        <v>0</v>
      </c>
      <c r="K274" s="258" t="s">
        <v>3</v>
      </c>
      <c r="L274" s="81"/>
      <c r="M274" s="82" t="s">
        <v>3</v>
      </c>
      <c r="N274" s="83" t="s">
        <v>41</v>
      </c>
      <c r="O274" s="65">
        <v>0</v>
      </c>
      <c r="P274" s="65">
        <f>O274*H274</f>
        <v>0</v>
      </c>
      <c r="Q274" s="65">
        <v>0</v>
      </c>
      <c r="R274" s="65">
        <f>Q274*H274</f>
        <v>0</v>
      </c>
      <c r="S274" s="65">
        <v>0</v>
      </c>
      <c r="T274" s="66">
        <f>S274*H274</f>
        <v>0</v>
      </c>
      <c r="AR274" s="67" t="s">
        <v>388</v>
      </c>
      <c r="AT274" s="67" t="s">
        <v>385</v>
      </c>
      <c r="AU274" s="67" t="s">
        <v>80</v>
      </c>
      <c r="AY274" s="17" t="s">
        <v>133</v>
      </c>
      <c r="BE274" s="68">
        <f>IF(N274="základní",J274,0)</f>
        <v>0</v>
      </c>
      <c r="BF274" s="68">
        <f>IF(N274="snížená",J274,0)</f>
        <v>0</v>
      </c>
      <c r="BG274" s="68">
        <f>IF(N274="zákl. přenesená",J274,0)</f>
        <v>0</v>
      </c>
      <c r="BH274" s="68">
        <f>IF(N274="sníž. přenesená",J274,0)</f>
        <v>0</v>
      </c>
      <c r="BI274" s="68">
        <f>IF(N274="nulová",J274,0)</f>
        <v>0</v>
      </c>
      <c r="BJ274" s="17" t="s">
        <v>78</v>
      </c>
      <c r="BK274" s="68">
        <f>ROUND(I274*H274,2)</f>
        <v>0</v>
      </c>
      <c r="BL274" s="17" t="s">
        <v>217</v>
      </c>
      <c r="BM274" s="67" t="s">
        <v>1159</v>
      </c>
    </row>
    <row r="275" spans="2:65" s="1" customFormat="1" ht="16.5" customHeight="1">
      <c r="B275" s="20"/>
      <c r="C275" s="242">
        <v>63</v>
      </c>
      <c r="D275" s="242" t="s">
        <v>136</v>
      </c>
      <c r="E275" s="243" t="s">
        <v>1160</v>
      </c>
      <c r="F275" s="244" t="s">
        <v>1161</v>
      </c>
      <c r="G275" s="245" t="s">
        <v>255</v>
      </c>
      <c r="H275" s="246">
        <v>2</v>
      </c>
      <c r="I275" s="321">
        <v>0</v>
      </c>
      <c r="J275" s="247">
        <f>ROUND(I275*H275,2)</f>
        <v>0</v>
      </c>
      <c r="K275" s="244" t="s">
        <v>140</v>
      </c>
      <c r="L275" s="20"/>
      <c r="M275" s="63" t="s">
        <v>3</v>
      </c>
      <c r="N275" s="64" t="s">
        <v>41</v>
      </c>
      <c r="O275" s="65">
        <v>0</v>
      </c>
      <c r="P275" s="65">
        <f>O275*H275</f>
        <v>0</v>
      </c>
      <c r="Q275" s="65">
        <v>0</v>
      </c>
      <c r="R275" s="65">
        <f>Q275*H275</f>
        <v>0</v>
      </c>
      <c r="S275" s="65">
        <v>0</v>
      </c>
      <c r="T275" s="66">
        <f>S275*H275</f>
        <v>0</v>
      </c>
      <c r="AR275" s="67" t="s">
        <v>217</v>
      </c>
      <c r="AT275" s="67" t="s">
        <v>136</v>
      </c>
      <c r="AU275" s="67" t="s">
        <v>80</v>
      </c>
      <c r="AY275" s="17" t="s">
        <v>133</v>
      </c>
      <c r="BE275" s="68">
        <f>IF(N275="základní",J275,0)</f>
        <v>0</v>
      </c>
      <c r="BF275" s="68">
        <f>IF(N275="snížená",J275,0)</f>
        <v>0</v>
      </c>
      <c r="BG275" s="68">
        <f>IF(N275="zákl. přenesená",J275,0)</f>
        <v>0</v>
      </c>
      <c r="BH275" s="68">
        <f>IF(N275="sníž. přenesená",J275,0)</f>
        <v>0</v>
      </c>
      <c r="BI275" s="68">
        <f>IF(N275="nulová",J275,0)</f>
        <v>0</v>
      </c>
      <c r="BJ275" s="17" t="s">
        <v>78</v>
      </c>
      <c r="BK275" s="68">
        <f>ROUND(I275*H275,2)</f>
        <v>0</v>
      </c>
      <c r="BL275" s="17" t="s">
        <v>217</v>
      </c>
      <c r="BM275" s="67" t="s">
        <v>1162</v>
      </c>
    </row>
    <row r="276" spans="2:65" s="1" customFormat="1">
      <c r="B276" s="20"/>
      <c r="D276" s="248" t="s">
        <v>143</v>
      </c>
      <c r="F276" s="249" t="s">
        <v>1163</v>
      </c>
      <c r="L276" s="20"/>
      <c r="M276" s="69"/>
      <c r="T276" s="26"/>
      <c r="AT276" s="17" t="s">
        <v>143</v>
      </c>
      <c r="AU276" s="17" t="s">
        <v>80</v>
      </c>
    </row>
    <row r="277" spans="2:65" s="1" customFormat="1" ht="30" customHeight="1">
      <c r="B277" s="20"/>
      <c r="C277" s="256">
        <v>64</v>
      </c>
      <c r="D277" s="256" t="s">
        <v>385</v>
      </c>
      <c r="E277" s="257" t="s">
        <v>1164</v>
      </c>
      <c r="F277" s="258" t="s">
        <v>1165</v>
      </c>
      <c r="G277" s="259" t="s">
        <v>255</v>
      </c>
      <c r="H277" s="260">
        <v>4</v>
      </c>
      <c r="I277" s="321">
        <v>0</v>
      </c>
      <c r="J277" s="261">
        <f>ROUND(I277*H277,2)</f>
        <v>0</v>
      </c>
      <c r="K277" s="258" t="s">
        <v>140</v>
      </c>
      <c r="L277" s="81"/>
      <c r="M277" s="82" t="s">
        <v>3</v>
      </c>
      <c r="N277" s="83" t="s">
        <v>41</v>
      </c>
      <c r="O277" s="65">
        <v>0</v>
      </c>
      <c r="P277" s="65">
        <f>O277*H277</f>
        <v>0</v>
      </c>
      <c r="Q277" s="65">
        <v>0</v>
      </c>
      <c r="R277" s="65">
        <f>Q277*H277</f>
        <v>0</v>
      </c>
      <c r="S277" s="65">
        <v>0</v>
      </c>
      <c r="T277" s="66">
        <f>S277*H277</f>
        <v>0</v>
      </c>
      <c r="AR277" s="67" t="s">
        <v>388</v>
      </c>
      <c r="AT277" s="67" t="s">
        <v>385</v>
      </c>
      <c r="AU277" s="67" t="s">
        <v>80</v>
      </c>
      <c r="AY277" s="17" t="s">
        <v>133</v>
      </c>
      <c r="BE277" s="68">
        <f>IF(N277="základní",J277,0)</f>
        <v>0</v>
      </c>
      <c r="BF277" s="68">
        <f>IF(N277="snížená",J277,0)</f>
        <v>0</v>
      </c>
      <c r="BG277" s="68">
        <f>IF(N277="zákl. přenesená",J277,0)</f>
        <v>0</v>
      </c>
      <c r="BH277" s="68">
        <f>IF(N277="sníž. přenesená",J277,0)</f>
        <v>0</v>
      </c>
      <c r="BI277" s="68">
        <f>IF(N277="nulová",J277,0)</f>
        <v>0</v>
      </c>
      <c r="BJ277" s="17" t="s">
        <v>78</v>
      </c>
      <c r="BK277" s="68">
        <f>ROUND(I277*H277,2)</f>
        <v>0</v>
      </c>
      <c r="BL277" s="17" t="s">
        <v>217</v>
      </c>
      <c r="BM277" s="67" t="s">
        <v>1166</v>
      </c>
    </row>
    <row r="278" spans="2:65" s="1" customFormat="1" ht="16.5" customHeight="1">
      <c r="B278" s="20"/>
      <c r="C278" s="256">
        <v>65</v>
      </c>
      <c r="D278" s="256" t="s">
        <v>385</v>
      </c>
      <c r="E278" s="257" t="s">
        <v>1167</v>
      </c>
      <c r="F278" s="258" t="s">
        <v>1168</v>
      </c>
      <c r="G278" s="259" t="s">
        <v>255</v>
      </c>
      <c r="H278" s="260">
        <v>4</v>
      </c>
      <c r="I278" s="321">
        <v>0</v>
      </c>
      <c r="J278" s="261">
        <f>ROUND(I278*H278,2)</f>
        <v>0</v>
      </c>
      <c r="K278" s="258" t="s">
        <v>140</v>
      </c>
      <c r="L278" s="81"/>
      <c r="M278" s="82" t="s">
        <v>3</v>
      </c>
      <c r="N278" s="83" t="s">
        <v>41</v>
      </c>
      <c r="O278" s="65">
        <v>0</v>
      </c>
      <c r="P278" s="65">
        <f>O278*H278</f>
        <v>0</v>
      </c>
      <c r="Q278" s="65">
        <v>0</v>
      </c>
      <c r="R278" s="65">
        <f>Q278*H278</f>
        <v>0</v>
      </c>
      <c r="S278" s="65">
        <v>0</v>
      </c>
      <c r="T278" s="66">
        <f>S278*H278</f>
        <v>0</v>
      </c>
      <c r="AR278" s="67" t="s">
        <v>388</v>
      </c>
      <c r="AT278" s="67" t="s">
        <v>385</v>
      </c>
      <c r="AU278" s="67" t="s">
        <v>80</v>
      </c>
      <c r="AY278" s="17" t="s">
        <v>133</v>
      </c>
      <c r="BE278" s="68">
        <f>IF(N278="základní",J278,0)</f>
        <v>0</v>
      </c>
      <c r="BF278" s="68">
        <f>IF(N278="snížená",J278,0)</f>
        <v>0</v>
      </c>
      <c r="BG278" s="68">
        <f>IF(N278="zákl. přenesená",J278,0)</f>
        <v>0</v>
      </c>
      <c r="BH278" s="68">
        <f>IF(N278="sníž. přenesená",J278,0)</f>
        <v>0</v>
      </c>
      <c r="BI278" s="68">
        <f>IF(N278="nulová",J278,0)</f>
        <v>0</v>
      </c>
      <c r="BJ278" s="17" t="s">
        <v>78</v>
      </c>
      <c r="BK278" s="68">
        <f>ROUND(I278*H278,2)</f>
        <v>0</v>
      </c>
      <c r="BL278" s="17" t="s">
        <v>217</v>
      </c>
      <c r="BM278" s="67" t="s">
        <v>1169</v>
      </c>
    </row>
    <row r="279" spans="2:65" s="1" customFormat="1" ht="16.5" customHeight="1">
      <c r="B279" s="20"/>
      <c r="C279" s="242">
        <v>66</v>
      </c>
      <c r="D279" s="242" t="s">
        <v>136</v>
      </c>
      <c r="E279" s="243" t="s">
        <v>1170</v>
      </c>
      <c r="F279" s="244" t="s">
        <v>1171</v>
      </c>
      <c r="G279" s="245" t="s">
        <v>453</v>
      </c>
      <c r="H279" s="246">
        <v>10</v>
      </c>
      <c r="I279" s="321">
        <v>0</v>
      </c>
      <c r="J279" s="247">
        <f>ROUND(I279*H279,2)</f>
        <v>0</v>
      </c>
      <c r="K279" s="244" t="s">
        <v>140</v>
      </c>
      <c r="L279" s="20"/>
      <c r="M279" s="63" t="s">
        <v>3</v>
      </c>
      <c r="N279" s="64" t="s">
        <v>41</v>
      </c>
      <c r="O279" s="65">
        <v>0</v>
      </c>
      <c r="P279" s="65">
        <f>O279*H279</f>
        <v>0</v>
      </c>
      <c r="Q279" s="65">
        <v>0</v>
      </c>
      <c r="R279" s="65">
        <f>Q279*H279</f>
        <v>0</v>
      </c>
      <c r="S279" s="65">
        <v>0</v>
      </c>
      <c r="T279" s="66">
        <f>S279*H279</f>
        <v>0</v>
      </c>
      <c r="AR279" s="67" t="s">
        <v>217</v>
      </c>
      <c r="AT279" s="67" t="s">
        <v>136</v>
      </c>
      <c r="AU279" s="67" t="s">
        <v>80</v>
      </c>
      <c r="AY279" s="17" t="s">
        <v>133</v>
      </c>
      <c r="BE279" s="68">
        <f>IF(N279="základní",J279,0)</f>
        <v>0</v>
      </c>
      <c r="BF279" s="68">
        <f>IF(N279="snížená",J279,0)</f>
        <v>0</v>
      </c>
      <c r="BG279" s="68">
        <f>IF(N279="zákl. přenesená",J279,0)</f>
        <v>0</v>
      </c>
      <c r="BH279" s="68">
        <f>IF(N279="sníž. přenesená",J279,0)</f>
        <v>0</v>
      </c>
      <c r="BI279" s="68">
        <f>IF(N279="nulová",J279,0)</f>
        <v>0</v>
      </c>
      <c r="BJ279" s="17" t="s">
        <v>78</v>
      </c>
      <c r="BK279" s="68">
        <f>ROUND(I279*H279,2)</f>
        <v>0</v>
      </c>
      <c r="BL279" s="17" t="s">
        <v>217</v>
      </c>
      <c r="BM279" s="67" t="s">
        <v>1172</v>
      </c>
    </row>
    <row r="280" spans="2:65" s="1" customFormat="1">
      <c r="B280" s="20"/>
      <c r="D280" s="248" t="s">
        <v>143</v>
      </c>
      <c r="F280" s="249" t="s">
        <v>1173</v>
      </c>
      <c r="L280" s="20"/>
      <c r="M280" s="69"/>
      <c r="T280" s="26"/>
      <c r="AT280" s="17" t="s">
        <v>143</v>
      </c>
      <c r="AU280" s="17" t="s">
        <v>80</v>
      </c>
    </row>
    <row r="281" spans="2:65" s="1" customFormat="1" ht="16.5" customHeight="1">
      <c r="B281" s="20"/>
      <c r="C281" s="256">
        <v>67</v>
      </c>
      <c r="D281" s="256" t="s">
        <v>385</v>
      </c>
      <c r="E281" s="257" t="s">
        <v>1174</v>
      </c>
      <c r="F281" s="258" t="s">
        <v>1175</v>
      </c>
      <c r="G281" s="259" t="s">
        <v>453</v>
      </c>
      <c r="H281" s="260">
        <v>10.3</v>
      </c>
      <c r="I281" s="321">
        <v>0</v>
      </c>
      <c r="J281" s="261">
        <f>ROUND(I281*H281,2)</f>
        <v>0</v>
      </c>
      <c r="K281" s="258" t="s">
        <v>140</v>
      </c>
      <c r="L281" s="81"/>
      <c r="M281" s="82" t="s">
        <v>3</v>
      </c>
      <c r="N281" s="83" t="s">
        <v>41</v>
      </c>
      <c r="O281" s="65">
        <v>0</v>
      </c>
      <c r="P281" s="65">
        <f>O281*H281</f>
        <v>0</v>
      </c>
      <c r="Q281" s="65">
        <v>0</v>
      </c>
      <c r="R281" s="65">
        <f>Q281*H281</f>
        <v>0</v>
      </c>
      <c r="S281" s="65">
        <v>0</v>
      </c>
      <c r="T281" s="66">
        <f>S281*H281</f>
        <v>0</v>
      </c>
      <c r="AR281" s="67" t="s">
        <v>388</v>
      </c>
      <c r="AT281" s="67" t="s">
        <v>385</v>
      </c>
      <c r="AU281" s="67" t="s">
        <v>80</v>
      </c>
      <c r="AY281" s="17" t="s">
        <v>133</v>
      </c>
      <c r="BE281" s="68">
        <f>IF(N281="základní",J281,0)</f>
        <v>0</v>
      </c>
      <c r="BF281" s="68">
        <f>IF(N281="snížená",J281,0)</f>
        <v>0</v>
      </c>
      <c r="BG281" s="68">
        <f>IF(N281="zákl. přenesená",J281,0)</f>
        <v>0</v>
      </c>
      <c r="BH281" s="68">
        <f>IF(N281="sníž. přenesená",J281,0)</f>
        <v>0</v>
      </c>
      <c r="BI281" s="68">
        <f>IF(N281="nulová",J281,0)</f>
        <v>0</v>
      </c>
      <c r="BJ281" s="17" t="s">
        <v>78</v>
      </c>
      <c r="BK281" s="68">
        <f>ROUND(I281*H281,2)</f>
        <v>0</v>
      </c>
      <c r="BL281" s="17" t="s">
        <v>217</v>
      </c>
      <c r="BM281" s="67" t="s">
        <v>1176</v>
      </c>
    </row>
    <row r="282" spans="2:65" s="12" customFormat="1">
      <c r="B282" s="70"/>
      <c r="D282" s="250" t="s">
        <v>145</v>
      </c>
      <c r="E282" s="71" t="s">
        <v>3</v>
      </c>
      <c r="F282" s="251" t="s">
        <v>1177</v>
      </c>
      <c r="H282" s="252">
        <v>10.3</v>
      </c>
      <c r="L282" s="70"/>
      <c r="M282" s="72"/>
      <c r="T282" s="73"/>
      <c r="AT282" s="71" t="s">
        <v>145</v>
      </c>
      <c r="AU282" s="71" t="s">
        <v>80</v>
      </c>
      <c r="AV282" s="12" t="s">
        <v>80</v>
      </c>
      <c r="AW282" s="12" t="s">
        <v>30</v>
      </c>
      <c r="AX282" s="12" t="s">
        <v>70</v>
      </c>
      <c r="AY282" s="71" t="s">
        <v>133</v>
      </c>
    </row>
    <row r="283" spans="2:65" s="13" customFormat="1">
      <c r="B283" s="74"/>
      <c r="D283" s="250" t="s">
        <v>145</v>
      </c>
      <c r="E283" s="75" t="s">
        <v>3</v>
      </c>
      <c r="F283" s="254" t="s">
        <v>297</v>
      </c>
      <c r="H283" s="255">
        <v>10.3</v>
      </c>
      <c r="L283" s="74"/>
      <c r="M283" s="76"/>
      <c r="T283" s="77"/>
      <c r="AT283" s="75" t="s">
        <v>145</v>
      </c>
      <c r="AU283" s="75" t="s">
        <v>80</v>
      </c>
      <c r="AV283" s="13" t="s">
        <v>141</v>
      </c>
      <c r="AW283" s="13" t="s">
        <v>30</v>
      </c>
      <c r="AX283" s="13" t="s">
        <v>78</v>
      </c>
      <c r="AY283" s="75" t="s">
        <v>133</v>
      </c>
    </row>
    <row r="284" spans="2:65" s="1" customFormat="1" ht="16.5" customHeight="1">
      <c r="B284" s="20"/>
      <c r="C284" s="242">
        <v>68</v>
      </c>
      <c r="D284" s="242" t="s">
        <v>136</v>
      </c>
      <c r="E284" s="243" t="s">
        <v>1178</v>
      </c>
      <c r="F284" s="244" t="s">
        <v>1179</v>
      </c>
      <c r="G284" s="245" t="s">
        <v>255</v>
      </c>
      <c r="H284" s="246">
        <v>4</v>
      </c>
      <c r="I284" s="321">
        <v>0</v>
      </c>
      <c r="J284" s="247">
        <f>ROUND(I284*H284,2)</f>
        <v>0</v>
      </c>
      <c r="K284" s="244" t="s">
        <v>140</v>
      </c>
      <c r="L284" s="20"/>
      <c r="M284" s="63" t="s">
        <v>3</v>
      </c>
      <c r="N284" s="64" t="s">
        <v>41</v>
      </c>
      <c r="O284" s="65">
        <v>0</v>
      </c>
      <c r="P284" s="65">
        <f>O284*H284</f>
        <v>0</v>
      </c>
      <c r="Q284" s="65">
        <v>0</v>
      </c>
      <c r="R284" s="65">
        <f>Q284*H284</f>
        <v>0</v>
      </c>
      <c r="S284" s="65">
        <v>0</v>
      </c>
      <c r="T284" s="66">
        <f>S284*H284</f>
        <v>0</v>
      </c>
      <c r="AR284" s="67" t="s">
        <v>217</v>
      </c>
      <c r="AT284" s="67" t="s">
        <v>136</v>
      </c>
      <c r="AU284" s="67" t="s">
        <v>80</v>
      </c>
      <c r="AY284" s="17" t="s">
        <v>133</v>
      </c>
      <c r="BE284" s="68">
        <f>IF(N284="základní",J284,0)</f>
        <v>0</v>
      </c>
      <c r="BF284" s="68">
        <f>IF(N284="snížená",J284,0)</f>
        <v>0</v>
      </c>
      <c r="BG284" s="68">
        <f>IF(N284="zákl. přenesená",J284,0)</f>
        <v>0</v>
      </c>
      <c r="BH284" s="68">
        <f>IF(N284="sníž. přenesená",J284,0)</f>
        <v>0</v>
      </c>
      <c r="BI284" s="68">
        <f>IF(N284="nulová",J284,0)</f>
        <v>0</v>
      </c>
      <c r="BJ284" s="17" t="s">
        <v>78</v>
      </c>
      <c r="BK284" s="68">
        <f>ROUND(I284*H284,2)</f>
        <v>0</v>
      </c>
      <c r="BL284" s="17" t="s">
        <v>217</v>
      </c>
      <c r="BM284" s="67" t="s">
        <v>1180</v>
      </c>
    </row>
    <row r="285" spans="2:65" s="1" customFormat="1">
      <c r="B285" s="20"/>
      <c r="D285" s="248" t="s">
        <v>143</v>
      </c>
      <c r="F285" s="249" t="s">
        <v>1181</v>
      </c>
      <c r="L285" s="20"/>
      <c r="M285" s="69"/>
      <c r="T285" s="26"/>
      <c r="AT285" s="17" t="s">
        <v>143</v>
      </c>
      <c r="AU285" s="17" t="s">
        <v>80</v>
      </c>
    </row>
    <row r="286" spans="2:65" s="1" customFormat="1" ht="16.5" customHeight="1">
      <c r="B286" s="20"/>
      <c r="C286" s="242">
        <v>69</v>
      </c>
      <c r="D286" s="242" t="s">
        <v>136</v>
      </c>
      <c r="E286" s="243" t="s">
        <v>1182</v>
      </c>
      <c r="F286" s="244" t="s">
        <v>1183</v>
      </c>
      <c r="G286" s="245" t="s">
        <v>255</v>
      </c>
      <c r="H286" s="246">
        <v>4</v>
      </c>
      <c r="I286" s="321">
        <v>0</v>
      </c>
      <c r="J286" s="247">
        <f>ROUND(I286*H286,2)</f>
        <v>0</v>
      </c>
      <c r="K286" s="244" t="s">
        <v>140</v>
      </c>
      <c r="L286" s="20"/>
      <c r="M286" s="63" t="s">
        <v>3</v>
      </c>
      <c r="N286" s="64" t="s">
        <v>41</v>
      </c>
      <c r="O286" s="65">
        <v>0</v>
      </c>
      <c r="P286" s="65">
        <f>O286*H286</f>
        <v>0</v>
      </c>
      <c r="Q286" s="65">
        <v>0</v>
      </c>
      <c r="R286" s="65">
        <f>Q286*H286</f>
        <v>0</v>
      </c>
      <c r="S286" s="65">
        <v>0</v>
      </c>
      <c r="T286" s="66">
        <f>S286*H286</f>
        <v>0</v>
      </c>
      <c r="AR286" s="67" t="s">
        <v>217</v>
      </c>
      <c r="AT286" s="67" t="s">
        <v>136</v>
      </c>
      <c r="AU286" s="67" t="s">
        <v>80</v>
      </c>
      <c r="AY286" s="17" t="s">
        <v>133</v>
      </c>
      <c r="BE286" s="68">
        <f>IF(N286="základní",J286,0)</f>
        <v>0</v>
      </c>
      <c r="BF286" s="68">
        <f>IF(N286="snížená",J286,0)</f>
        <v>0</v>
      </c>
      <c r="BG286" s="68">
        <f>IF(N286="zákl. přenesená",J286,0)</f>
        <v>0</v>
      </c>
      <c r="BH286" s="68">
        <f>IF(N286="sníž. přenesená",J286,0)</f>
        <v>0</v>
      </c>
      <c r="BI286" s="68">
        <f>IF(N286="nulová",J286,0)</f>
        <v>0</v>
      </c>
      <c r="BJ286" s="17" t="s">
        <v>78</v>
      </c>
      <c r="BK286" s="68">
        <f>ROUND(I286*H286,2)</f>
        <v>0</v>
      </c>
      <c r="BL286" s="17" t="s">
        <v>217</v>
      </c>
      <c r="BM286" s="67" t="s">
        <v>1184</v>
      </c>
    </row>
    <row r="287" spans="2:65" s="1" customFormat="1">
      <c r="B287" s="20"/>
      <c r="D287" s="248" t="s">
        <v>143</v>
      </c>
      <c r="F287" s="249" t="s">
        <v>1185</v>
      </c>
      <c r="L287" s="20"/>
      <c r="M287" s="69"/>
      <c r="T287" s="26"/>
      <c r="AT287" s="17" t="s">
        <v>143</v>
      </c>
      <c r="AU287" s="17" t="s">
        <v>80</v>
      </c>
    </row>
    <row r="288" spans="2:65" s="1" customFormat="1" ht="16.5" customHeight="1">
      <c r="B288" s="20"/>
      <c r="C288" s="256">
        <v>70</v>
      </c>
      <c r="D288" s="256" t="s">
        <v>385</v>
      </c>
      <c r="E288" s="257" t="s">
        <v>1186</v>
      </c>
      <c r="F288" s="258" t="s">
        <v>1187</v>
      </c>
      <c r="G288" s="259" t="s">
        <v>255</v>
      </c>
      <c r="H288" s="260">
        <v>4</v>
      </c>
      <c r="I288" s="321">
        <v>0</v>
      </c>
      <c r="J288" s="261">
        <f>ROUND(I288*H288,2)</f>
        <v>0</v>
      </c>
      <c r="K288" s="258" t="s">
        <v>140</v>
      </c>
      <c r="L288" s="81"/>
      <c r="M288" s="82" t="s">
        <v>3</v>
      </c>
      <c r="N288" s="83" t="s">
        <v>41</v>
      </c>
      <c r="O288" s="65">
        <v>0</v>
      </c>
      <c r="P288" s="65">
        <f>O288*H288</f>
        <v>0</v>
      </c>
      <c r="Q288" s="65">
        <v>0</v>
      </c>
      <c r="R288" s="65">
        <f>Q288*H288</f>
        <v>0</v>
      </c>
      <c r="S288" s="65">
        <v>0</v>
      </c>
      <c r="T288" s="66">
        <f>S288*H288</f>
        <v>0</v>
      </c>
      <c r="AR288" s="67" t="s">
        <v>388</v>
      </c>
      <c r="AT288" s="67" t="s">
        <v>385</v>
      </c>
      <c r="AU288" s="67" t="s">
        <v>80</v>
      </c>
      <c r="AY288" s="17" t="s">
        <v>133</v>
      </c>
      <c r="BE288" s="68">
        <f>IF(N288="základní",J288,0)</f>
        <v>0</v>
      </c>
      <c r="BF288" s="68">
        <f>IF(N288="snížená",J288,0)</f>
        <v>0</v>
      </c>
      <c r="BG288" s="68">
        <f>IF(N288="zákl. přenesená",J288,0)</f>
        <v>0</v>
      </c>
      <c r="BH288" s="68">
        <f>IF(N288="sníž. přenesená",J288,0)</f>
        <v>0</v>
      </c>
      <c r="BI288" s="68">
        <f>IF(N288="nulová",J288,0)</f>
        <v>0</v>
      </c>
      <c r="BJ288" s="17" t="s">
        <v>78</v>
      </c>
      <c r="BK288" s="68">
        <f>ROUND(I288*H288,2)</f>
        <v>0</v>
      </c>
      <c r="BL288" s="17" t="s">
        <v>217</v>
      </c>
      <c r="BM288" s="67" t="s">
        <v>1188</v>
      </c>
    </row>
    <row r="289" spans="2:65" s="1" customFormat="1" ht="24.2" customHeight="1">
      <c r="B289" s="20"/>
      <c r="C289" s="242">
        <v>71</v>
      </c>
      <c r="D289" s="242" t="s">
        <v>136</v>
      </c>
      <c r="E289" s="243" t="s">
        <v>1189</v>
      </c>
      <c r="F289" s="244" t="s">
        <v>1190</v>
      </c>
      <c r="G289" s="245" t="s">
        <v>255</v>
      </c>
      <c r="H289" s="246">
        <v>4</v>
      </c>
      <c r="I289" s="321">
        <v>0</v>
      </c>
      <c r="J289" s="247">
        <f>ROUND(I289*H289,2)</f>
        <v>0</v>
      </c>
      <c r="K289" s="244" t="s">
        <v>140</v>
      </c>
      <c r="L289" s="20"/>
      <c r="M289" s="63" t="s">
        <v>3</v>
      </c>
      <c r="N289" s="64" t="s">
        <v>41</v>
      </c>
      <c r="O289" s="65">
        <v>0</v>
      </c>
      <c r="P289" s="65">
        <f>O289*H289</f>
        <v>0</v>
      </c>
      <c r="Q289" s="65">
        <v>0</v>
      </c>
      <c r="R289" s="65">
        <f>Q289*H289</f>
        <v>0</v>
      </c>
      <c r="S289" s="65">
        <v>0</v>
      </c>
      <c r="T289" s="66">
        <f>S289*H289</f>
        <v>0</v>
      </c>
      <c r="AR289" s="67" t="s">
        <v>217</v>
      </c>
      <c r="AT289" s="67" t="s">
        <v>136</v>
      </c>
      <c r="AU289" s="67" t="s">
        <v>80</v>
      </c>
      <c r="AY289" s="17" t="s">
        <v>133</v>
      </c>
      <c r="BE289" s="68">
        <f>IF(N289="základní",J289,0)</f>
        <v>0</v>
      </c>
      <c r="BF289" s="68">
        <f>IF(N289="snížená",J289,0)</f>
        <v>0</v>
      </c>
      <c r="BG289" s="68">
        <f>IF(N289="zákl. přenesená",J289,0)</f>
        <v>0</v>
      </c>
      <c r="BH289" s="68">
        <f>IF(N289="sníž. přenesená",J289,0)</f>
        <v>0</v>
      </c>
      <c r="BI289" s="68">
        <f>IF(N289="nulová",J289,0)</f>
        <v>0</v>
      </c>
      <c r="BJ289" s="17" t="s">
        <v>78</v>
      </c>
      <c r="BK289" s="68">
        <f>ROUND(I289*H289,2)</f>
        <v>0</v>
      </c>
      <c r="BL289" s="17" t="s">
        <v>217</v>
      </c>
      <c r="BM289" s="67" t="s">
        <v>1191</v>
      </c>
    </row>
    <row r="290" spans="2:65" s="1" customFormat="1">
      <c r="B290" s="20"/>
      <c r="D290" s="248" t="s">
        <v>143</v>
      </c>
      <c r="F290" s="249" t="s">
        <v>1192</v>
      </c>
      <c r="L290" s="20"/>
      <c r="M290" s="69"/>
      <c r="T290" s="26"/>
      <c r="AT290" s="17" t="s">
        <v>143</v>
      </c>
      <c r="AU290" s="17" t="s">
        <v>80</v>
      </c>
    </row>
    <row r="291" spans="2:65" s="1" customFormat="1" ht="16.5" customHeight="1">
      <c r="B291" s="20"/>
      <c r="C291" s="256">
        <v>72</v>
      </c>
      <c r="D291" s="256" t="s">
        <v>385</v>
      </c>
      <c r="E291" s="257" t="s">
        <v>1193</v>
      </c>
      <c r="F291" s="258" t="s">
        <v>1194</v>
      </c>
      <c r="G291" s="259" t="s">
        <v>255</v>
      </c>
      <c r="H291" s="260">
        <v>4</v>
      </c>
      <c r="I291" s="321">
        <v>0</v>
      </c>
      <c r="J291" s="261">
        <f>ROUND(I291*H291,2)</f>
        <v>0</v>
      </c>
      <c r="K291" s="258" t="s">
        <v>140</v>
      </c>
      <c r="L291" s="81"/>
      <c r="M291" s="82" t="s">
        <v>3</v>
      </c>
      <c r="N291" s="83" t="s">
        <v>41</v>
      </c>
      <c r="O291" s="65">
        <v>0</v>
      </c>
      <c r="P291" s="65">
        <f>O291*H291</f>
        <v>0</v>
      </c>
      <c r="Q291" s="65">
        <v>0</v>
      </c>
      <c r="R291" s="65">
        <f>Q291*H291</f>
        <v>0</v>
      </c>
      <c r="S291" s="65">
        <v>0</v>
      </c>
      <c r="T291" s="66">
        <f>S291*H291</f>
        <v>0</v>
      </c>
      <c r="AR291" s="67" t="s">
        <v>388</v>
      </c>
      <c r="AT291" s="67" t="s">
        <v>385</v>
      </c>
      <c r="AU291" s="67" t="s">
        <v>80</v>
      </c>
      <c r="AY291" s="17" t="s">
        <v>133</v>
      </c>
      <c r="BE291" s="68">
        <f>IF(N291="základní",J291,0)</f>
        <v>0</v>
      </c>
      <c r="BF291" s="68">
        <f>IF(N291="snížená",J291,0)</f>
        <v>0</v>
      </c>
      <c r="BG291" s="68">
        <f>IF(N291="zákl. přenesená",J291,0)</f>
        <v>0</v>
      </c>
      <c r="BH291" s="68">
        <f>IF(N291="sníž. přenesená",J291,0)</f>
        <v>0</v>
      </c>
      <c r="BI291" s="68">
        <f>IF(N291="nulová",J291,0)</f>
        <v>0</v>
      </c>
      <c r="BJ291" s="17" t="s">
        <v>78</v>
      </c>
      <c r="BK291" s="68">
        <f>ROUND(I291*H291,2)</f>
        <v>0</v>
      </c>
      <c r="BL291" s="17" t="s">
        <v>217</v>
      </c>
      <c r="BM291" s="67" t="s">
        <v>1195</v>
      </c>
    </row>
    <row r="292" spans="2:65" s="1" customFormat="1" ht="16.5" customHeight="1">
      <c r="B292" s="20"/>
      <c r="C292" s="242">
        <v>73</v>
      </c>
      <c r="D292" s="242" t="s">
        <v>136</v>
      </c>
      <c r="E292" s="243" t="s">
        <v>1196</v>
      </c>
      <c r="F292" s="244" t="s">
        <v>1197</v>
      </c>
      <c r="G292" s="245" t="s">
        <v>453</v>
      </c>
      <c r="H292" s="246">
        <v>10</v>
      </c>
      <c r="I292" s="321">
        <v>0</v>
      </c>
      <c r="J292" s="247">
        <f>ROUND(I292*H292,2)</f>
        <v>0</v>
      </c>
      <c r="K292" s="244" t="s">
        <v>140</v>
      </c>
      <c r="L292" s="20"/>
      <c r="M292" s="63" t="s">
        <v>3</v>
      </c>
      <c r="N292" s="64" t="s">
        <v>41</v>
      </c>
      <c r="O292" s="65">
        <v>0</v>
      </c>
      <c r="P292" s="65">
        <f>O292*H292</f>
        <v>0</v>
      </c>
      <c r="Q292" s="65">
        <v>0</v>
      </c>
      <c r="R292" s="65">
        <f>Q292*H292</f>
        <v>0</v>
      </c>
      <c r="S292" s="65">
        <v>0</v>
      </c>
      <c r="T292" s="66">
        <f>S292*H292</f>
        <v>0</v>
      </c>
      <c r="AR292" s="67" t="s">
        <v>217</v>
      </c>
      <c r="AT292" s="67" t="s">
        <v>136</v>
      </c>
      <c r="AU292" s="67" t="s">
        <v>80</v>
      </c>
      <c r="AY292" s="17" t="s">
        <v>133</v>
      </c>
      <c r="BE292" s="68">
        <f>IF(N292="základní",J292,0)</f>
        <v>0</v>
      </c>
      <c r="BF292" s="68">
        <f>IF(N292="snížená",J292,0)</f>
        <v>0</v>
      </c>
      <c r="BG292" s="68">
        <f>IF(N292="zákl. přenesená",J292,0)</f>
        <v>0</v>
      </c>
      <c r="BH292" s="68">
        <f>IF(N292="sníž. přenesená",J292,0)</f>
        <v>0</v>
      </c>
      <c r="BI292" s="68">
        <f>IF(N292="nulová",J292,0)</f>
        <v>0</v>
      </c>
      <c r="BJ292" s="17" t="s">
        <v>78</v>
      </c>
      <c r="BK292" s="68">
        <f>ROUND(I292*H292,2)</f>
        <v>0</v>
      </c>
      <c r="BL292" s="17" t="s">
        <v>217</v>
      </c>
      <c r="BM292" s="67" t="s">
        <v>1198</v>
      </c>
    </row>
    <row r="293" spans="2:65" s="1" customFormat="1">
      <c r="B293" s="20"/>
      <c r="D293" s="248" t="s">
        <v>143</v>
      </c>
      <c r="F293" s="249" t="s">
        <v>1199</v>
      </c>
      <c r="L293" s="20"/>
      <c r="M293" s="69"/>
      <c r="T293" s="26"/>
      <c r="AT293" s="17" t="s">
        <v>143</v>
      </c>
      <c r="AU293" s="17" t="s">
        <v>80</v>
      </c>
    </row>
    <row r="294" spans="2:65" s="1" customFormat="1" ht="16.5" customHeight="1">
      <c r="B294" s="20"/>
      <c r="C294" s="256">
        <v>74</v>
      </c>
      <c r="D294" s="256" t="s">
        <v>385</v>
      </c>
      <c r="E294" s="257" t="s">
        <v>1200</v>
      </c>
      <c r="F294" s="258" t="s">
        <v>1201</v>
      </c>
      <c r="G294" s="259" t="s">
        <v>453</v>
      </c>
      <c r="H294" s="260">
        <v>10</v>
      </c>
      <c r="I294" s="321">
        <v>0</v>
      </c>
      <c r="J294" s="261">
        <f>ROUND(I294*H294,2)</f>
        <v>0</v>
      </c>
      <c r="K294" s="258" t="s">
        <v>140</v>
      </c>
      <c r="L294" s="81"/>
      <c r="M294" s="82" t="s">
        <v>3</v>
      </c>
      <c r="N294" s="83" t="s">
        <v>41</v>
      </c>
      <c r="O294" s="65">
        <v>0</v>
      </c>
      <c r="P294" s="65">
        <f>O294*H294</f>
        <v>0</v>
      </c>
      <c r="Q294" s="65">
        <v>0</v>
      </c>
      <c r="R294" s="65">
        <f>Q294*H294</f>
        <v>0</v>
      </c>
      <c r="S294" s="65">
        <v>0</v>
      </c>
      <c r="T294" s="66">
        <f>S294*H294</f>
        <v>0</v>
      </c>
      <c r="AR294" s="67" t="s">
        <v>388</v>
      </c>
      <c r="AT294" s="67" t="s">
        <v>385</v>
      </c>
      <c r="AU294" s="67" t="s">
        <v>80</v>
      </c>
      <c r="AY294" s="17" t="s">
        <v>133</v>
      </c>
      <c r="BE294" s="68">
        <f>IF(N294="základní",J294,0)</f>
        <v>0</v>
      </c>
      <c r="BF294" s="68">
        <f>IF(N294="snížená",J294,0)</f>
        <v>0</v>
      </c>
      <c r="BG294" s="68">
        <f>IF(N294="zákl. přenesená",J294,0)</f>
        <v>0</v>
      </c>
      <c r="BH294" s="68">
        <f>IF(N294="sníž. přenesená",J294,0)</f>
        <v>0</v>
      </c>
      <c r="BI294" s="68">
        <f>IF(N294="nulová",J294,0)</f>
        <v>0</v>
      </c>
      <c r="BJ294" s="17" t="s">
        <v>78</v>
      </c>
      <c r="BK294" s="68">
        <f>ROUND(I294*H294,2)</f>
        <v>0</v>
      </c>
      <c r="BL294" s="17" t="s">
        <v>217</v>
      </c>
      <c r="BM294" s="67" t="s">
        <v>1202</v>
      </c>
    </row>
    <row r="295" spans="2:65" s="1" customFormat="1" ht="16.5" customHeight="1">
      <c r="B295" s="20"/>
      <c r="C295" s="242">
        <v>75</v>
      </c>
      <c r="D295" s="242" t="s">
        <v>136</v>
      </c>
      <c r="E295" s="243" t="s">
        <v>1203</v>
      </c>
      <c r="F295" s="244" t="s">
        <v>1204</v>
      </c>
      <c r="G295" s="245" t="s">
        <v>1205</v>
      </c>
      <c r="H295" s="246">
        <v>3</v>
      </c>
      <c r="I295" s="321">
        <v>0</v>
      </c>
      <c r="J295" s="247">
        <f>ROUND(I295*H295,2)</f>
        <v>0</v>
      </c>
      <c r="K295" s="244" t="s">
        <v>140</v>
      </c>
      <c r="L295" s="20"/>
      <c r="M295" s="63" t="s">
        <v>3</v>
      </c>
      <c r="N295" s="64" t="s">
        <v>41</v>
      </c>
      <c r="O295" s="65">
        <v>0</v>
      </c>
      <c r="P295" s="65">
        <f>O295*H295</f>
        <v>0</v>
      </c>
      <c r="Q295" s="65">
        <v>0</v>
      </c>
      <c r="R295" s="65">
        <f>Q295*H295</f>
        <v>0</v>
      </c>
      <c r="S295" s="65">
        <v>0</v>
      </c>
      <c r="T295" s="66">
        <f>S295*H295</f>
        <v>0</v>
      </c>
      <c r="AR295" s="67" t="s">
        <v>217</v>
      </c>
      <c r="AT295" s="67" t="s">
        <v>136</v>
      </c>
      <c r="AU295" s="67" t="s">
        <v>80</v>
      </c>
      <c r="AY295" s="17" t="s">
        <v>133</v>
      </c>
      <c r="BE295" s="68">
        <f>IF(N295="základní",J295,0)</f>
        <v>0</v>
      </c>
      <c r="BF295" s="68">
        <f>IF(N295="snížená",J295,0)</f>
        <v>0</v>
      </c>
      <c r="BG295" s="68">
        <f>IF(N295="zákl. přenesená",J295,0)</f>
        <v>0</v>
      </c>
      <c r="BH295" s="68">
        <f>IF(N295="sníž. přenesená",J295,0)</f>
        <v>0</v>
      </c>
      <c r="BI295" s="68">
        <f>IF(N295="nulová",J295,0)</f>
        <v>0</v>
      </c>
      <c r="BJ295" s="17" t="s">
        <v>78</v>
      </c>
      <c r="BK295" s="68">
        <f>ROUND(I295*H295,2)</f>
        <v>0</v>
      </c>
      <c r="BL295" s="17" t="s">
        <v>217</v>
      </c>
      <c r="BM295" s="67" t="s">
        <v>1206</v>
      </c>
    </row>
    <row r="296" spans="2:65" s="1" customFormat="1">
      <c r="B296" s="20"/>
      <c r="D296" s="248" t="s">
        <v>143</v>
      </c>
      <c r="F296" s="249" t="s">
        <v>1207</v>
      </c>
      <c r="L296" s="20"/>
      <c r="M296" s="69"/>
      <c r="T296" s="26"/>
      <c r="AT296" s="17" t="s">
        <v>143</v>
      </c>
      <c r="AU296" s="17" t="s">
        <v>80</v>
      </c>
    </row>
    <row r="297" spans="2:65" s="1" customFormat="1" ht="24.2" customHeight="1">
      <c r="B297" s="20"/>
      <c r="C297" s="242">
        <v>76</v>
      </c>
      <c r="D297" s="242" t="s">
        <v>136</v>
      </c>
      <c r="E297" s="243" t="s">
        <v>1208</v>
      </c>
      <c r="F297" s="244" t="s">
        <v>1209</v>
      </c>
      <c r="G297" s="245" t="s">
        <v>1109</v>
      </c>
      <c r="H297" s="246">
        <v>68249.201000000001</v>
      </c>
      <c r="I297" s="321">
        <v>0</v>
      </c>
      <c r="J297" s="247">
        <f>ROUND(I297*H297,2)</f>
        <v>0</v>
      </c>
      <c r="K297" s="244" t="s">
        <v>140</v>
      </c>
      <c r="L297" s="20"/>
      <c r="M297" s="63" t="s">
        <v>3</v>
      </c>
      <c r="N297" s="64" t="s">
        <v>41</v>
      </c>
      <c r="O297" s="65">
        <v>0</v>
      </c>
      <c r="P297" s="65">
        <f>O297*H297</f>
        <v>0</v>
      </c>
      <c r="Q297" s="65">
        <v>0</v>
      </c>
      <c r="R297" s="65">
        <f>Q297*H297</f>
        <v>0</v>
      </c>
      <c r="S297" s="65">
        <v>0</v>
      </c>
      <c r="T297" s="66">
        <f>S297*H297</f>
        <v>0</v>
      </c>
      <c r="AR297" s="67" t="s">
        <v>217</v>
      </c>
      <c r="AT297" s="67" t="s">
        <v>136</v>
      </c>
      <c r="AU297" s="67" t="s">
        <v>80</v>
      </c>
      <c r="AY297" s="17" t="s">
        <v>133</v>
      </c>
      <c r="BE297" s="68">
        <f>IF(N297="základní",J297,0)</f>
        <v>0</v>
      </c>
      <c r="BF297" s="68">
        <f>IF(N297="snížená",J297,0)</f>
        <v>0</v>
      </c>
      <c r="BG297" s="68">
        <f>IF(N297="zákl. přenesená",J297,0)</f>
        <v>0</v>
      </c>
      <c r="BH297" s="68">
        <f>IF(N297="sníž. přenesená",J297,0)</f>
        <v>0</v>
      </c>
      <c r="BI297" s="68">
        <f>IF(N297="nulová",J297,0)</f>
        <v>0</v>
      </c>
      <c r="BJ297" s="17" t="s">
        <v>78</v>
      </c>
      <c r="BK297" s="68">
        <f>ROUND(I297*H297,2)</f>
        <v>0</v>
      </c>
      <c r="BL297" s="17" t="s">
        <v>217</v>
      </c>
      <c r="BM297" s="67" t="s">
        <v>1210</v>
      </c>
    </row>
    <row r="298" spans="2:65" s="1" customFormat="1">
      <c r="B298" s="20"/>
      <c r="D298" s="248" t="s">
        <v>143</v>
      </c>
      <c r="F298" s="249" t="s">
        <v>1211</v>
      </c>
      <c r="L298" s="20"/>
      <c r="M298" s="69"/>
      <c r="T298" s="26"/>
      <c r="AT298" s="17" t="s">
        <v>143</v>
      </c>
      <c r="AU298" s="17" t="s">
        <v>80</v>
      </c>
    </row>
    <row r="299" spans="2:65" s="1" customFormat="1" ht="37.9" customHeight="1">
      <c r="B299" s="20"/>
      <c r="C299" s="242">
        <v>77</v>
      </c>
      <c r="D299" s="242" t="s">
        <v>136</v>
      </c>
      <c r="E299" s="243" t="s">
        <v>1212</v>
      </c>
      <c r="F299" s="244" t="s">
        <v>1213</v>
      </c>
      <c r="G299" s="245" t="s">
        <v>1109</v>
      </c>
      <c r="H299" s="246">
        <v>204747.603</v>
      </c>
      <c r="I299" s="321">
        <v>0</v>
      </c>
      <c r="J299" s="247">
        <f>ROUND(I299*H299,2)</f>
        <v>0</v>
      </c>
      <c r="K299" s="244" t="s">
        <v>140</v>
      </c>
      <c r="L299" s="20"/>
      <c r="M299" s="63" t="s">
        <v>3</v>
      </c>
      <c r="N299" s="64" t="s">
        <v>41</v>
      </c>
      <c r="O299" s="65">
        <v>0</v>
      </c>
      <c r="P299" s="65">
        <f>O299*H299</f>
        <v>0</v>
      </c>
      <c r="Q299" s="65">
        <v>0</v>
      </c>
      <c r="R299" s="65">
        <f>Q299*H299</f>
        <v>0</v>
      </c>
      <c r="S299" s="65">
        <v>0</v>
      </c>
      <c r="T299" s="66">
        <f>S299*H299</f>
        <v>0</v>
      </c>
      <c r="AR299" s="67" t="s">
        <v>217</v>
      </c>
      <c r="AT299" s="67" t="s">
        <v>136</v>
      </c>
      <c r="AU299" s="67" t="s">
        <v>80</v>
      </c>
      <c r="AY299" s="17" t="s">
        <v>133</v>
      </c>
      <c r="BE299" s="68">
        <f>IF(N299="základní",J299,0)</f>
        <v>0</v>
      </c>
      <c r="BF299" s="68">
        <f>IF(N299="snížená",J299,0)</f>
        <v>0</v>
      </c>
      <c r="BG299" s="68">
        <f>IF(N299="zákl. přenesená",J299,0)</f>
        <v>0</v>
      </c>
      <c r="BH299" s="68">
        <f>IF(N299="sníž. přenesená",J299,0)</f>
        <v>0</v>
      </c>
      <c r="BI299" s="68">
        <f>IF(N299="nulová",J299,0)</f>
        <v>0</v>
      </c>
      <c r="BJ299" s="17" t="s">
        <v>78</v>
      </c>
      <c r="BK299" s="68">
        <f>ROUND(I299*H299,2)</f>
        <v>0</v>
      </c>
      <c r="BL299" s="17" t="s">
        <v>217</v>
      </c>
      <c r="BM299" s="67" t="s">
        <v>1214</v>
      </c>
    </row>
    <row r="300" spans="2:65" s="1" customFormat="1">
      <c r="B300" s="20"/>
      <c r="D300" s="248" t="s">
        <v>143</v>
      </c>
      <c r="F300" s="249" t="s">
        <v>1215</v>
      </c>
      <c r="L300" s="20"/>
      <c r="M300" s="69"/>
      <c r="T300" s="26"/>
      <c r="AT300" s="17" t="s">
        <v>143</v>
      </c>
      <c r="AU300" s="17" t="s">
        <v>80</v>
      </c>
    </row>
    <row r="301" spans="2:65" s="12" customFormat="1">
      <c r="B301" s="70"/>
      <c r="D301" s="250" t="s">
        <v>145</v>
      </c>
      <c r="E301" s="71" t="s">
        <v>3</v>
      </c>
      <c r="F301" s="251" t="s">
        <v>1216</v>
      </c>
      <c r="H301" s="252">
        <v>204747.603</v>
      </c>
      <c r="L301" s="70"/>
      <c r="M301" s="72"/>
      <c r="T301" s="73"/>
      <c r="AT301" s="71" t="s">
        <v>145</v>
      </c>
      <c r="AU301" s="71" t="s">
        <v>80</v>
      </c>
      <c r="AV301" s="12" t="s">
        <v>80</v>
      </c>
      <c r="AW301" s="12" t="s">
        <v>30</v>
      </c>
      <c r="AX301" s="12" t="s">
        <v>70</v>
      </c>
      <c r="AY301" s="71" t="s">
        <v>133</v>
      </c>
    </row>
    <row r="302" spans="2:65" s="13" customFormat="1">
      <c r="B302" s="74"/>
      <c r="D302" s="250" t="s">
        <v>145</v>
      </c>
      <c r="E302" s="75" t="s">
        <v>3</v>
      </c>
      <c r="F302" s="254" t="s">
        <v>297</v>
      </c>
      <c r="H302" s="255">
        <v>204747.603</v>
      </c>
      <c r="L302" s="74"/>
      <c r="M302" s="76"/>
      <c r="T302" s="77"/>
      <c r="AT302" s="75" t="s">
        <v>145</v>
      </c>
      <c r="AU302" s="75" t="s">
        <v>80</v>
      </c>
      <c r="AV302" s="13" t="s">
        <v>141</v>
      </c>
      <c r="AW302" s="13" t="s">
        <v>30</v>
      </c>
      <c r="AX302" s="13" t="s">
        <v>78</v>
      </c>
      <c r="AY302" s="75" t="s">
        <v>133</v>
      </c>
    </row>
    <row r="303" spans="2:65" s="11" customFormat="1" ht="22.9" customHeight="1">
      <c r="B303" s="56"/>
      <c r="D303" s="57" t="s">
        <v>69</v>
      </c>
      <c r="E303" s="240" t="s">
        <v>264</v>
      </c>
      <c r="F303" s="240" t="s">
        <v>265</v>
      </c>
      <c r="J303" s="241">
        <f>BK303</f>
        <v>0</v>
      </c>
      <c r="L303" s="56"/>
      <c r="M303" s="58"/>
      <c r="P303" s="59">
        <f>SUM(P304:P319)</f>
        <v>0</v>
      </c>
      <c r="R303" s="59">
        <f>SUM(R304:R319)</f>
        <v>0</v>
      </c>
      <c r="T303" s="60">
        <f>SUM(T304:T319)</f>
        <v>0</v>
      </c>
      <c r="AR303" s="57" t="s">
        <v>80</v>
      </c>
      <c r="AT303" s="61" t="s">
        <v>69</v>
      </c>
      <c r="AU303" s="61" t="s">
        <v>78</v>
      </c>
      <c r="AY303" s="57" t="s">
        <v>133</v>
      </c>
      <c r="BK303" s="62">
        <f>SUM(BK304:BK319)</f>
        <v>0</v>
      </c>
    </row>
    <row r="304" spans="2:65" s="1" customFormat="1" ht="24.2" customHeight="1">
      <c r="B304" s="20"/>
      <c r="C304" s="242">
        <v>78</v>
      </c>
      <c r="D304" s="242" t="s">
        <v>136</v>
      </c>
      <c r="E304" s="243" t="s">
        <v>1217</v>
      </c>
      <c r="F304" s="244" t="s">
        <v>1218</v>
      </c>
      <c r="G304" s="245" t="s">
        <v>255</v>
      </c>
      <c r="H304" s="246">
        <v>2</v>
      </c>
      <c r="I304" s="321">
        <v>0</v>
      </c>
      <c r="J304" s="247">
        <f>ROUND(I304*H304,2)</f>
        <v>0</v>
      </c>
      <c r="K304" s="244" t="s">
        <v>140</v>
      </c>
      <c r="L304" s="20"/>
      <c r="M304" s="63" t="s">
        <v>3</v>
      </c>
      <c r="N304" s="64" t="s">
        <v>41</v>
      </c>
      <c r="O304" s="65">
        <v>0</v>
      </c>
      <c r="P304" s="65">
        <f>O304*H304</f>
        <v>0</v>
      </c>
      <c r="Q304" s="65">
        <v>0</v>
      </c>
      <c r="R304" s="65">
        <f>Q304*H304</f>
        <v>0</v>
      </c>
      <c r="S304" s="65">
        <v>0</v>
      </c>
      <c r="T304" s="66">
        <f>S304*H304</f>
        <v>0</v>
      </c>
      <c r="AR304" s="67" t="s">
        <v>217</v>
      </c>
      <c r="AT304" s="67" t="s">
        <v>136</v>
      </c>
      <c r="AU304" s="67" t="s">
        <v>80</v>
      </c>
      <c r="AY304" s="17" t="s">
        <v>133</v>
      </c>
      <c r="BE304" s="68">
        <f>IF(N304="základní",J304,0)</f>
        <v>0</v>
      </c>
      <c r="BF304" s="68">
        <f>IF(N304="snížená",J304,0)</f>
        <v>0</v>
      </c>
      <c r="BG304" s="68">
        <f>IF(N304="zákl. přenesená",J304,0)</f>
        <v>0</v>
      </c>
      <c r="BH304" s="68">
        <f>IF(N304="sníž. přenesená",J304,0)</f>
        <v>0</v>
      </c>
      <c r="BI304" s="68">
        <f>IF(N304="nulová",J304,0)</f>
        <v>0</v>
      </c>
      <c r="BJ304" s="17" t="s">
        <v>78</v>
      </c>
      <c r="BK304" s="68">
        <f>ROUND(I304*H304,2)</f>
        <v>0</v>
      </c>
      <c r="BL304" s="17" t="s">
        <v>217</v>
      </c>
      <c r="BM304" s="67" t="s">
        <v>1219</v>
      </c>
    </row>
    <row r="305" spans="2:65" s="1" customFormat="1">
      <c r="B305" s="20"/>
      <c r="D305" s="248" t="s">
        <v>143</v>
      </c>
      <c r="F305" s="249" t="s">
        <v>1220</v>
      </c>
      <c r="L305" s="20"/>
      <c r="M305" s="69"/>
      <c r="T305" s="26"/>
      <c r="AT305" s="17" t="s">
        <v>143</v>
      </c>
      <c r="AU305" s="17" t="s">
        <v>80</v>
      </c>
    </row>
    <row r="306" spans="2:65" s="1" customFormat="1" ht="16.5" customHeight="1">
      <c r="B306" s="20"/>
      <c r="C306" s="256">
        <v>79</v>
      </c>
      <c r="D306" s="256" t="s">
        <v>385</v>
      </c>
      <c r="E306" s="257" t="s">
        <v>1221</v>
      </c>
      <c r="F306" s="258" t="s">
        <v>1222</v>
      </c>
      <c r="G306" s="259" t="s">
        <v>255</v>
      </c>
      <c r="H306" s="260">
        <v>2</v>
      </c>
      <c r="I306" s="321">
        <v>0</v>
      </c>
      <c r="J306" s="261">
        <f>ROUND(I306*H306,2)</f>
        <v>0</v>
      </c>
      <c r="K306" s="258" t="s">
        <v>3</v>
      </c>
      <c r="L306" s="81"/>
      <c r="M306" s="82" t="s">
        <v>3</v>
      </c>
      <c r="N306" s="83" t="s">
        <v>41</v>
      </c>
      <c r="O306" s="65">
        <v>0</v>
      </c>
      <c r="P306" s="65">
        <f>O306*H306</f>
        <v>0</v>
      </c>
      <c r="Q306" s="65">
        <v>0</v>
      </c>
      <c r="R306" s="65">
        <f>Q306*H306</f>
        <v>0</v>
      </c>
      <c r="S306" s="65">
        <v>0</v>
      </c>
      <c r="T306" s="66">
        <f>S306*H306</f>
        <v>0</v>
      </c>
      <c r="AR306" s="67" t="s">
        <v>388</v>
      </c>
      <c r="AT306" s="67" t="s">
        <v>385</v>
      </c>
      <c r="AU306" s="67" t="s">
        <v>80</v>
      </c>
      <c r="AY306" s="17" t="s">
        <v>133</v>
      </c>
      <c r="BE306" s="68">
        <f>IF(N306="základní",J306,0)</f>
        <v>0</v>
      </c>
      <c r="BF306" s="68">
        <f>IF(N306="snížená",J306,0)</f>
        <v>0</v>
      </c>
      <c r="BG306" s="68">
        <f>IF(N306="zákl. přenesená",J306,0)</f>
        <v>0</v>
      </c>
      <c r="BH306" s="68">
        <f>IF(N306="sníž. přenesená",J306,0)</f>
        <v>0</v>
      </c>
      <c r="BI306" s="68">
        <f>IF(N306="nulová",J306,0)</f>
        <v>0</v>
      </c>
      <c r="BJ306" s="17" t="s">
        <v>78</v>
      </c>
      <c r="BK306" s="68">
        <f>ROUND(I306*H306,2)</f>
        <v>0</v>
      </c>
      <c r="BL306" s="17" t="s">
        <v>217</v>
      </c>
      <c r="BM306" s="67" t="s">
        <v>1223</v>
      </c>
    </row>
    <row r="307" spans="2:65" s="1" customFormat="1" ht="16.5" customHeight="1">
      <c r="B307" s="20"/>
      <c r="C307" s="242">
        <v>80</v>
      </c>
      <c r="D307" s="242" t="s">
        <v>136</v>
      </c>
      <c r="E307" s="243" t="s">
        <v>1224</v>
      </c>
      <c r="F307" s="244" t="s">
        <v>1225</v>
      </c>
      <c r="G307" s="245" t="s">
        <v>255</v>
      </c>
      <c r="H307" s="246">
        <v>2</v>
      </c>
      <c r="I307" s="321">
        <v>0</v>
      </c>
      <c r="J307" s="247">
        <f>ROUND(I307*H307,2)</f>
        <v>0</v>
      </c>
      <c r="K307" s="244" t="s">
        <v>140</v>
      </c>
      <c r="L307" s="20"/>
      <c r="M307" s="63" t="s">
        <v>3</v>
      </c>
      <c r="N307" s="64" t="s">
        <v>41</v>
      </c>
      <c r="O307" s="65">
        <v>0</v>
      </c>
      <c r="P307" s="65">
        <f>O307*H307</f>
        <v>0</v>
      </c>
      <c r="Q307" s="65">
        <v>0</v>
      </c>
      <c r="R307" s="65">
        <f>Q307*H307</f>
        <v>0</v>
      </c>
      <c r="S307" s="65">
        <v>0</v>
      </c>
      <c r="T307" s="66">
        <f>S307*H307</f>
        <v>0</v>
      </c>
      <c r="AR307" s="67" t="s">
        <v>217</v>
      </c>
      <c r="AT307" s="67" t="s">
        <v>136</v>
      </c>
      <c r="AU307" s="67" t="s">
        <v>80</v>
      </c>
      <c r="AY307" s="17" t="s">
        <v>133</v>
      </c>
      <c r="BE307" s="68">
        <f>IF(N307="základní",J307,0)</f>
        <v>0</v>
      </c>
      <c r="BF307" s="68">
        <f>IF(N307="snížená",J307,0)</f>
        <v>0</v>
      </c>
      <c r="BG307" s="68">
        <f>IF(N307="zákl. přenesená",J307,0)</f>
        <v>0</v>
      </c>
      <c r="BH307" s="68">
        <f>IF(N307="sníž. přenesená",J307,0)</f>
        <v>0</v>
      </c>
      <c r="BI307" s="68">
        <f>IF(N307="nulová",J307,0)</f>
        <v>0</v>
      </c>
      <c r="BJ307" s="17" t="s">
        <v>78</v>
      </c>
      <c r="BK307" s="68">
        <f>ROUND(I307*H307,2)</f>
        <v>0</v>
      </c>
      <c r="BL307" s="17" t="s">
        <v>217</v>
      </c>
      <c r="BM307" s="67" t="s">
        <v>1226</v>
      </c>
    </row>
    <row r="308" spans="2:65" s="1" customFormat="1">
      <c r="B308" s="20"/>
      <c r="D308" s="248" t="s">
        <v>143</v>
      </c>
      <c r="F308" s="249" t="s">
        <v>1227</v>
      </c>
      <c r="L308" s="20"/>
      <c r="M308" s="69"/>
      <c r="T308" s="26"/>
      <c r="AT308" s="17" t="s">
        <v>143</v>
      </c>
      <c r="AU308" s="17" t="s">
        <v>80</v>
      </c>
    </row>
    <row r="309" spans="2:65" s="1" customFormat="1" ht="16.5" customHeight="1">
      <c r="B309" s="20"/>
      <c r="C309" s="256">
        <v>81</v>
      </c>
      <c r="D309" s="256" t="s">
        <v>385</v>
      </c>
      <c r="E309" s="257" t="s">
        <v>1228</v>
      </c>
      <c r="F309" s="258" t="s">
        <v>1229</v>
      </c>
      <c r="G309" s="259" t="s">
        <v>255</v>
      </c>
      <c r="H309" s="260">
        <v>2</v>
      </c>
      <c r="I309" s="321">
        <v>0</v>
      </c>
      <c r="J309" s="261">
        <f>ROUND(I309*H309,2)</f>
        <v>0</v>
      </c>
      <c r="K309" s="258" t="s">
        <v>140</v>
      </c>
      <c r="L309" s="81"/>
      <c r="M309" s="82" t="s">
        <v>3</v>
      </c>
      <c r="N309" s="83" t="s">
        <v>41</v>
      </c>
      <c r="O309" s="65">
        <v>0</v>
      </c>
      <c r="P309" s="65">
        <f>O309*H309</f>
        <v>0</v>
      </c>
      <c r="Q309" s="65">
        <v>0</v>
      </c>
      <c r="R309" s="65">
        <f>Q309*H309</f>
        <v>0</v>
      </c>
      <c r="S309" s="65">
        <v>0</v>
      </c>
      <c r="T309" s="66">
        <f>S309*H309</f>
        <v>0</v>
      </c>
      <c r="AR309" s="67" t="s">
        <v>388</v>
      </c>
      <c r="AT309" s="67" t="s">
        <v>385</v>
      </c>
      <c r="AU309" s="67" t="s">
        <v>80</v>
      </c>
      <c r="AY309" s="17" t="s">
        <v>133</v>
      </c>
      <c r="BE309" s="68">
        <f>IF(N309="základní",J309,0)</f>
        <v>0</v>
      </c>
      <c r="BF309" s="68">
        <f>IF(N309="snížená",J309,0)</f>
        <v>0</v>
      </c>
      <c r="BG309" s="68">
        <f>IF(N309="zákl. přenesená",J309,0)</f>
        <v>0</v>
      </c>
      <c r="BH309" s="68">
        <f>IF(N309="sníž. přenesená",J309,0)</f>
        <v>0</v>
      </c>
      <c r="BI309" s="68">
        <f>IF(N309="nulová",J309,0)</f>
        <v>0</v>
      </c>
      <c r="BJ309" s="17" t="s">
        <v>78</v>
      </c>
      <c r="BK309" s="68">
        <f>ROUND(I309*H309,2)</f>
        <v>0</v>
      </c>
      <c r="BL309" s="17" t="s">
        <v>217</v>
      </c>
      <c r="BM309" s="67" t="s">
        <v>1230</v>
      </c>
    </row>
    <row r="310" spans="2:65" s="1" customFormat="1" ht="16.5" customHeight="1">
      <c r="B310" s="20"/>
      <c r="C310" s="256">
        <v>82</v>
      </c>
      <c r="D310" s="256" t="s">
        <v>385</v>
      </c>
      <c r="E310" s="257" t="s">
        <v>1231</v>
      </c>
      <c r="F310" s="258" t="s">
        <v>1232</v>
      </c>
      <c r="G310" s="259" t="s">
        <v>255</v>
      </c>
      <c r="H310" s="260">
        <v>2</v>
      </c>
      <c r="I310" s="321">
        <v>0</v>
      </c>
      <c r="J310" s="261">
        <f>ROUND(I310*H310,2)</f>
        <v>0</v>
      </c>
      <c r="K310" s="258" t="s">
        <v>140</v>
      </c>
      <c r="L310" s="81"/>
      <c r="M310" s="82" t="s">
        <v>3</v>
      </c>
      <c r="N310" s="83" t="s">
        <v>41</v>
      </c>
      <c r="O310" s="65">
        <v>0</v>
      </c>
      <c r="P310" s="65">
        <f>O310*H310</f>
        <v>0</v>
      </c>
      <c r="Q310" s="65">
        <v>0</v>
      </c>
      <c r="R310" s="65">
        <f>Q310*H310</f>
        <v>0</v>
      </c>
      <c r="S310" s="65">
        <v>0</v>
      </c>
      <c r="T310" s="66">
        <f>S310*H310</f>
        <v>0</v>
      </c>
      <c r="AR310" s="67" t="s">
        <v>388</v>
      </c>
      <c r="AT310" s="67" t="s">
        <v>385</v>
      </c>
      <c r="AU310" s="67" t="s">
        <v>80</v>
      </c>
      <c r="AY310" s="17" t="s">
        <v>133</v>
      </c>
      <c r="BE310" s="68">
        <f>IF(N310="základní",J310,0)</f>
        <v>0</v>
      </c>
      <c r="BF310" s="68">
        <f>IF(N310="snížená",J310,0)</f>
        <v>0</v>
      </c>
      <c r="BG310" s="68">
        <f>IF(N310="zákl. přenesená",J310,0)</f>
        <v>0</v>
      </c>
      <c r="BH310" s="68">
        <f>IF(N310="sníž. přenesená",J310,0)</f>
        <v>0</v>
      </c>
      <c r="BI310" s="68">
        <f>IF(N310="nulová",J310,0)</f>
        <v>0</v>
      </c>
      <c r="BJ310" s="17" t="s">
        <v>78</v>
      </c>
      <c r="BK310" s="68">
        <f>ROUND(I310*H310,2)</f>
        <v>0</v>
      </c>
      <c r="BL310" s="17" t="s">
        <v>217</v>
      </c>
      <c r="BM310" s="67" t="s">
        <v>1233</v>
      </c>
    </row>
    <row r="311" spans="2:65" s="1" customFormat="1" ht="16.5" customHeight="1">
      <c r="B311" s="20"/>
      <c r="C311" s="242">
        <v>83</v>
      </c>
      <c r="D311" s="242" t="s">
        <v>136</v>
      </c>
      <c r="E311" s="243" t="s">
        <v>1234</v>
      </c>
      <c r="F311" s="244" t="s">
        <v>1235</v>
      </c>
      <c r="G311" s="245" t="s">
        <v>255</v>
      </c>
      <c r="H311" s="246">
        <v>2</v>
      </c>
      <c r="I311" s="321">
        <v>0</v>
      </c>
      <c r="J311" s="247">
        <f>ROUND(I311*H311,2)</f>
        <v>0</v>
      </c>
      <c r="K311" s="244" t="s">
        <v>140</v>
      </c>
      <c r="L311" s="20"/>
      <c r="M311" s="63" t="s">
        <v>3</v>
      </c>
      <c r="N311" s="64" t="s">
        <v>41</v>
      </c>
      <c r="O311" s="65">
        <v>0</v>
      </c>
      <c r="P311" s="65">
        <f>O311*H311</f>
        <v>0</v>
      </c>
      <c r="Q311" s="65">
        <v>0</v>
      </c>
      <c r="R311" s="65">
        <f>Q311*H311</f>
        <v>0</v>
      </c>
      <c r="S311" s="65">
        <v>0</v>
      </c>
      <c r="T311" s="66">
        <f>S311*H311</f>
        <v>0</v>
      </c>
      <c r="AR311" s="67" t="s">
        <v>217</v>
      </c>
      <c r="AT311" s="67" t="s">
        <v>136</v>
      </c>
      <c r="AU311" s="67" t="s">
        <v>80</v>
      </c>
      <c r="AY311" s="17" t="s">
        <v>133</v>
      </c>
      <c r="BE311" s="68">
        <f>IF(N311="základní",J311,0)</f>
        <v>0</v>
      </c>
      <c r="BF311" s="68">
        <f>IF(N311="snížená",J311,0)</f>
        <v>0</v>
      </c>
      <c r="BG311" s="68">
        <f>IF(N311="zákl. přenesená",J311,0)</f>
        <v>0</v>
      </c>
      <c r="BH311" s="68">
        <f>IF(N311="sníž. přenesená",J311,0)</f>
        <v>0</v>
      </c>
      <c r="BI311" s="68">
        <f>IF(N311="nulová",J311,0)</f>
        <v>0</v>
      </c>
      <c r="BJ311" s="17" t="s">
        <v>78</v>
      </c>
      <c r="BK311" s="68">
        <f>ROUND(I311*H311,2)</f>
        <v>0</v>
      </c>
      <c r="BL311" s="17" t="s">
        <v>217</v>
      </c>
      <c r="BM311" s="67" t="s">
        <v>1236</v>
      </c>
    </row>
    <row r="312" spans="2:65" s="1" customFormat="1">
      <c r="B312" s="20"/>
      <c r="D312" s="248" t="s">
        <v>143</v>
      </c>
      <c r="F312" s="249" t="s">
        <v>1237</v>
      </c>
      <c r="L312" s="20"/>
      <c r="M312" s="69"/>
      <c r="T312" s="26"/>
      <c r="AT312" s="17" t="s">
        <v>143</v>
      </c>
      <c r="AU312" s="17" t="s">
        <v>80</v>
      </c>
    </row>
    <row r="313" spans="2:65" s="1" customFormat="1" ht="16.5" customHeight="1">
      <c r="B313" s="20"/>
      <c r="C313" s="256">
        <v>84</v>
      </c>
      <c r="D313" s="256" t="s">
        <v>385</v>
      </c>
      <c r="E313" s="257" t="s">
        <v>1238</v>
      </c>
      <c r="F313" s="258" t="s">
        <v>1239</v>
      </c>
      <c r="G313" s="259" t="s">
        <v>255</v>
      </c>
      <c r="H313" s="260">
        <v>2</v>
      </c>
      <c r="I313" s="321">
        <v>0</v>
      </c>
      <c r="J313" s="261">
        <f>ROUND(I313*H313,2)</f>
        <v>0</v>
      </c>
      <c r="K313" s="258" t="s">
        <v>140</v>
      </c>
      <c r="L313" s="81"/>
      <c r="M313" s="82" t="s">
        <v>3</v>
      </c>
      <c r="N313" s="83" t="s">
        <v>41</v>
      </c>
      <c r="O313" s="65">
        <v>0</v>
      </c>
      <c r="P313" s="65">
        <f>O313*H313</f>
        <v>0</v>
      </c>
      <c r="Q313" s="65">
        <v>0</v>
      </c>
      <c r="R313" s="65">
        <f>Q313*H313</f>
        <v>0</v>
      </c>
      <c r="S313" s="65">
        <v>0</v>
      </c>
      <c r="T313" s="66">
        <f>S313*H313</f>
        <v>0</v>
      </c>
      <c r="AR313" s="67" t="s">
        <v>388</v>
      </c>
      <c r="AT313" s="67" t="s">
        <v>385</v>
      </c>
      <c r="AU313" s="67" t="s">
        <v>80</v>
      </c>
      <c r="AY313" s="17" t="s">
        <v>133</v>
      </c>
      <c r="BE313" s="68">
        <f>IF(N313="základní",J313,0)</f>
        <v>0</v>
      </c>
      <c r="BF313" s="68">
        <f>IF(N313="snížená",J313,0)</f>
        <v>0</v>
      </c>
      <c r="BG313" s="68">
        <f>IF(N313="zákl. přenesená",J313,0)</f>
        <v>0</v>
      </c>
      <c r="BH313" s="68">
        <f>IF(N313="sníž. přenesená",J313,0)</f>
        <v>0</v>
      </c>
      <c r="BI313" s="68">
        <f>IF(N313="nulová",J313,0)</f>
        <v>0</v>
      </c>
      <c r="BJ313" s="17" t="s">
        <v>78</v>
      </c>
      <c r="BK313" s="68">
        <f>ROUND(I313*H313,2)</f>
        <v>0</v>
      </c>
      <c r="BL313" s="17" t="s">
        <v>217</v>
      </c>
      <c r="BM313" s="67" t="s">
        <v>1240</v>
      </c>
    </row>
    <row r="314" spans="2:65" s="1" customFormat="1" ht="24.2" customHeight="1">
      <c r="B314" s="20"/>
      <c r="C314" s="242">
        <v>85</v>
      </c>
      <c r="D314" s="242" t="s">
        <v>136</v>
      </c>
      <c r="E314" s="243" t="s">
        <v>1241</v>
      </c>
      <c r="F314" s="244" t="s">
        <v>1242</v>
      </c>
      <c r="G314" s="245" t="s">
        <v>1109</v>
      </c>
      <c r="H314" s="246">
        <v>515.33000000000004</v>
      </c>
      <c r="I314" s="321">
        <v>0</v>
      </c>
      <c r="J314" s="247">
        <f>ROUND(I314*H314,2)</f>
        <v>0</v>
      </c>
      <c r="K314" s="244" t="s">
        <v>140</v>
      </c>
      <c r="L314" s="20"/>
      <c r="M314" s="63" t="s">
        <v>3</v>
      </c>
      <c r="N314" s="64" t="s">
        <v>41</v>
      </c>
      <c r="O314" s="65">
        <v>0</v>
      </c>
      <c r="P314" s="65">
        <f>O314*H314</f>
        <v>0</v>
      </c>
      <c r="Q314" s="65">
        <v>0</v>
      </c>
      <c r="R314" s="65">
        <f>Q314*H314</f>
        <v>0</v>
      </c>
      <c r="S314" s="65">
        <v>0</v>
      </c>
      <c r="T314" s="66">
        <f>S314*H314</f>
        <v>0</v>
      </c>
      <c r="AR314" s="67" t="s">
        <v>217</v>
      </c>
      <c r="AT314" s="67" t="s">
        <v>136</v>
      </c>
      <c r="AU314" s="67" t="s">
        <v>80</v>
      </c>
      <c r="AY314" s="17" t="s">
        <v>133</v>
      </c>
      <c r="BE314" s="68">
        <f>IF(N314="základní",J314,0)</f>
        <v>0</v>
      </c>
      <c r="BF314" s="68">
        <f>IF(N314="snížená",J314,0)</f>
        <v>0</v>
      </c>
      <c r="BG314" s="68">
        <f>IF(N314="zákl. přenesená",J314,0)</f>
        <v>0</v>
      </c>
      <c r="BH314" s="68">
        <f>IF(N314="sníž. přenesená",J314,0)</f>
        <v>0</v>
      </c>
      <c r="BI314" s="68">
        <f>IF(N314="nulová",J314,0)</f>
        <v>0</v>
      </c>
      <c r="BJ314" s="17" t="s">
        <v>78</v>
      </c>
      <c r="BK314" s="68">
        <f>ROUND(I314*H314,2)</f>
        <v>0</v>
      </c>
      <c r="BL314" s="17" t="s">
        <v>217</v>
      </c>
      <c r="BM314" s="67" t="s">
        <v>1243</v>
      </c>
    </row>
    <row r="315" spans="2:65" s="1" customFormat="1">
      <c r="B315" s="20"/>
      <c r="D315" s="248" t="s">
        <v>143</v>
      </c>
      <c r="F315" s="249" t="s">
        <v>1244</v>
      </c>
      <c r="L315" s="20"/>
      <c r="M315" s="69"/>
      <c r="T315" s="26"/>
      <c r="AT315" s="17" t="s">
        <v>143</v>
      </c>
      <c r="AU315" s="17" t="s">
        <v>80</v>
      </c>
    </row>
    <row r="316" spans="2:65" s="1" customFormat="1" ht="37.9" customHeight="1">
      <c r="B316" s="20"/>
      <c r="C316" s="242">
        <v>86</v>
      </c>
      <c r="D316" s="242" t="s">
        <v>136</v>
      </c>
      <c r="E316" s="243" t="s">
        <v>1245</v>
      </c>
      <c r="F316" s="244" t="s">
        <v>1246</v>
      </c>
      <c r="G316" s="245" t="s">
        <v>1109</v>
      </c>
      <c r="H316" s="246">
        <v>1545.99</v>
      </c>
      <c r="I316" s="321">
        <v>0</v>
      </c>
      <c r="J316" s="247">
        <f>ROUND(I316*H316,2)</f>
        <v>0</v>
      </c>
      <c r="K316" s="244" t="s">
        <v>140</v>
      </c>
      <c r="L316" s="20"/>
      <c r="M316" s="63" t="s">
        <v>3</v>
      </c>
      <c r="N316" s="64" t="s">
        <v>41</v>
      </c>
      <c r="O316" s="65">
        <v>0</v>
      </c>
      <c r="P316" s="65">
        <f>O316*H316</f>
        <v>0</v>
      </c>
      <c r="Q316" s="65">
        <v>0</v>
      </c>
      <c r="R316" s="65">
        <f>Q316*H316</f>
        <v>0</v>
      </c>
      <c r="S316" s="65">
        <v>0</v>
      </c>
      <c r="T316" s="66">
        <f>S316*H316</f>
        <v>0</v>
      </c>
      <c r="AR316" s="67" t="s">
        <v>217</v>
      </c>
      <c r="AT316" s="67" t="s">
        <v>136</v>
      </c>
      <c r="AU316" s="67" t="s">
        <v>80</v>
      </c>
      <c r="AY316" s="17" t="s">
        <v>133</v>
      </c>
      <c r="BE316" s="68">
        <f>IF(N316="základní",J316,0)</f>
        <v>0</v>
      </c>
      <c r="BF316" s="68">
        <f>IF(N316="snížená",J316,0)</f>
        <v>0</v>
      </c>
      <c r="BG316" s="68">
        <f>IF(N316="zákl. přenesená",J316,0)</f>
        <v>0</v>
      </c>
      <c r="BH316" s="68">
        <f>IF(N316="sníž. přenesená",J316,0)</f>
        <v>0</v>
      </c>
      <c r="BI316" s="68">
        <f>IF(N316="nulová",J316,0)</f>
        <v>0</v>
      </c>
      <c r="BJ316" s="17" t="s">
        <v>78</v>
      </c>
      <c r="BK316" s="68">
        <f>ROUND(I316*H316,2)</f>
        <v>0</v>
      </c>
      <c r="BL316" s="17" t="s">
        <v>217</v>
      </c>
      <c r="BM316" s="67" t="s">
        <v>1247</v>
      </c>
    </row>
    <row r="317" spans="2:65" s="1" customFormat="1">
      <c r="B317" s="20"/>
      <c r="D317" s="248" t="s">
        <v>143</v>
      </c>
      <c r="F317" s="249" t="s">
        <v>1248</v>
      </c>
      <c r="L317" s="20"/>
      <c r="M317" s="69"/>
      <c r="T317" s="26"/>
      <c r="AT317" s="17" t="s">
        <v>143</v>
      </c>
      <c r="AU317" s="17" t="s">
        <v>80</v>
      </c>
    </row>
    <row r="318" spans="2:65" s="12" customFormat="1">
      <c r="B318" s="70"/>
      <c r="D318" s="250" t="s">
        <v>145</v>
      </c>
      <c r="E318" s="71" t="s">
        <v>3</v>
      </c>
      <c r="F318" s="251" t="s">
        <v>1249</v>
      </c>
      <c r="H318" s="252">
        <v>1545.99</v>
      </c>
      <c r="L318" s="70"/>
      <c r="M318" s="72"/>
      <c r="T318" s="73"/>
      <c r="AT318" s="71" t="s">
        <v>145</v>
      </c>
      <c r="AU318" s="71" t="s">
        <v>80</v>
      </c>
      <c r="AV318" s="12" t="s">
        <v>80</v>
      </c>
      <c r="AW318" s="12" t="s">
        <v>30</v>
      </c>
      <c r="AX318" s="12" t="s">
        <v>70</v>
      </c>
      <c r="AY318" s="71" t="s">
        <v>133</v>
      </c>
    </row>
    <row r="319" spans="2:65" s="13" customFormat="1">
      <c r="B319" s="74"/>
      <c r="D319" s="250" t="s">
        <v>145</v>
      </c>
      <c r="E319" s="75" t="s">
        <v>3</v>
      </c>
      <c r="F319" s="254" t="s">
        <v>297</v>
      </c>
      <c r="H319" s="255">
        <v>1545.99</v>
      </c>
      <c r="L319" s="74"/>
      <c r="M319" s="76"/>
      <c r="T319" s="77"/>
      <c r="AT319" s="75" t="s">
        <v>145</v>
      </c>
      <c r="AU319" s="75" t="s">
        <v>80</v>
      </c>
      <c r="AV319" s="13" t="s">
        <v>141</v>
      </c>
      <c r="AW319" s="13" t="s">
        <v>30</v>
      </c>
      <c r="AX319" s="13" t="s">
        <v>78</v>
      </c>
      <c r="AY319" s="75" t="s">
        <v>133</v>
      </c>
    </row>
    <row r="320" spans="2:65" s="11" customFormat="1" ht="22.9" customHeight="1">
      <c r="B320" s="56"/>
      <c r="D320" s="57" t="s">
        <v>69</v>
      </c>
      <c r="E320" s="240" t="s">
        <v>1250</v>
      </c>
      <c r="F320" s="240" t="s">
        <v>1251</v>
      </c>
      <c r="J320" s="241">
        <f>BK320</f>
        <v>0</v>
      </c>
      <c r="L320" s="56"/>
      <c r="M320" s="58"/>
      <c r="P320" s="59">
        <f>SUM(P321:P365)</f>
        <v>0</v>
      </c>
      <c r="R320" s="59">
        <f>SUM(R321:R365)</f>
        <v>0</v>
      </c>
      <c r="T320" s="60">
        <f>SUM(T321:T365)</f>
        <v>0</v>
      </c>
      <c r="AR320" s="57" t="s">
        <v>80</v>
      </c>
      <c r="AT320" s="61" t="s">
        <v>69</v>
      </c>
      <c r="AU320" s="61" t="s">
        <v>78</v>
      </c>
      <c r="AY320" s="57" t="s">
        <v>133</v>
      </c>
      <c r="BK320" s="62">
        <f>SUM(BK321:BK365)</f>
        <v>0</v>
      </c>
    </row>
    <row r="321" spans="2:65" s="1" customFormat="1" ht="16.5" customHeight="1">
      <c r="B321" s="20"/>
      <c r="C321" s="242">
        <v>87</v>
      </c>
      <c r="D321" s="242" t="s">
        <v>136</v>
      </c>
      <c r="E321" s="243" t="s">
        <v>1252</v>
      </c>
      <c r="F321" s="244" t="s">
        <v>1253</v>
      </c>
      <c r="G321" s="245" t="s">
        <v>157</v>
      </c>
      <c r="H321" s="246">
        <v>102.1</v>
      </c>
      <c r="I321" s="321">
        <v>0</v>
      </c>
      <c r="J321" s="247">
        <f>ROUND(I321*H321,2)</f>
        <v>0</v>
      </c>
      <c r="K321" s="244" t="s">
        <v>140</v>
      </c>
      <c r="L321" s="20"/>
      <c r="M321" s="63" t="s">
        <v>3</v>
      </c>
      <c r="N321" s="64" t="s">
        <v>41</v>
      </c>
      <c r="O321" s="65">
        <v>0</v>
      </c>
      <c r="P321" s="65">
        <f>O321*H321</f>
        <v>0</v>
      </c>
      <c r="Q321" s="65">
        <v>0</v>
      </c>
      <c r="R321" s="65">
        <f>Q321*H321</f>
        <v>0</v>
      </c>
      <c r="S321" s="65">
        <v>0</v>
      </c>
      <c r="T321" s="66">
        <f>S321*H321</f>
        <v>0</v>
      </c>
      <c r="AR321" s="67" t="s">
        <v>217</v>
      </c>
      <c r="AT321" s="67" t="s">
        <v>136</v>
      </c>
      <c r="AU321" s="67" t="s">
        <v>80</v>
      </c>
      <c r="AY321" s="17" t="s">
        <v>133</v>
      </c>
      <c r="BE321" s="68">
        <f>IF(N321="základní",J321,0)</f>
        <v>0</v>
      </c>
      <c r="BF321" s="68">
        <f>IF(N321="snížená",J321,0)</f>
        <v>0</v>
      </c>
      <c r="BG321" s="68">
        <f>IF(N321="zákl. přenesená",J321,0)</f>
        <v>0</v>
      </c>
      <c r="BH321" s="68">
        <f>IF(N321="sníž. přenesená",J321,0)</f>
        <v>0</v>
      </c>
      <c r="BI321" s="68">
        <f>IF(N321="nulová",J321,0)</f>
        <v>0</v>
      </c>
      <c r="BJ321" s="17" t="s">
        <v>78</v>
      </c>
      <c r="BK321" s="68">
        <f>ROUND(I321*H321,2)</f>
        <v>0</v>
      </c>
      <c r="BL321" s="17" t="s">
        <v>217</v>
      </c>
      <c r="BM321" s="67" t="s">
        <v>1254</v>
      </c>
    </row>
    <row r="322" spans="2:65" s="1" customFormat="1">
      <c r="B322" s="20"/>
      <c r="D322" s="248" t="s">
        <v>143</v>
      </c>
      <c r="F322" s="249" t="s">
        <v>1255</v>
      </c>
      <c r="L322" s="20"/>
      <c r="M322" s="69"/>
      <c r="T322" s="26"/>
      <c r="AT322" s="17" t="s">
        <v>143</v>
      </c>
      <c r="AU322" s="17" t="s">
        <v>80</v>
      </c>
    </row>
    <row r="323" spans="2:65" s="12" customFormat="1">
      <c r="B323" s="70"/>
      <c r="D323" s="250" t="s">
        <v>145</v>
      </c>
      <c r="E323" s="71" t="s">
        <v>3</v>
      </c>
      <c r="F323" s="251" t="s">
        <v>1067</v>
      </c>
      <c r="H323" s="252">
        <v>102.1</v>
      </c>
      <c r="L323" s="70"/>
      <c r="M323" s="72"/>
      <c r="T323" s="73"/>
      <c r="AT323" s="71" t="s">
        <v>145</v>
      </c>
      <c r="AU323" s="71" t="s">
        <v>80</v>
      </c>
      <c r="AV323" s="12" t="s">
        <v>80</v>
      </c>
      <c r="AW323" s="12" t="s">
        <v>30</v>
      </c>
      <c r="AX323" s="12" t="s">
        <v>70</v>
      </c>
      <c r="AY323" s="71" t="s">
        <v>133</v>
      </c>
    </row>
    <row r="324" spans="2:65" s="13" customFormat="1">
      <c r="B324" s="74"/>
      <c r="D324" s="250" t="s">
        <v>145</v>
      </c>
      <c r="E324" s="75" t="s">
        <v>3</v>
      </c>
      <c r="F324" s="254" t="s">
        <v>297</v>
      </c>
      <c r="H324" s="255">
        <v>102.1</v>
      </c>
      <c r="L324" s="74"/>
      <c r="M324" s="76"/>
      <c r="T324" s="77"/>
      <c r="AT324" s="75" t="s">
        <v>145</v>
      </c>
      <c r="AU324" s="75" t="s">
        <v>80</v>
      </c>
      <c r="AV324" s="13" t="s">
        <v>141</v>
      </c>
      <c r="AW324" s="13" t="s">
        <v>30</v>
      </c>
      <c r="AX324" s="13" t="s">
        <v>78</v>
      </c>
      <c r="AY324" s="75" t="s">
        <v>133</v>
      </c>
    </row>
    <row r="325" spans="2:65" s="1" customFormat="1" ht="16.5" customHeight="1">
      <c r="B325" s="20"/>
      <c r="C325" s="242">
        <v>88</v>
      </c>
      <c r="D325" s="242" t="s">
        <v>136</v>
      </c>
      <c r="E325" s="243" t="s">
        <v>1256</v>
      </c>
      <c r="F325" s="244" t="s">
        <v>1257</v>
      </c>
      <c r="G325" s="245" t="s">
        <v>157</v>
      </c>
      <c r="H325" s="246">
        <v>102.1</v>
      </c>
      <c r="I325" s="321">
        <v>0</v>
      </c>
      <c r="J325" s="247">
        <f>ROUND(I325*H325,2)</f>
        <v>0</v>
      </c>
      <c r="K325" s="244" t="s">
        <v>140</v>
      </c>
      <c r="L325" s="20"/>
      <c r="M325" s="63" t="s">
        <v>3</v>
      </c>
      <c r="N325" s="64" t="s">
        <v>41</v>
      </c>
      <c r="O325" s="65">
        <v>0</v>
      </c>
      <c r="P325" s="65">
        <f>O325*H325</f>
        <v>0</v>
      </c>
      <c r="Q325" s="65">
        <v>0</v>
      </c>
      <c r="R325" s="65">
        <f>Q325*H325</f>
        <v>0</v>
      </c>
      <c r="S325" s="65">
        <v>0</v>
      </c>
      <c r="T325" s="66">
        <f>S325*H325</f>
        <v>0</v>
      </c>
      <c r="AR325" s="67" t="s">
        <v>217</v>
      </c>
      <c r="AT325" s="67" t="s">
        <v>136</v>
      </c>
      <c r="AU325" s="67" t="s">
        <v>80</v>
      </c>
      <c r="AY325" s="17" t="s">
        <v>133</v>
      </c>
      <c r="BE325" s="68">
        <f>IF(N325="základní",J325,0)</f>
        <v>0</v>
      </c>
      <c r="BF325" s="68">
        <f>IF(N325="snížená",J325,0)</f>
        <v>0</v>
      </c>
      <c r="BG325" s="68">
        <f>IF(N325="zákl. přenesená",J325,0)</f>
        <v>0</v>
      </c>
      <c r="BH325" s="68">
        <f>IF(N325="sníž. přenesená",J325,0)</f>
        <v>0</v>
      </c>
      <c r="BI325" s="68">
        <f>IF(N325="nulová",J325,0)</f>
        <v>0</v>
      </c>
      <c r="BJ325" s="17" t="s">
        <v>78</v>
      </c>
      <c r="BK325" s="68">
        <f>ROUND(I325*H325,2)</f>
        <v>0</v>
      </c>
      <c r="BL325" s="17" t="s">
        <v>217</v>
      </c>
      <c r="BM325" s="67" t="s">
        <v>1258</v>
      </c>
    </row>
    <row r="326" spans="2:65" s="1" customFormat="1">
      <c r="B326" s="20"/>
      <c r="D326" s="248" t="s">
        <v>143</v>
      </c>
      <c r="F326" s="249" t="s">
        <v>1259</v>
      </c>
      <c r="L326" s="20"/>
      <c r="M326" s="69"/>
      <c r="T326" s="26"/>
      <c r="AT326" s="17" t="s">
        <v>143</v>
      </c>
      <c r="AU326" s="17" t="s">
        <v>80</v>
      </c>
    </row>
    <row r="327" spans="2:65" s="1" customFormat="1" ht="21.75" customHeight="1">
      <c r="B327" s="20"/>
      <c r="C327" s="242">
        <v>89</v>
      </c>
      <c r="D327" s="242" t="s">
        <v>136</v>
      </c>
      <c r="E327" s="243" t="s">
        <v>1260</v>
      </c>
      <c r="F327" s="244" t="s">
        <v>1261</v>
      </c>
      <c r="G327" s="245" t="s">
        <v>453</v>
      </c>
      <c r="H327" s="246">
        <v>60.62</v>
      </c>
      <c r="I327" s="321">
        <v>0</v>
      </c>
      <c r="J327" s="247">
        <f>ROUND(I327*H327,2)</f>
        <v>0</v>
      </c>
      <c r="K327" s="244" t="s">
        <v>140</v>
      </c>
      <c r="L327" s="20"/>
      <c r="M327" s="63" t="s">
        <v>3</v>
      </c>
      <c r="N327" s="64" t="s">
        <v>41</v>
      </c>
      <c r="O327" s="65">
        <v>0</v>
      </c>
      <c r="P327" s="65">
        <f>O327*H327</f>
        <v>0</v>
      </c>
      <c r="Q327" s="65">
        <v>0</v>
      </c>
      <c r="R327" s="65">
        <f>Q327*H327</f>
        <v>0</v>
      </c>
      <c r="S327" s="65">
        <v>0</v>
      </c>
      <c r="T327" s="66">
        <f>S327*H327</f>
        <v>0</v>
      </c>
      <c r="AR327" s="67" t="s">
        <v>217</v>
      </c>
      <c r="AT327" s="67" t="s">
        <v>136</v>
      </c>
      <c r="AU327" s="67" t="s">
        <v>80</v>
      </c>
      <c r="AY327" s="17" t="s">
        <v>133</v>
      </c>
      <c r="BE327" s="68">
        <f>IF(N327="základní",J327,0)</f>
        <v>0</v>
      </c>
      <c r="BF327" s="68">
        <f>IF(N327="snížená",J327,0)</f>
        <v>0</v>
      </c>
      <c r="BG327" s="68">
        <f>IF(N327="zákl. přenesená",J327,0)</f>
        <v>0</v>
      </c>
      <c r="BH327" s="68">
        <f>IF(N327="sníž. přenesená",J327,0)</f>
        <v>0</v>
      </c>
      <c r="BI327" s="68">
        <f>IF(N327="nulová",J327,0)</f>
        <v>0</v>
      </c>
      <c r="BJ327" s="17" t="s">
        <v>78</v>
      </c>
      <c r="BK327" s="68">
        <f>ROUND(I327*H327,2)</f>
        <v>0</v>
      </c>
      <c r="BL327" s="17" t="s">
        <v>217</v>
      </c>
      <c r="BM327" s="67" t="s">
        <v>1262</v>
      </c>
    </row>
    <row r="328" spans="2:65" s="1" customFormat="1">
      <c r="B328" s="20"/>
      <c r="D328" s="248" t="s">
        <v>143</v>
      </c>
      <c r="F328" s="249" t="s">
        <v>1263</v>
      </c>
      <c r="L328" s="20"/>
      <c r="M328" s="69"/>
      <c r="T328" s="26"/>
      <c r="AT328" s="17" t="s">
        <v>143</v>
      </c>
      <c r="AU328" s="17" t="s">
        <v>80</v>
      </c>
    </row>
    <row r="329" spans="2:65" s="12" customFormat="1">
      <c r="B329" s="70"/>
      <c r="D329" s="250" t="s">
        <v>145</v>
      </c>
      <c r="E329" s="71" t="s">
        <v>3</v>
      </c>
      <c r="F329" s="251" t="s">
        <v>1264</v>
      </c>
      <c r="H329" s="252">
        <v>62.02</v>
      </c>
      <c r="L329" s="70"/>
      <c r="M329" s="72"/>
      <c r="T329" s="73"/>
      <c r="AT329" s="71" t="s">
        <v>145</v>
      </c>
      <c r="AU329" s="71" t="s">
        <v>80</v>
      </c>
      <c r="AV329" s="12" t="s">
        <v>80</v>
      </c>
      <c r="AW329" s="12" t="s">
        <v>30</v>
      </c>
      <c r="AX329" s="12" t="s">
        <v>70</v>
      </c>
      <c r="AY329" s="71" t="s">
        <v>133</v>
      </c>
    </row>
    <row r="330" spans="2:65" s="12" customFormat="1">
      <c r="B330" s="70"/>
      <c r="D330" s="250" t="s">
        <v>145</v>
      </c>
      <c r="E330" s="71" t="s">
        <v>3</v>
      </c>
      <c r="F330" s="251" t="s">
        <v>1265</v>
      </c>
      <c r="H330" s="252">
        <v>-1.4</v>
      </c>
      <c r="L330" s="70"/>
      <c r="M330" s="72"/>
      <c r="T330" s="73"/>
      <c r="AT330" s="71" t="s">
        <v>145</v>
      </c>
      <c r="AU330" s="71" t="s">
        <v>80</v>
      </c>
      <c r="AV330" s="12" t="s">
        <v>80</v>
      </c>
      <c r="AW330" s="12" t="s">
        <v>30</v>
      </c>
      <c r="AX330" s="12" t="s">
        <v>70</v>
      </c>
      <c r="AY330" s="71" t="s">
        <v>133</v>
      </c>
    </row>
    <row r="331" spans="2:65" s="13" customFormat="1">
      <c r="B331" s="74"/>
      <c r="D331" s="250" t="s">
        <v>145</v>
      </c>
      <c r="E331" s="75" t="s">
        <v>3</v>
      </c>
      <c r="F331" s="254" t="s">
        <v>964</v>
      </c>
      <c r="H331" s="255">
        <v>60.620000000000005</v>
      </c>
      <c r="L331" s="74"/>
      <c r="M331" s="76"/>
      <c r="T331" s="77"/>
      <c r="AT331" s="75" t="s">
        <v>145</v>
      </c>
      <c r="AU331" s="75" t="s">
        <v>80</v>
      </c>
      <c r="AV331" s="13" t="s">
        <v>141</v>
      </c>
      <c r="AW331" s="13" t="s">
        <v>30</v>
      </c>
      <c r="AX331" s="13" t="s">
        <v>78</v>
      </c>
      <c r="AY331" s="75" t="s">
        <v>133</v>
      </c>
    </row>
    <row r="332" spans="2:65" s="1" customFormat="1" ht="21.75" customHeight="1">
      <c r="B332" s="20"/>
      <c r="C332" s="242">
        <v>90</v>
      </c>
      <c r="D332" s="242" t="s">
        <v>136</v>
      </c>
      <c r="E332" s="243" t="s">
        <v>1266</v>
      </c>
      <c r="F332" s="244" t="s">
        <v>1267</v>
      </c>
      <c r="G332" s="245" t="s">
        <v>157</v>
      </c>
      <c r="H332" s="246">
        <v>102.1</v>
      </c>
      <c r="I332" s="321">
        <v>0</v>
      </c>
      <c r="J332" s="247">
        <f>ROUND(I332*H332,2)</f>
        <v>0</v>
      </c>
      <c r="K332" s="244" t="s">
        <v>140</v>
      </c>
      <c r="L332" s="20"/>
      <c r="M332" s="63" t="s">
        <v>3</v>
      </c>
      <c r="N332" s="64" t="s">
        <v>41</v>
      </c>
      <c r="O332" s="65">
        <v>0</v>
      </c>
      <c r="P332" s="65">
        <f>O332*H332</f>
        <v>0</v>
      </c>
      <c r="Q332" s="65">
        <v>0</v>
      </c>
      <c r="R332" s="65">
        <f>Q332*H332</f>
        <v>0</v>
      </c>
      <c r="S332" s="65">
        <v>0</v>
      </c>
      <c r="T332" s="66">
        <f>S332*H332</f>
        <v>0</v>
      </c>
      <c r="AR332" s="67" t="s">
        <v>217</v>
      </c>
      <c r="AT332" s="67" t="s">
        <v>136</v>
      </c>
      <c r="AU332" s="67" t="s">
        <v>80</v>
      </c>
      <c r="AY332" s="17" t="s">
        <v>133</v>
      </c>
      <c r="BE332" s="68">
        <f>IF(N332="základní",J332,0)</f>
        <v>0</v>
      </c>
      <c r="BF332" s="68">
        <f>IF(N332="snížená",J332,0)</f>
        <v>0</v>
      </c>
      <c r="BG332" s="68">
        <f>IF(N332="zákl. přenesená",J332,0)</f>
        <v>0</v>
      </c>
      <c r="BH332" s="68">
        <f>IF(N332="sníž. přenesená",J332,0)</f>
        <v>0</v>
      </c>
      <c r="BI332" s="68">
        <f>IF(N332="nulová",J332,0)</f>
        <v>0</v>
      </c>
      <c r="BJ332" s="17" t="s">
        <v>78</v>
      </c>
      <c r="BK332" s="68">
        <f>ROUND(I332*H332,2)</f>
        <v>0</v>
      </c>
      <c r="BL332" s="17" t="s">
        <v>217</v>
      </c>
      <c r="BM332" s="67" t="s">
        <v>1268</v>
      </c>
    </row>
    <row r="333" spans="2:65" s="1" customFormat="1">
      <c r="B333" s="20"/>
      <c r="D333" s="248" t="s">
        <v>143</v>
      </c>
      <c r="F333" s="249" t="s">
        <v>1269</v>
      </c>
      <c r="L333" s="20"/>
      <c r="M333" s="69"/>
      <c r="T333" s="26"/>
      <c r="AT333" s="17" t="s">
        <v>143</v>
      </c>
      <c r="AU333" s="17" t="s">
        <v>80</v>
      </c>
    </row>
    <row r="334" spans="2:65" s="1" customFormat="1" ht="24.2" customHeight="1">
      <c r="B334" s="20"/>
      <c r="C334" s="242">
        <v>91</v>
      </c>
      <c r="D334" s="242" t="s">
        <v>136</v>
      </c>
      <c r="E334" s="243" t="s">
        <v>1270</v>
      </c>
      <c r="F334" s="244" t="s">
        <v>1271</v>
      </c>
      <c r="G334" s="245" t="s">
        <v>157</v>
      </c>
      <c r="H334" s="246">
        <v>204.2</v>
      </c>
      <c r="I334" s="321">
        <v>0</v>
      </c>
      <c r="J334" s="247">
        <f>ROUND(I334*H334,2)</f>
        <v>0</v>
      </c>
      <c r="K334" s="244" t="s">
        <v>140</v>
      </c>
      <c r="L334" s="20"/>
      <c r="M334" s="63" t="s">
        <v>3</v>
      </c>
      <c r="N334" s="64" t="s">
        <v>41</v>
      </c>
      <c r="O334" s="65">
        <v>0</v>
      </c>
      <c r="P334" s="65">
        <f>O334*H334</f>
        <v>0</v>
      </c>
      <c r="Q334" s="65">
        <v>0</v>
      </c>
      <c r="R334" s="65">
        <f>Q334*H334</f>
        <v>0</v>
      </c>
      <c r="S334" s="65">
        <v>0</v>
      </c>
      <c r="T334" s="66">
        <f>S334*H334</f>
        <v>0</v>
      </c>
      <c r="AR334" s="67" t="s">
        <v>217</v>
      </c>
      <c r="AT334" s="67" t="s">
        <v>136</v>
      </c>
      <c r="AU334" s="67" t="s">
        <v>80</v>
      </c>
      <c r="AY334" s="17" t="s">
        <v>133</v>
      </c>
      <c r="BE334" s="68">
        <f>IF(N334="základní",J334,0)</f>
        <v>0</v>
      </c>
      <c r="BF334" s="68">
        <f>IF(N334="snížená",J334,0)</f>
        <v>0</v>
      </c>
      <c r="BG334" s="68">
        <f>IF(N334="zákl. přenesená",J334,0)</f>
        <v>0</v>
      </c>
      <c r="BH334" s="68">
        <f>IF(N334="sníž. přenesená",J334,0)</f>
        <v>0</v>
      </c>
      <c r="BI334" s="68">
        <f>IF(N334="nulová",J334,0)</f>
        <v>0</v>
      </c>
      <c r="BJ334" s="17" t="s">
        <v>78</v>
      </c>
      <c r="BK334" s="68">
        <f>ROUND(I334*H334,2)</f>
        <v>0</v>
      </c>
      <c r="BL334" s="17" t="s">
        <v>217</v>
      </c>
      <c r="BM334" s="67" t="s">
        <v>1272</v>
      </c>
    </row>
    <row r="335" spans="2:65" s="1" customFormat="1">
      <c r="B335" s="20"/>
      <c r="D335" s="248" t="s">
        <v>143</v>
      </c>
      <c r="F335" s="249" t="s">
        <v>1273</v>
      </c>
      <c r="L335" s="20"/>
      <c r="M335" s="69"/>
      <c r="T335" s="26"/>
      <c r="AT335" s="17" t="s">
        <v>143</v>
      </c>
      <c r="AU335" s="17" t="s">
        <v>80</v>
      </c>
    </row>
    <row r="336" spans="2:65" s="12" customFormat="1">
      <c r="B336" s="70"/>
      <c r="D336" s="250" t="s">
        <v>145</v>
      </c>
      <c r="E336" s="71" t="s">
        <v>3</v>
      </c>
      <c r="F336" s="251" t="s">
        <v>1071</v>
      </c>
      <c r="H336" s="252">
        <v>204.2</v>
      </c>
      <c r="L336" s="70"/>
      <c r="M336" s="72"/>
      <c r="T336" s="73"/>
      <c r="AT336" s="71" t="s">
        <v>145</v>
      </c>
      <c r="AU336" s="71" t="s">
        <v>80</v>
      </c>
      <c r="AV336" s="12" t="s">
        <v>80</v>
      </c>
      <c r="AW336" s="12" t="s">
        <v>30</v>
      </c>
      <c r="AX336" s="12" t="s">
        <v>70</v>
      </c>
      <c r="AY336" s="71" t="s">
        <v>133</v>
      </c>
    </row>
    <row r="337" spans="2:65" s="13" customFormat="1">
      <c r="B337" s="74"/>
      <c r="D337" s="250" t="s">
        <v>145</v>
      </c>
      <c r="E337" s="75" t="s">
        <v>3</v>
      </c>
      <c r="F337" s="254" t="s">
        <v>297</v>
      </c>
      <c r="H337" s="255">
        <v>204.2</v>
      </c>
      <c r="L337" s="74"/>
      <c r="M337" s="76"/>
      <c r="T337" s="77"/>
      <c r="AT337" s="75" t="s">
        <v>145</v>
      </c>
      <c r="AU337" s="75" t="s">
        <v>80</v>
      </c>
      <c r="AV337" s="13" t="s">
        <v>141</v>
      </c>
      <c r="AW337" s="13" t="s">
        <v>30</v>
      </c>
      <c r="AX337" s="13" t="s">
        <v>78</v>
      </c>
      <c r="AY337" s="75" t="s">
        <v>133</v>
      </c>
    </row>
    <row r="338" spans="2:65" s="1" customFormat="1" ht="16.5" customHeight="1">
      <c r="B338" s="20"/>
      <c r="C338" s="242">
        <v>92</v>
      </c>
      <c r="D338" s="242" t="s">
        <v>136</v>
      </c>
      <c r="E338" s="243" t="s">
        <v>1274</v>
      </c>
      <c r="F338" s="244" t="s">
        <v>1275</v>
      </c>
      <c r="G338" s="245" t="s">
        <v>157</v>
      </c>
      <c r="H338" s="246">
        <v>102.1</v>
      </c>
      <c r="I338" s="321">
        <v>0</v>
      </c>
      <c r="J338" s="247">
        <f>ROUND(I338*H338,2)</f>
        <v>0</v>
      </c>
      <c r="K338" s="244" t="s">
        <v>140</v>
      </c>
      <c r="L338" s="20"/>
      <c r="M338" s="63" t="s">
        <v>3</v>
      </c>
      <c r="N338" s="64" t="s">
        <v>41</v>
      </c>
      <c r="O338" s="65">
        <v>0</v>
      </c>
      <c r="P338" s="65">
        <f>O338*H338</f>
        <v>0</v>
      </c>
      <c r="Q338" s="65">
        <v>0</v>
      </c>
      <c r="R338" s="65">
        <f>Q338*H338</f>
        <v>0</v>
      </c>
      <c r="S338" s="65">
        <v>0</v>
      </c>
      <c r="T338" s="66">
        <f>S338*H338</f>
        <v>0</v>
      </c>
      <c r="AR338" s="67" t="s">
        <v>217</v>
      </c>
      <c r="AT338" s="67" t="s">
        <v>136</v>
      </c>
      <c r="AU338" s="67" t="s">
        <v>80</v>
      </c>
      <c r="AY338" s="17" t="s">
        <v>133</v>
      </c>
      <c r="BE338" s="68">
        <f>IF(N338="základní",J338,0)</f>
        <v>0</v>
      </c>
      <c r="BF338" s="68">
        <f>IF(N338="snížená",J338,0)</f>
        <v>0</v>
      </c>
      <c r="BG338" s="68">
        <f>IF(N338="zákl. přenesená",J338,0)</f>
        <v>0</v>
      </c>
      <c r="BH338" s="68">
        <f>IF(N338="sníž. přenesená",J338,0)</f>
        <v>0</v>
      </c>
      <c r="BI338" s="68">
        <f>IF(N338="nulová",J338,0)</f>
        <v>0</v>
      </c>
      <c r="BJ338" s="17" t="s">
        <v>78</v>
      </c>
      <c r="BK338" s="68">
        <f>ROUND(I338*H338,2)</f>
        <v>0</v>
      </c>
      <c r="BL338" s="17" t="s">
        <v>217</v>
      </c>
      <c r="BM338" s="67" t="s">
        <v>1276</v>
      </c>
    </row>
    <row r="339" spans="2:65" s="1" customFormat="1">
      <c r="B339" s="20"/>
      <c r="D339" s="248" t="s">
        <v>143</v>
      </c>
      <c r="F339" s="249" t="s">
        <v>1277</v>
      </c>
      <c r="L339" s="20"/>
      <c r="M339" s="69"/>
      <c r="T339" s="26"/>
      <c r="AT339" s="17" t="s">
        <v>143</v>
      </c>
      <c r="AU339" s="17" t="s">
        <v>80</v>
      </c>
    </row>
    <row r="340" spans="2:65" s="12" customFormat="1">
      <c r="B340" s="70"/>
      <c r="D340" s="250" t="s">
        <v>145</v>
      </c>
      <c r="E340" s="71" t="s">
        <v>3</v>
      </c>
      <c r="F340" s="251" t="s">
        <v>1067</v>
      </c>
      <c r="H340" s="252">
        <v>102.1</v>
      </c>
      <c r="L340" s="70"/>
      <c r="M340" s="72"/>
      <c r="T340" s="73"/>
      <c r="AT340" s="71" t="s">
        <v>145</v>
      </c>
      <c r="AU340" s="71" t="s">
        <v>80</v>
      </c>
      <c r="AV340" s="12" t="s">
        <v>80</v>
      </c>
      <c r="AW340" s="12" t="s">
        <v>30</v>
      </c>
      <c r="AX340" s="12" t="s">
        <v>70</v>
      </c>
      <c r="AY340" s="71" t="s">
        <v>133</v>
      </c>
    </row>
    <row r="341" spans="2:65" s="13" customFormat="1">
      <c r="B341" s="74"/>
      <c r="D341" s="250" t="s">
        <v>145</v>
      </c>
      <c r="E341" s="75" t="s">
        <v>3</v>
      </c>
      <c r="F341" s="254" t="s">
        <v>297</v>
      </c>
      <c r="H341" s="255">
        <v>102.1</v>
      </c>
      <c r="L341" s="74"/>
      <c r="M341" s="76"/>
      <c r="T341" s="77"/>
      <c r="AT341" s="75" t="s">
        <v>145</v>
      </c>
      <c r="AU341" s="75" t="s">
        <v>80</v>
      </c>
      <c r="AV341" s="13" t="s">
        <v>141</v>
      </c>
      <c r="AW341" s="13" t="s">
        <v>30</v>
      </c>
      <c r="AX341" s="13" t="s">
        <v>78</v>
      </c>
      <c r="AY341" s="75" t="s">
        <v>133</v>
      </c>
    </row>
    <row r="342" spans="2:65" s="1" customFormat="1" ht="16.5" customHeight="1">
      <c r="B342" s="20"/>
      <c r="C342" s="242">
        <v>93</v>
      </c>
      <c r="D342" s="242" t="s">
        <v>136</v>
      </c>
      <c r="E342" s="243" t="s">
        <v>1278</v>
      </c>
      <c r="F342" s="244" t="s">
        <v>1279</v>
      </c>
      <c r="G342" s="245" t="s">
        <v>157</v>
      </c>
      <c r="H342" s="246">
        <v>102.1</v>
      </c>
      <c r="I342" s="321">
        <v>0</v>
      </c>
      <c r="J342" s="247">
        <f>ROUND(I342*H342,2)</f>
        <v>0</v>
      </c>
      <c r="K342" s="244" t="s">
        <v>140</v>
      </c>
      <c r="L342" s="20"/>
      <c r="M342" s="63" t="s">
        <v>3</v>
      </c>
      <c r="N342" s="64" t="s">
        <v>41</v>
      </c>
      <c r="O342" s="65">
        <v>0</v>
      </c>
      <c r="P342" s="65">
        <f>O342*H342</f>
        <v>0</v>
      </c>
      <c r="Q342" s="65">
        <v>0</v>
      </c>
      <c r="R342" s="65">
        <f>Q342*H342</f>
        <v>0</v>
      </c>
      <c r="S342" s="65">
        <v>0</v>
      </c>
      <c r="T342" s="66">
        <f>S342*H342</f>
        <v>0</v>
      </c>
      <c r="AR342" s="67" t="s">
        <v>217</v>
      </c>
      <c r="AT342" s="67" t="s">
        <v>136</v>
      </c>
      <c r="AU342" s="67" t="s">
        <v>80</v>
      </c>
      <c r="AY342" s="17" t="s">
        <v>133</v>
      </c>
      <c r="BE342" s="68">
        <f>IF(N342="základní",J342,0)</f>
        <v>0</v>
      </c>
      <c r="BF342" s="68">
        <f>IF(N342="snížená",J342,0)</f>
        <v>0</v>
      </c>
      <c r="BG342" s="68">
        <f>IF(N342="zákl. přenesená",J342,0)</f>
        <v>0</v>
      </c>
      <c r="BH342" s="68">
        <f>IF(N342="sníž. přenesená",J342,0)</f>
        <v>0</v>
      </c>
      <c r="BI342" s="68">
        <f>IF(N342="nulová",J342,0)</f>
        <v>0</v>
      </c>
      <c r="BJ342" s="17" t="s">
        <v>78</v>
      </c>
      <c r="BK342" s="68">
        <f>ROUND(I342*H342,2)</f>
        <v>0</v>
      </c>
      <c r="BL342" s="17" t="s">
        <v>217</v>
      </c>
      <c r="BM342" s="67" t="s">
        <v>1280</v>
      </c>
    </row>
    <row r="343" spans="2:65" s="1" customFormat="1">
      <c r="B343" s="20"/>
      <c r="D343" s="248" t="s">
        <v>143</v>
      </c>
      <c r="F343" s="249" t="s">
        <v>1281</v>
      </c>
      <c r="L343" s="20"/>
      <c r="M343" s="69"/>
      <c r="T343" s="26"/>
      <c r="AT343" s="17" t="s">
        <v>143</v>
      </c>
      <c r="AU343" s="17" t="s">
        <v>80</v>
      </c>
    </row>
    <row r="344" spans="2:65" s="1" customFormat="1" ht="21.75" customHeight="1">
      <c r="B344" s="20"/>
      <c r="C344" s="242">
        <v>94</v>
      </c>
      <c r="D344" s="242" t="s">
        <v>136</v>
      </c>
      <c r="E344" s="243" t="s">
        <v>1282</v>
      </c>
      <c r="F344" s="244" t="s">
        <v>1283</v>
      </c>
      <c r="G344" s="245" t="s">
        <v>157</v>
      </c>
      <c r="H344" s="246">
        <v>12.124000000000001</v>
      </c>
      <c r="I344" s="321">
        <v>0</v>
      </c>
      <c r="J344" s="247">
        <f>ROUND(I344*H344,2)</f>
        <v>0</v>
      </c>
      <c r="K344" s="244" t="s">
        <v>140</v>
      </c>
      <c r="L344" s="20"/>
      <c r="M344" s="63" t="s">
        <v>3</v>
      </c>
      <c r="N344" s="64" t="s">
        <v>41</v>
      </c>
      <c r="O344" s="65">
        <v>0</v>
      </c>
      <c r="P344" s="65">
        <f>O344*H344</f>
        <v>0</v>
      </c>
      <c r="Q344" s="65">
        <v>0</v>
      </c>
      <c r="R344" s="65">
        <f>Q344*H344</f>
        <v>0</v>
      </c>
      <c r="S344" s="65">
        <v>0</v>
      </c>
      <c r="T344" s="66">
        <f>S344*H344</f>
        <v>0</v>
      </c>
      <c r="AR344" s="67" t="s">
        <v>217</v>
      </c>
      <c r="AT344" s="67" t="s">
        <v>136</v>
      </c>
      <c r="AU344" s="67" t="s">
        <v>80</v>
      </c>
      <c r="AY344" s="17" t="s">
        <v>133</v>
      </c>
      <c r="BE344" s="68">
        <f>IF(N344="základní",J344,0)</f>
        <v>0</v>
      </c>
      <c r="BF344" s="68">
        <f>IF(N344="snížená",J344,0)</f>
        <v>0</v>
      </c>
      <c r="BG344" s="68">
        <f>IF(N344="zákl. přenesená",J344,0)</f>
        <v>0</v>
      </c>
      <c r="BH344" s="68">
        <f>IF(N344="sníž. přenesená",J344,0)</f>
        <v>0</v>
      </c>
      <c r="BI344" s="68">
        <f>IF(N344="nulová",J344,0)</f>
        <v>0</v>
      </c>
      <c r="BJ344" s="17" t="s">
        <v>78</v>
      </c>
      <c r="BK344" s="68">
        <f>ROUND(I344*H344,2)</f>
        <v>0</v>
      </c>
      <c r="BL344" s="17" t="s">
        <v>217</v>
      </c>
      <c r="BM344" s="67" t="s">
        <v>1284</v>
      </c>
    </row>
    <row r="345" spans="2:65" s="1" customFormat="1">
      <c r="B345" s="20"/>
      <c r="D345" s="248" t="s">
        <v>143</v>
      </c>
      <c r="F345" s="249" t="s">
        <v>1285</v>
      </c>
      <c r="L345" s="20"/>
      <c r="M345" s="69"/>
      <c r="T345" s="26"/>
      <c r="AT345" s="17" t="s">
        <v>143</v>
      </c>
      <c r="AU345" s="17" t="s">
        <v>80</v>
      </c>
    </row>
    <row r="346" spans="2:65" s="12" customFormat="1">
      <c r="B346" s="70"/>
      <c r="D346" s="250" t="s">
        <v>145</v>
      </c>
      <c r="E346" s="71" t="s">
        <v>3</v>
      </c>
      <c r="F346" s="251" t="s">
        <v>1286</v>
      </c>
      <c r="H346" s="252">
        <v>12.404</v>
      </c>
      <c r="L346" s="70"/>
      <c r="M346" s="72"/>
      <c r="T346" s="73"/>
      <c r="AT346" s="71" t="s">
        <v>145</v>
      </c>
      <c r="AU346" s="71" t="s">
        <v>80</v>
      </c>
      <c r="AV346" s="12" t="s">
        <v>80</v>
      </c>
      <c r="AW346" s="12" t="s">
        <v>30</v>
      </c>
      <c r="AX346" s="12" t="s">
        <v>70</v>
      </c>
      <c r="AY346" s="71" t="s">
        <v>133</v>
      </c>
    </row>
    <row r="347" spans="2:65" s="12" customFormat="1">
      <c r="B347" s="70"/>
      <c r="D347" s="250" t="s">
        <v>145</v>
      </c>
      <c r="E347" s="71" t="s">
        <v>3</v>
      </c>
      <c r="F347" s="251" t="s">
        <v>1287</v>
      </c>
      <c r="H347" s="252">
        <v>-0.28000000000000003</v>
      </c>
      <c r="L347" s="70"/>
      <c r="M347" s="72"/>
      <c r="T347" s="73"/>
      <c r="AT347" s="71" t="s">
        <v>145</v>
      </c>
      <c r="AU347" s="71" t="s">
        <v>80</v>
      </c>
      <c r="AV347" s="12" t="s">
        <v>80</v>
      </c>
      <c r="AW347" s="12" t="s">
        <v>30</v>
      </c>
      <c r="AX347" s="12" t="s">
        <v>70</v>
      </c>
      <c r="AY347" s="71" t="s">
        <v>133</v>
      </c>
    </row>
    <row r="348" spans="2:65" s="13" customFormat="1">
      <c r="B348" s="74"/>
      <c r="D348" s="250" t="s">
        <v>145</v>
      </c>
      <c r="E348" s="75" t="s">
        <v>3</v>
      </c>
      <c r="F348" s="254" t="s">
        <v>964</v>
      </c>
      <c r="H348" s="255">
        <v>12.124000000000001</v>
      </c>
      <c r="L348" s="74"/>
      <c r="M348" s="76"/>
      <c r="T348" s="77"/>
      <c r="AT348" s="75" t="s">
        <v>145</v>
      </c>
      <c r="AU348" s="75" t="s">
        <v>80</v>
      </c>
      <c r="AV348" s="13" t="s">
        <v>141</v>
      </c>
      <c r="AW348" s="13" t="s">
        <v>30</v>
      </c>
      <c r="AX348" s="13" t="s">
        <v>78</v>
      </c>
      <c r="AY348" s="75" t="s">
        <v>133</v>
      </c>
    </row>
    <row r="349" spans="2:65" s="1" customFormat="1" ht="16.5" customHeight="1">
      <c r="B349" s="20"/>
      <c r="C349" s="242">
        <v>95</v>
      </c>
      <c r="D349" s="242" t="s">
        <v>136</v>
      </c>
      <c r="E349" s="243" t="s">
        <v>1288</v>
      </c>
      <c r="F349" s="244" t="s">
        <v>1289</v>
      </c>
      <c r="G349" s="245" t="s">
        <v>157</v>
      </c>
      <c r="H349" s="246">
        <v>102.1</v>
      </c>
      <c r="I349" s="321">
        <v>0</v>
      </c>
      <c r="J349" s="247">
        <f>ROUND(I349*H349,2)</f>
        <v>0</v>
      </c>
      <c r="K349" s="244" t="s">
        <v>140</v>
      </c>
      <c r="L349" s="20"/>
      <c r="M349" s="63" t="s">
        <v>3</v>
      </c>
      <c r="N349" s="64" t="s">
        <v>41</v>
      </c>
      <c r="O349" s="65">
        <v>0</v>
      </c>
      <c r="P349" s="65">
        <f>O349*H349</f>
        <v>0</v>
      </c>
      <c r="Q349" s="65">
        <v>0</v>
      </c>
      <c r="R349" s="65">
        <f>Q349*H349</f>
        <v>0</v>
      </c>
      <c r="S349" s="65">
        <v>0</v>
      </c>
      <c r="T349" s="66">
        <f>S349*H349</f>
        <v>0</v>
      </c>
      <c r="AR349" s="67" t="s">
        <v>217</v>
      </c>
      <c r="AT349" s="67" t="s">
        <v>136</v>
      </c>
      <c r="AU349" s="67" t="s">
        <v>80</v>
      </c>
      <c r="AY349" s="17" t="s">
        <v>133</v>
      </c>
      <c r="BE349" s="68">
        <f>IF(N349="základní",J349,0)</f>
        <v>0</v>
      </c>
      <c r="BF349" s="68">
        <f>IF(N349="snížená",J349,0)</f>
        <v>0</v>
      </c>
      <c r="BG349" s="68">
        <f>IF(N349="zákl. přenesená",J349,0)</f>
        <v>0</v>
      </c>
      <c r="BH349" s="68">
        <f>IF(N349="sníž. přenesená",J349,0)</f>
        <v>0</v>
      </c>
      <c r="BI349" s="68">
        <f>IF(N349="nulová",J349,0)</f>
        <v>0</v>
      </c>
      <c r="BJ349" s="17" t="s">
        <v>78</v>
      </c>
      <c r="BK349" s="68">
        <f>ROUND(I349*H349,2)</f>
        <v>0</v>
      </c>
      <c r="BL349" s="17" t="s">
        <v>217</v>
      </c>
      <c r="BM349" s="67" t="s">
        <v>1290</v>
      </c>
    </row>
    <row r="350" spans="2:65" s="1" customFormat="1">
      <c r="B350" s="20"/>
      <c r="D350" s="248" t="s">
        <v>143</v>
      </c>
      <c r="F350" s="249" t="s">
        <v>1291</v>
      </c>
      <c r="L350" s="20"/>
      <c r="M350" s="69"/>
      <c r="T350" s="26"/>
      <c r="AT350" s="17" t="s">
        <v>143</v>
      </c>
      <c r="AU350" s="17" t="s">
        <v>80</v>
      </c>
    </row>
    <row r="351" spans="2:65" s="1" customFormat="1" ht="16.5" customHeight="1">
      <c r="B351" s="20"/>
      <c r="C351" s="242">
        <v>96</v>
      </c>
      <c r="D351" s="242" t="s">
        <v>136</v>
      </c>
      <c r="E351" s="243" t="s">
        <v>1292</v>
      </c>
      <c r="F351" s="244" t="s">
        <v>1293</v>
      </c>
      <c r="G351" s="245" t="s">
        <v>157</v>
      </c>
      <c r="H351" s="246">
        <v>102.1</v>
      </c>
      <c r="I351" s="321">
        <v>0</v>
      </c>
      <c r="J351" s="247">
        <f>ROUND(I351*H351,2)</f>
        <v>0</v>
      </c>
      <c r="K351" s="244" t="s">
        <v>140</v>
      </c>
      <c r="L351" s="20"/>
      <c r="M351" s="63" t="s">
        <v>3</v>
      </c>
      <c r="N351" s="64" t="s">
        <v>41</v>
      </c>
      <c r="O351" s="65">
        <v>0</v>
      </c>
      <c r="P351" s="65">
        <f>O351*H351</f>
        <v>0</v>
      </c>
      <c r="Q351" s="65">
        <v>0</v>
      </c>
      <c r="R351" s="65">
        <f>Q351*H351</f>
        <v>0</v>
      </c>
      <c r="S351" s="65">
        <v>0</v>
      </c>
      <c r="T351" s="66">
        <f>S351*H351</f>
        <v>0</v>
      </c>
      <c r="AR351" s="67" t="s">
        <v>217</v>
      </c>
      <c r="AT351" s="67" t="s">
        <v>136</v>
      </c>
      <c r="AU351" s="67" t="s">
        <v>80</v>
      </c>
      <c r="AY351" s="17" t="s">
        <v>133</v>
      </c>
      <c r="BE351" s="68">
        <f>IF(N351="základní",J351,0)</f>
        <v>0</v>
      </c>
      <c r="BF351" s="68">
        <f>IF(N351="snížená",J351,0)</f>
        <v>0</v>
      </c>
      <c r="BG351" s="68">
        <f>IF(N351="zákl. přenesená",J351,0)</f>
        <v>0</v>
      </c>
      <c r="BH351" s="68">
        <f>IF(N351="sníž. přenesená",J351,0)</f>
        <v>0</v>
      </c>
      <c r="BI351" s="68">
        <f>IF(N351="nulová",J351,0)</f>
        <v>0</v>
      </c>
      <c r="BJ351" s="17" t="s">
        <v>78</v>
      </c>
      <c r="BK351" s="68">
        <f>ROUND(I351*H351,2)</f>
        <v>0</v>
      </c>
      <c r="BL351" s="17" t="s">
        <v>217</v>
      </c>
      <c r="BM351" s="67" t="s">
        <v>1294</v>
      </c>
    </row>
    <row r="352" spans="2:65" s="1" customFormat="1">
      <c r="B352" s="20"/>
      <c r="D352" s="248" t="s">
        <v>143</v>
      </c>
      <c r="F352" s="249" t="s">
        <v>1295</v>
      </c>
      <c r="L352" s="20"/>
      <c r="M352" s="69"/>
      <c r="T352" s="26"/>
      <c r="AT352" s="17" t="s">
        <v>143</v>
      </c>
      <c r="AU352" s="17" t="s">
        <v>80</v>
      </c>
    </row>
    <row r="353" spans="2:65" s="1" customFormat="1" ht="16.5" customHeight="1">
      <c r="B353" s="20"/>
      <c r="C353" s="242">
        <v>97</v>
      </c>
      <c r="D353" s="242" t="s">
        <v>136</v>
      </c>
      <c r="E353" s="243" t="s">
        <v>1296</v>
      </c>
      <c r="F353" s="244" t="s">
        <v>1297</v>
      </c>
      <c r="G353" s="245" t="s">
        <v>157</v>
      </c>
      <c r="H353" s="246">
        <v>12.124000000000001</v>
      </c>
      <c r="I353" s="321">
        <v>0</v>
      </c>
      <c r="J353" s="247">
        <f>ROUND(I353*H353,2)</f>
        <v>0</v>
      </c>
      <c r="K353" s="244" t="s">
        <v>140</v>
      </c>
      <c r="L353" s="20"/>
      <c r="M353" s="63" t="s">
        <v>3</v>
      </c>
      <c r="N353" s="64" t="s">
        <v>41</v>
      </c>
      <c r="O353" s="65">
        <v>0</v>
      </c>
      <c r="P353" s="65">
        <f>O353*H353</f>
        <v>0</v>
      </c>
      <c r="Q353" s="65">
        <v>0</v>
      </c>
      <c r="R353" s="65">
        <f>Q353*H353</f>
        <v>0</v>
      </c>
      <c r="S353" s="65">
        <v>0</v>
      </c>
      <c r="T353" s="66">
        <f>S353*H353</f>
        <v>0</v>
      </c>
      <c r="AR353" s="67" t="s">
        <v>217</v>
      </c>
      <c r="AT353" s="67" t="s">
        <v>136</v>
      </c>
      <c r="AU353" s="67" t="s">
        <v>80</v>
      </c>
      <c r="AY353" s="17" t="s">
        <v>133</v>
      </c>
      <c r="BE353" s="68">
        <f>IF(N353="základní",J353,0)</f>
        <v>0</v>
      </c>
      <c r="BF353" s="68">
        <f>IF(N353="snížená",J353,0)</f>
        <v>0</v>
      </c>
      <c r="BG353" s="68">
        <f>IF(N353="zákl. přenesená",J353,0)</f>
        <v>0</v>
      </c>
      <c r="BH353" s="68">
        <f>IF(N353="sníž. přenesená",J353,0)</f>
        <v>0</v>
      </c>
      <c r="BI353" s="68">
        <f>IF(N353="nulová",J353,0)</f>
        <v>0</v>
      </c>
      <c r="BJ353" s="17" t="s">
        <v>78</v>
      </c>
      <c r="BK353" s="68">
        <f>ROUND(I353*H353,2)</f>
        <v>0</v>
      </c>
      <c r="BL353" s="17" t="s">
        <v>217</v>
      </c>
      <c r="BM353" s="67" t="s">
        <v>160</v>
      </c>
    </row>
    <row r="354" spans="2:65" s="1" customFormat="1">
      <c r="B354" s="20"/>
      <c r="D354" s="248" t="s">
        <v>143</v>
      </c>
      <c r="F354" s="249" t="s">
        <v>1298</v>
      </c>
      <c r="L354" s="20"/>
      <c r="M354" s="69"/>
      <c r="T354" s="26"/>
      <c r="AT354" s="17" t="s">
        <v>143</v>
      </c>
      <c r="AU354" s="17" t="s">
        <v>80</v>
      </c>
    </row>
    <row r="355" spans="2:65" s="1" customFormat="1" ht="24.2" customHeight="1">
      <c r="B355" s="20"/>
      <c r="C355" s="242">
        <v>98</v>
      </c>
      <c r="D355" s="242" t="s">
        <v>136</v>
      </c>
      <c r="E355" s="243" t="s">
        <v>1299</v>
      </c>
      <c r="F355" s="244" t="s">
        <v>1300</v>
      </c>
      <c r="G355" s="245" t="s">
        <v>453</v>
      </c>
      <c r="H355" s="246">
        <v>60.62</v>
      </c>
      <c r="I355" s="321">
        <v>0</v>
      </c>
      <c r="J355" s="247">
        <f>ROUND(I355*H355,2)</f>
        <v>0</v>
      </c>
      <c r="K355" s="244" t="s">
        <v>140</v>
      </c>
      <c r="L355" s="20"/>
      <c r="M355" s="63" t="s">
        <v>3</v>
      </c>
      <c r="N355" s="64" t="s">
        <v>41</v>
      </c>
      <c r="O355" s="65">
        <v>0</v>
      </c>
      <c r="P355" s="65">
        <f>O355*H355</f>
        <v>0</v>
      </c>
      <c r="Q355" s="65">
        <v>0</v>
      </c>
      <c r="R355" s="65">
        <f>Q355*H355</f>
        <v>0</v>
      </c>
      <c r="S355" s="65">
        <v>0</v>
      </c>
      <c r="T355" s="66">
        <f>S355*H355</f>
        <v>0</v>
      </c>
      <c r="AR355" s="67" t="s">
        <v>217</v>
      </c>
      <c r="AT355" s="67" t="s">
        <v>136</v>
      </c>
      <c r="AU355" s="67" t="s">
        <v>80</v>
      </c>
      <c r="AY355" s="17" t="s">
        <v>133</v>
      </c>
      <c r="BE355" s="68">
        <f>IF(N355="základní",J355,0)</f>
        <v>0</v>
      </c>
      <c r="BF355" s="68">
        <f>IF(N355="snížená",J355,0)</f>
        <v>0</v>
      </c>
      <c r="BG355" s="68">
        <f>IF(N355="zákl. přenesená",J355,0)</f>
        <v>0</v>
      </c>
      <c r="BH355" s="68">
        <f>IF(N355="sníž. přenesená",J355,0)</f>
        <v>0</v>
      </c>
      <c r="BI355" s="68">
        <f>IF(N355="nulová",J355,0)</f>
        <v>0</v>
      </c>
      <c r="BJ355" s="17" t="s">
        <v>78</v>
      </c>
      <c r="BK355" s="68">
        <f>ROUND(I355*H355,2)</f>
        <v>0</v>
      </c>
      <c r="BL355" s="17" t="s">
        <v>217</v>
      </c>
      <c r="BM355" s="67" t="s">
        <v>1301</v>
      </c>
    </row>
    <row r="356" spans="2:65" s="1" customFormat="1">
      <c r="B356" s="20"/>
      <c r="D356" s="248" t="s">
        <v>143</v>
      </c>
      <c r="F356" s="249" t="s">
        <v>1302</v>
      </c>
      <c r="L356" s="20"/>
      <c r="M356" s="69"/>
      <c r="T356" s="26"/>
      <c r="AT356" s="17" t="s">
        <v>143</v>
      </c>
      <c r="AU356" s="17" t="s">
        <v>80</v>
      </c>
    </row>
    <row r="357" spans="2:65" s="12" customFormat="1">
      <c r="B357" s="70"/>
      <c r="D357" s="250" t="s">
        <v>145</v>
      </c>
      <c r="E357" s="71" t="s">
        <v>3</v>
      </c>
      <c r="F357" s="251" t="s">
        <v>1264</v>
      </c>
      <c r="H357" s="252">
        <v>62.02</v>
      </c>
      <c r="L357" s="70"/>
      <c r="M357" s="72"/>
      <c r="T357" s="73"/>
      <c r="AT357" s="71" t="s">
        <v>145</v>
      </c>
      <c r="AU357" s="71" t="s">
        <v>80</v>
      </c>
      <c r="AV357" s="12" t="s">
        <v>80</v>
      </c>
      <c r="AW357" s="12" t="s">
        <v>30</v>
      </c>
      <c r="AX357" s="12" t="s">
        <v>70</v>
      </c>
      <c r="AY357" s="71" t="s">
        <v>133</v>
      </c>
    </row>
    <row r="358" spans="2:65" s="12" customFormat="1">
      <c r="B358" s="70"/>
      <c r="D358" s="250" t="s">
        <v>145</v>
      </c>
      <c r="E358" s="71" t="s">
        <v>3</v>
      </c>
      <c r="F358" s="251" t="s">
        <v>1265</v>
      </c>
      <c r="H358" s="252">
        <v>-1.4</v>
      </c>
      <c r="L358" s="70"/>
      <c r="M358" s="72"/>
      <c r="T358" s="73"/>
      <c r="AT358" s="71" t="s">
        <v>145</v>
      </c>
      <c r="AU358" s="71" t="s">
        <v>80</v>
      </c>
      <c r="AV358" s="12" t="s">
        <v>80</v>
      </c>
      <c r="AW358" s="12" t="s">
        <v>30</v>
      </c>
      <c r="AX358" s="12" t="s">
        <v>70</v>
      </c>
      <c r="AY358" s="71" t="s">
        <v>133</v>
      </c>
    </row>
    <row r="359" spans="2:65" s="13" customFormat="1">
      <c r="B359" s="74"/>
      <c r="D359" s="250" t="s">
        <v>145</v>
      </c>
      <c r="E359" s="75" t="s">
        <v>3</v>
      </c>
      <c r="F359" s="254" t="s">
        <v>964</v>
      </c>
      <c r="H359" s="255">
        <v>60.620000000000005</v>
      </c>
      <c r="L359" s="74"/>
      <c r="M359" s="76"/>
      <c r="T359" s="77"/>
      <c r="AT359" s="75" t="s">
        <v>145</v>
      </c>
      <c r="AU359" s="75" t="s">
        <v>80</v>
      </c>
      <c r="AV359" s="13" t="s">
        <v>141</v>
      </c>
      <c r="AW359" s="13" t="s">
        <v>30</v>
      </c>
      <c r="AX359" s="13" t="s">
        <v>78</v>
      </c>
      <c r="AY359" s="75" t="s">
        <v>133</v>
      </c>
    </row>
    <row r="360" spans="2:65" s="1" customFormat="1" ht="24.2" customHeight="1">
      <c r="B360" s="20"/>
      <c r="C360" s="242">
        <v>99</v>
      </c>
      <c r="D360" s="242" t="s">
        <v>136</v>
      </c>
      <c r="E360" s="243" t="s">
        <v>1303</v>
      </c>
      <c r="F360" s="244" t="s">
        <v>1304</v>
      </c>
      <c r="G360" s="245" t="s">
        <v>1109</v>
      </c>
      <c r="H360" s="246">
        <v>5017.8580000000002</v>
      </c>
      <c r="I360" s="321">
        <v>0</v>
      </c>
      <c r="J360" s="247">
        <f>ROUND(I360*H360,2)</f>
        <v>0</v>
      </c>
      <c r="K360" s="244" t="s">
        <v>140</v>
      </c>
      <c r="L360" s="20"/>
      <c r="M360" s="63" t="s">
        <v>3</v>
      </c>
      <c r="N360" s="64" t="s">
        <v>41</v>
      </c>
      <c r="O360" s="65">
        <v>0</v>
      </c>
      <c r="P360" s="65">
        <f>O360*H360</f>
        <v>0</v>
      </c>
      <c r="Q360" s="65">
        <v>0</v>
      </c>
      <c r="R360" s="65">
        <f>Q360*H360</f>
        <v>0</v>
      </c>
      <c r="S360" s="65">
        <v>0</v>
      </c>
      <c r="T360" s="66">
        <f>S360*H360</f>
        <v>0</v>
      </c>
      <c r="AR360" s="67" t="s">
        <v>217</v>
      </c>
      <c r="AT360" s="67" t="s">
        <v>136</v>
      </c>
      <c r="AU360" s="67" t="s">
        <v>80</v>
      </c>
      <c r="AY360" s="17" t="s">
        <v>133</v>
      </c>
      <c r="BE360" s="68">
        <f>IF(N360="základní",J360,0)</f>
        <v>0</v>
      </c>
      <c r="BF360" s="68">
        <f>IF(N360="snížená",J360,0)</f>
        <v>0</v>
      </c>
      <c r="BG360" s="68">
        <f>IF(N360="zákl. přenesená",J360,0)</f>
        <v>0</v>
      </c>
      <c r="BH360" s="68">
        <f>IF(N360="sníž. přenesená",J360,0)</f>
        <v>0</v>
      </c>
      <c r="BI360" s="68">
        <f>IF(N360="nulová",J360,0)</f>
        <v>0</v>
      </c>
      <c r="BJ360" s="17" t="s">
        <v>78</v>
      </c>
      <c r="BK360" s="68">
        <f>ROUND(I360*H360,2)</f>
        <v>0</v>
      </c>
      <c r="BL360" s="17" t="s">
        <v>217</v>
      </c>
      <c r="BM360" s="67" t="s">
        <v>1305</v>
      </c>
    </row>
    <row r="361" spans="2:65" s="1" customFormat="1">
      <c r="B361" s="20"/>
      <c r="D361" s="248" t="s">
        <v>143</v>
      </c>
      <c r="F361" s="249" t="s">
        <v>1306</v>
      </c>
      <c r="L361" s="20"/>
      <c r="M361" s="69"/>
      <c r="T361" s="26"/>
      <c r="AT361" s="17" t="s">
        <v>143</v>
      </c>
      <c r="AU361" s="17" t="s">
        <v>80</v>
      </c>
    </row>
    <row r="362" spans="2:65" s="1" customFormat="1" ht="37.9" customHeight="1">
      <c r="B362" s="20"/>
      <c r="C362" s="315" t="s">
        <v>1126</v>
      </c>
      <c r="D362" s="242" t="s">
        <v>136</v>
      </c>
      <c r="E362" s="243" t="s">
        <v>1307</v>
      </c>
      <c r="F362" s="244" t="s">
        <v>1308</v>
      </c>
      <c r="G362" s="245" t="s">
        <v>1109</v>
      </c>
      <c r="H362" s="246">
        <v>15053.574000000001</v>
      </c>
      <c r="I362" s="321">
        <v>0</v>
      </c>
      <c r="J362" s="247">
        <f>ROUND(I362*H362,2)</f>
        <v>0</v>
      </c>
      <c r="K362" s="244" t="s">
        <v>140</v>
      </c>
      <c r="L362" s="20"/>
      <c r="M362" s="63" t="s">
        <v>3</v>
      </c>
      <c r="N362" s="64" t="s">
        <v>41</v>
      </c>
      <c r="O362" s="65">
        <v>0</v>
      </c>
      <c r="P362" s="65">
        <f>O362*H362</f>
        <v>0</v>
      </c>
      <c r="Q362" s="65">
        <v>0</v>
      </c>
      <c r="R362" s="65">
        <f>Q362*H362</f>
        <v>0</v>
      </c>
      <c r="S362" s="65">
        <v>0</v>
      </c>
      <c r="T362" s="66">
        <f>S362*H362</f>
        <v>0</v>
      </c>
      <c r="AR362" s="67" t="s">
        <v>217</v>
      </c>
      <c r="AT362" s="67" t="s">
        <v>136</v>
      </c>
      <c r="AU362" s="67" t="s">
        <v>80</v>
      </c>
      <c r="AY362" s="17" t="s">
        <v>133</v>
      </c>
      <c r="BE362" s="68">
        <f>IF(N362="základní",J362,0)</f>
        <v>0</v>
      </c>
      <c r="BF362" s="68">
        <f>IF(N362="snížená",J362,0)</f>
        <v>0</v>
      </c>
      <c r="BG362" s="68">
        <f>IF(N362="zákl. přenesená",J362,0)</f>
        <v>0</v>
      </c>
      <c r="BH362" s="68">
        <f>IF(N362="sníž. přenesená",J362,0)</f>
        <v>0</v>
      </c>
      <c r="BI362" s="68">
        <f>IF(N362="nulová",J362,0)</f>
        <v>0</v>
      </c>
      <c r="BJ362" s="17" t="s">
        <v>78</v>
      </c>
      <c r="BK362" s="68">
        <f>ROUND(I362*H362,2)</f>
        <v>0</v>
      </c>
      <c r="BL362" s="17" t="s">
        <v>217</v>
      </c>
      <c r="BM362" s="67" t="s">
        <v>1309</v>
      </c>
    </row>
    <row r="363" spans="2:65" s="1" customFormat="1">
      <c r="B363" s="20"/>
      <c r="D363" s="248" t="s">
        <v>143</v>
      </c>
      <c r="F363" s="249" t="s">
        <v>1310</v>
      </c>
      <c r="L363" s="20"/>
      <c r="M363" s="69"/>
      <c r="T363" s="26"/>
      <c r="AT363" s="17" t="s">
        <v>143</v>
      </c>
      <c r="AU363" s="17" t="s">
        <v>80</v>
      </c>
    </row>
    <row r="364" spans="2:65" s="12" customFormat="1">
      <c r="B364" s="70"/>
      <c r="D364" s="250" t="s">
        <v>145</v>
      </c>
      <c r="E364" s="71" t="s">
        <v>3</v>
      </c>
      <c r="F364" s="251" t="s">
        <v>1311</v>
      </c>
      <c r="H364" s="252">
        <v>15053.574000000001</v>
      </c>
      <c r="L364" s="70"/>
      <c r="M364" s="72"/>
      <c r="T364" s="73"/>
      <c r="AT364" s="71" t="s">
        <v>145</v>
      </c>
      <c r="AU364" s="71" t="s">
        <v>80</v>
      </c>
      <c r="AV364" s="12" t="s">
        <v>80</v>
      </c>
      <c r="AW364" s="12" t="s">
        <v>30</v>
      </c>
      <c r="AX364" s="12" t="s">
        <v>70</v>
      </c>
      <c r="AY364" s="71" t="s">
        <v>133</v>
      </c>
    </row>
    <row r="365" spans="2:65" s="13" customFormat="1">
      <c r="B365" s="74"/>
      <c r="D365" s="250" t="s">
        <v>145</v>
      </c>
      <c r="E365" s="75" t="s">
        <v>3</v>
      </c>
      <c r="F365" s="254" t="s">
        <v>297</v>
      </c>
      <c r="H365" s="255">
        <v>15053.574000000001</v>
      </c>
      <c r="L365" s="74"/>
      <c r="M365" s="76"/>
      <c r="T365" s="77"/>
      <c r="AT365" s="75" t="s">
        <v>145</v>
      </c>
      <c r="AU365" s="75" t="s">
        <v>80</v>
      </c>
      <c r="AV365" s="13" t="s">
        <v>141</v>
      </c>
      <c r="AW365" s="13" t="s">
        <v>30</v>
      </c>
      <c r="AX365" s="13" t="s">
        <v>78</v>
      </c>
      <c r="AY365" s="75" t="s">
        <v>133</v>
      </c>
    </row>
    <row r="366" spans="2:65" s="11" customFormat="1" ht="22.9" customHeight="1">
      <c r="B366" s="56"/>
      <c r="D366" s="57" t="s">
        <v>69</v>
      </c>
      <c r="E366" s="240" t="s">
        <v>720</v>
      </c>
      <c r="F366" s="240" t="s">
        <v>721</v>
      </c>
      <c r="J366" s="241">
        <f>BK366</f>
        <v>0</v>
      </c>
      <c r="L366" s="56"/>
      <c r="M366" s="58"/>
      <c r="P366" s="59">
        <f>SUM(P367:P376)</f>
        <v>0</v>
      </c>
      <c r="R366" s="59">
        <f>SUM(R367:R376)</f>
        <v>0</v>
      </c>
      <c r="T366" s="60">
        <f>SUM(T367:T376)</f>
        <v>0</v>
      </c>
      <c r="AR366" s="57" t="s">
        <v>80</v>
      </c>
      <c r="AT366" s="61" t="s">
        <v>69</v>
      </c>
      <c r="AU366" s="61" t="s">
        <v>78</v>
      </c>
      <c r="AY366" s="57" t="s">
        <v>133</v>
      </c>
      <c r="BK366" s="62">
        <f>SUM(BK367:BK376)</f>
        <v>0</v>
      </c>
    </row>
    <row r="367" spans="2:65" s="1" customFormat="1" ht="24.2" customHeight="1">
      <c r="B367" s="20"/>
      <c r="C367" s="315" t="s">
        <v>1312</v>
      </c>
      <c r="D367" s="242" t="s">
        <v>136</v>
      </c>
      <c r="E367" s="243" t="s">
        <v>1313</v>
      </c>
      <c r="F367" s="244" t="s">
        <v>1314</v>
      </c>
      <c r="G367" s="245" t="s">
        <v>157</v>
      </c>
      <c r="H367" s="246">
        <v>3.2040000000000002</v>
      </c>
      <c r="I367" s="321">
        <v>0</v>
      </c>
      <c r="J367" s="247">
        <f>ROUND(I367*H367,2)</f>
        <v>0</v>
      </c>
      <c r="K367" s="244" t="s">
        <v>140</v>
      </c>
      <c r="L367" s="20"/>
      <c r="M367" s="63" t="s">
        <v>3</v>
      </c>
      <c r="N367" s="64" t="s">
        <v>41</v>
      </c>
      <c r="O367" s="65">
        <v>0</v>
      </c>
      <c r="P367" s="65">
        <f>O367*H367</f>
        <v>0</v>
      </c>
      <c r="Q367" s="65">
        <v>0</v>
      </c>
      <c r="R367" s="65">
        <f>Q367*H367</f>
        <v>0</v>
      </c>
      <c r="S367" s="65">
        <v>0</v>
      </c>
      <c r="T367" s="66">
        <f>S367*H367</f>
        <v>0</v>
      </c>
      <c r="AR367" s="67" t="s">
        <v>217</v>
      </c>
      <c r="AT367" s="67" t="s">
        <v>136</v>
      </c>
      <c r="AU367" s="67" t="s">
        <v>80</v>
      </c>
      <c r="AY367" s="17" t="s">
        <v>133</v>
      </c>
      <c r="BE367" s="68">
        <f>IF(N367="základní",J367,0)</f>
        <v>0</v>
      </c>
      <c r="BF367" s="68">
        <f>IF(N367="snížená",J367,0)</f>
        <v>0</v>
      </c>
      <c r="BG367" s="68">
        <f>IF(N367="zákl. přenesená",J367,0)</f>
        <v>0</v>
      </c>
      <c r="BH367" s="68">
        <f>IF(N367="sníž. přenesená",J367,0)</f>
        <v>0</v>
      </c>
      <c r="BI367" s="68">
        <f>IF(N367="nulová",J367,0)</f>
        <v>0</v>
      </c>
      <c r="BJ367" s="17" t="s">
        <v>78</v>
      </c>
      <c r="BK367" s="68">
        <f>ROUND(I367*H367,2)</f>
        <v>0</v>
      </c>
      <c r="BL367" s="17" t="s">
        <v>217</v>
      </c>
      <c r="BM367" s="67" t="s">
        <v>1315</v>
      </c>
    </row>
    <row r="368" spans="2:65" s="1" customFormat="1">
      <c r="B368" s="20"/>
      <c r="D368" s="248" t="s">
        <v>143</v>
      </c>
      <c r="F368" s="249" t="s">
        <v>1316</v>
      </c>
      <c r="L368" s="20"/>
      <c r="M368" s="69"/>
      <c r="T368" s="26"/>
      <c r="AT368" s="17" t="s">
        <v>143</v>
      </c>
      <c r="AU368" s="17" t="s">
        <v>80</v>
      </c>
    </row>
    <row r="369" spans="2:65" s="12" customFormat="1">
      <c r="B369" s="70"/>
      <c r="D369" s="250" t="s">
        <v>145</v>
      </c>
      <c r="E369" s="71" t="s">
        <v>3</v>
      </c>
      <c r="F369" s="251" t="s">
        <v>1317</v>
      </c>
      <c r="H369" s="252">
        <v>3.2040000000000002</v>
      </c>
      <c r="L369" s="70"/>
      <c r="M369" s="72"/>
      <c r="T369" s="73"/>
      <c r="AT369" s="71" t="s">
        <v>145</v>
      </c>
      <c r="AU369" s="71" t="s">
        <v>80</v>
      </c>
      <c r="AV369" s="12" t="s">
        <v>80</v>
      </c>
      <c r="AW369" s="12" t="s">
        <v>30</v>
      </c>
      <c r="AX369" s="12" t="s">
        <v>70</v>
      </c>
      <c r="AY369" s="71" t="s">
        <v>133</v>
      </c>
    </row>
    <row r="370" spans="2:65" s="13" customFormat="1">
      <c r="B370" s="74"/>
      <c r="D370" s="250" t="s">
        <v>145</v>
      </c>
      <c r="E370" s="75" t="s">
        <v>3</v>
      </c>
      <c r="F370" s="254" t="s">
        <v>297</v>
      </c>
      <c r="H370" s="255">
        <v>3.2040000000000002</v>
      </c>
      <c r="L370" s="74"/>
      <c r="M370" s="76"/>
      <c r="T370" s="77"/>
      <c r="AT370" s="75" t="s">
        <v>145</v>
      </c>
      <c r="AU370" s="75" t="s">
        <v>80</v>
      </c>
      <c r="AV370" s="13" t="s">
        <v>141</v>
      </c>
      <c r="AW370" s="13" t="s">
        <v>30</v>
      </c>
      <c r="AX370" s="13" t="s">
        <v>78</v>
      </c>
      <c r="AY370" s="75" t="s">
        <v>133</v>
      </c>
    </row>
    <row r="371" spans="2:65" s="1" customFormat="1" ht="16.5" customHeight="1">
      <c r="B371" s="20"/>
      <c r="C371" s="315" t="s">
        <v>1129</v>
      </c>
      <c r="D371" s="242" t="s">
        <v>136</v>
      </c>
      <c r="E371" s="243" t="s">
        <v>1318</v>
      </c>
      <c r="F371" s="244" t="s">
        <v>1319</v>
      </c>
      <c r="G371" s="245" t="s">
        <v>157</v>
      </c>
      <c r="H371" s="246">
        <v>3.2040000000000002</v>
      </c>
      <c r="I371" s="321">
        <v>0</v>
      </c>
      <c r="J371" s="247">
        <f>ROUND(I371*H371,2)</f>
        <v>0</v>
      </c>
      <c r="K371" s="244" t="s">
        <v>140</v>
      </c>
      <c r="L371" s="20"/>
      <c r="M371" s="63" t="s">
        <v>3</v>
      </c>
      <c r="N371" s="64" t="s">
        <v>41</v>
      </c>
      <c r="O371" s="65">
        <v>0</v>
      </c>
      <c r="P371" s="65">
        <f>O371*H371</f>
        <v>0</v>
      </c>
      <c r="Q371" s="65">
        <v>0</v>
      </c>
      <c r="R371" s="65">
        <f>Q371*H371</f>
        <v>0</v>
      </c>
      <c r="S371" s="65">
        <v>0</v>
      </c>
      <c r="T371" s="66">
        <f>S371*H371</f>
        <v>0</v>
      </c>
      <c r="AR371" s="67" t="s">
        <v>217</v>
      </c>
      <c r="AT371" s="67" t="s">
        <v>136</v>
      </c>
      <c r="AU371" s="67" t="s">
        <v>80</v>
      </c>
      <c r="AY371" s="17" t="s">
        <v>133</v>
      </c>
      <c r="BE371" s="68">
        <f>IF(N371="základní",J371,0)</f>
        <v>0</v>
      </c>
      <c r="BF371" s="68">
        <f>IF(N371="snížená",J371,0)</f>
        <v>0</v>
      </c>
      <c r="BG371" s="68">
        <f>IF(N371="zákl. přenesená",J371,0)</f>
        <v>0</v>
      </c>
      <c r="BH371" s="68">
        <f>IF(N371="sníž. přenesená",J371,0)</f>
        <v>0</v>
      </c>
      <c r="BI371" s="68">
        <f>IF(N371="nulová",J371,0)</f>
        <v>0</v>
      </c>
      <c r="BJ371" s="17" t="s">
        <v>78</v>
      </c>
      <c r="BK371" s="68">
        <f>ROUND(I371*H371,2)</f>
        <v>0</v>
      </c>
      <c r="BL371" s="17" t="s">
        <v>217</v>
      </c>
      <c r="BM371" s="67" t="s">
        <v>1320</v>
      </c>
    </row>
    <row r="372" spans="2:65" s="1" customFormat="1">
      <c r="B372" s="20"/>
      <c r="D372" s="248" t="s">
        <v>143</v>
      </c>
      <c r="F372" s="249" t="s">
        <v>1321</v>
      </c>
      <c r="L372" s="20"/>
      <c r="M372" s="69"/>
      <c r="T372" s="26"/>
      <c r="AT372" s="17" t="s">
        <v>143</v>
      </c>
      <c r="AU372" s="17" t="s">
        <v>80</v>
      </c>
    </row>
    <row r="373" spans="2:65" s="1" customFormat="1" ht="16.5" customHeight="1">
      <c r="B373" s="20"/>
      <c r="C373" s="315" t="s">
        <v>1322</v>
      </c>
      <c r="D373" s="242" t="s">
        <v>136</v>
      </c>
      <c r="E373" s="243" t="s">
        <v>1323</v>
      </c>
      <c r="F373" s="244" t="s">
        <v>1324</v>
      </c>
      <c r="G373" s="245" t="s">
        <v>157</v>
      </c>
      <c r="H373" s="246">
        <v>3.2040000000000002</v>
      </c>
      <c r="I373" s="321">
        <v>0</v>
      </c>
      <c r="J373" s="247">
        <f>ROUND(I373*H373,2)</f>
        <v>0</v>
      </c>
      <c r="K373" s="244" t="s">
        <v>140</v>
      </c>
      <c r="L373" s="20"/>
      <c r="M373" s="63" t="s">
        <v>3</v>
      </c>
      <c r="N373" s="64" t="s">
        <v>41</v>
      </c>
      <c r="O373" s="65">
        <v>0</v>
      </c>
      <c r="P373" s="65">
        <f>O373*H373</f>
        <v>0</v>
      </c>
      <c r="Q373" s="65">
        <v>0</v>
      </c>
      <c r="R373" s="65">
        <f>Q373*H373</f>
        <v>0</v>
      </c>
      <c r="S373" s="65">
        <v>0</v>
      </c>
      <c r="T373" s="66">
        <f>S373*H373</f>
        <v>0</v>
      </c>
      <c r="AR373" s="67" t="s">
        <v>217</v>
      </c>
      <c r="AT373" s="67" t="s">
        <v>136</v>
      </c>
      <c r="AU373" s="67" t="s">
        <v>80</v>
      </c>
      <c r="AY373" s="17" t="s">
        <v>133</v>
      </c>
      <c r="BE373" s="68">
        <f>IF(N373="základní",J373,0)</f>
        <v>0</v>
      </c>
      <c r="BF373" s="68">
        <f>IF(N373="snížená",J373,0)</f>
        <v>0</v>
      </c>
      <c r="BG373" s="68">
        <f>IF(N373="zákl. přenesená",J373,0)</f>
        <v>0</v>
      </c>
      <c r="BH373" s="68">
        <f>IF(N373="sníž. přenesená",J373,0)</f>
        <v>0</v>
      </c>
      <c r="BI373" s="68">
        <f>IF(N373="nulová",J373,0)</f>
        <v>0</v>
      </c>
      <c r="BJ373" s="17" t="s">
        <v>78</v>
      </c>
      <c r="BK373" s="68">
        <f>ROUND(I373*H373,2)</f>
        <v>0</v>
      </c>
      <c r="BL373" s="17" t="s">
        <v>217</v>
      </c>
      <c r="BM373" s="67" t="s">
        <v>1325</v>
      </c>
    </row>
    <row r="374" spans="2:65" s="1" customFormat="1">
      <c r="B374" s="20"/>
      <c r="D374" s="248" t="s">
        <v>143</v>
      </c>
      <c r="F374" s="249" t="s">
        <v>1326</v>
      </c>
      <c r="L374" s="20"/>
      <c r="M374" s="69"/>
      <c r="T374" s="26"/>
      <c r="AT374" s="17" t="s">
        <v>143</v>
      </c>
      <c r="AU374" s="17" t="s">
        <v>80</v>
      </c>
    </row>
    <row r="375" spans="2:65" s="1" customFormat="1" ht="16.5" customHeight="1">
      <c r="B375" s="20"/>
      <c r="C375" s="315" t="s">
        <v>1132</v>
      </c>
      <c r="D375" s="242" t="s">
        <v>136</v>
      </c>
      <c r="E375" s="243" t="s">
        <v>1327</v>
      </c>
      <c r="F375" s="244" t="s">
        <v>1328</v>
      </c>
      <c r="G375" s="245" t="s">
        <v>157</v>
      </c>
      <c r="H375" s="246">
        <v>3.2040000000000002</v>
      </c>
      <c r="I375" s="321">
        <v>0</v>
      </c>
      <c r="J375" s="247">
        <f>ROUND(I375*H375,2)</f>
        <v>0</v>
      </c>
      <c r="K375" s="244" t="s">
        <v>140</v>
      </c>
      <c r="L375" s="20"/>
      <c r="M375" s="63" t="s">
        <v>3</v>
      </c>
      <c r="N375" s="64" t="s">
        <v>41</v>
      </c>
      <c r="O375" s="65">
        <v>0</v>
      </c>
      <c r="P375" s="65">
        <f>O375*H375</f>
        <v>0</v>
      </c>
      <c r="Q375" s="65">
        <v>0</v>
      </c>
      <c r="R375" s="65">
        <f>Q375*H375</f>
        <v>0</v>
      </c>
      <c r="S375" s="65">
        <v>0</v>
      </c>
      <c r="T375" s="66">
        <f>S375*H375</f>
        <v>0</v>
      </c>
      <c r="AR375" s="67" t="s">
        <v>217</v>
      </c>
      <c r="AT375" s="67" t="s">
        <v>136</v>
      </c>
      <c r="AU375" s="67" t="s">
        <v>80</v>
      </c>
      <c r="AY375" s="17" t="s">
        <v>133</v>
      </c>
      <c r="BE375" s="68">
        <f>IF(N375="základní",J375,0)</f>
        <v>0</v>
      </c>
      <c r="BF375" s="68">
        <f>IF(N375="snížená",J375,0)</f>
        <v>0</v>
      </c>
      <c r="BG375" s="68">
        <f>IF(N375="zákl. přenesená",J375,0)</f>
        <v>0</v>
      </c>
      <c r="BH375" s="68">
        <f>IF(N375="sníž. přenesená",J375,0)</f>
        <v>0</v>
      </c>
      <c r="BI375" s="68">
        <f>IF(N375="nulová",J375,0)</f>
        <v>0</v>
      </c>
      <c r="BJ375" s="17" t="s">
        <v>78</v>
      </c>
      <c r="BK375" s="68">
        <f>ROUND(I375*H375,2)</f>
        <v>0</v>
      </c>
      <c r="BL375" s="17" t="s">
        <v>217</v>
      </c>
      <c r="BM375" s="67" t="s">
        <v>1329</v>
      </c>
    </row>
    <row r="376" spans="2:65" s="1" customFormat="1">
      <c r="B376" s="20"/>
      <c r="D376" s="248" t="s">
        <v>143</v>
      </c>
      <c r="F376" s="249" t="s">
        <v>1330</v>
      </c>
      <c r="L376" s="20"/>
      <c r="M376" s="69"/>
      <c r="T376" s="26"/>
      <c r="AT376" s="17" t="s">
        <v>143</v>
      </c>
      <c r="AU376" s="17" t="s">
        <v>80</v>
      </c>
    </row>
    <row r="377" spans="2:65" s="11" customFormat="1" ht="22.9" customHeight="1">
      <c r="B377" s="56"/>
      <c r="D377" s="57" t="s">
        <v>69</v>
      </c>
      <c r="E377" s="240" t="s">
        <v>736</v>
      </c>
      <c r="F377" s="240" t="s">
        <v>1331</v>
      </c>
      <c r="J377" s="241">
        <f>SUM(J378:J394)</f>
        <v>0</v>
      </c>
      <c r="L377" s="56"/>
      <c r="M377" s="58"/>
      <c r="P377" s="59">
        <f>SUM(P378:P396)</f>
        <v>0</v>
      </c>
      <c r="R377" s="59">
        <f>SUM(R378:R396)</f>
        <v>0</v>
      </c>
      <c r="T377" s="60">
        <f>SUM(T378:T396)</f>
        <v>0</v>
      </c>
      <c r="AR377" s="57" t="s">
        <v>80</v>
      </c>
      <c r="AT377" s="61" t="s">
        <v>69</v>
      </c>
      <c r="AU377" s="61" t="s">
        <v>78</v>
      </c>
      <c r="AY377" s="57" t="s">
        <v>133</v>
      </c>
      <c r="BK377" s="62">
        <f>SUM(BK378:BK396)</f>
        <v>0</v>
      </c>
    </row>
    <row r="378" spans="2:65" s="1" customFormat="1" ht="16.5" customHeight="1">
      <c r="B378" s="20"/>
      <c r="C378" s="315" t="s">
        <v>1332</v>
      </c>
      <c r="D378" s="242" t="s">
        <v>136</v>
      </c>
      <c r="E378" s="243" t="s">
        <v>1333</v>
      </c>
      <c r="F378" s="244" t="s">
        <v>1334</v>
      </c>
      <c r="G378" s="245" t="s">
        <v>157</v>
      </c>
      <c r="H378" s="246">
        <v>263.97199999999998</v>
      </c>
      <c r="I378" s="321">
        <v>0</v>
      </c>
      <c r="J378" s="247">
        <f>ROUND(I378*H378,2)</f>
        <v>0</v>
      </c>
      <c r="K378" s="244" t="s">
        <v>140</v>
      </c>
      <c r="L378" s="20"/>
      <c r="M378" s="63" t="s">
        <v>3</v>
      </c>
      <c r="N378" s="64" t="s">
        <v>41</v>
      </c>
      <c r="O378" s="65">
        <v>0</v>
      </c>
      <c r="P378" s="65">
        <f>O378*H378</f>
        <v>0</v>
      </c>
      <c r="Q378" s="65">
        <v>0</v>
      </c>
      <c r="R378" s="65">
        <f>Q378*H378</f>
        <v>0</v>
      </c>
      <c r="S378" s="65">
        <v>0</v>
      </c>
      <c r="T378" s="66">
        <f>S378*H378</f>
        <v>0</v>
      </c>
      <c r="AR378" s="67" t="s">
        <v>217</v>
      </c>
      <c r="AT378" s="67" t="s">
        <v>136</v>
      </c>
      <c r="AU378" s="67" t="s">
        <v>80</v>
      </c>
      <c r="AY378" s="17" t="s">
        <v>133</v>
      </c>
      <c r="BE378" s="68">
        <f>IF(N378="základní",J378,0)</f>
        <v>0</v>
      </c>
      <c r="BF378" s="68">
        <f>IF(N378="snížená",J378,0)</f>
        <v>0</v>
      </c>
      <c r="BG378" s="68">
        <f>IF(N378="zákl. přenesená",J378,0)</f>
        <v>0</v>
      </c>
      <c r="BH378" s="68">
        <f>IF(N378="sníž. přenesená",J378,0)</f>
        <v>0</v>
      </c>
      <c r="BI378" s="68">
        <f>IF(N378="nulová",J378,0)</f>
        <v>0</v>
      </c>
      <c r="BJ378" s="17" t="s">
        <v>78</v>
      </c>
      <c r="BK378" s="68">
        <f>ROUND(I378*H378,2)</f>
        <v>0</v>
      </c>
      <c r="BL378" s="17" t="s">
        <v>217</v>
      </c>
      <c r="BM378" s="67" t="s">
        <v>1335</v>
      </c>
    </row>
    <row r="379" spans="2:65" s="1" customFormat="1">
      <c r="B379" s="20"/>
      <c r="D379" s="248" t="s">
        <v>143</v>
      </c>
      <c r="F379" s="249" t="s">
        <v>1336</v>
      </c>
      <c r="L379" s="20"/>
      <c r="M379" s="69"/>
      <c r="T379" s="26"/>
      <c r="AT379" s="17" t="s">
        <v>143</v>
      </c>
      <c r="AU379" s="17" t="s">
        <v>80</v>
      </c>
    </row>
    <row r="380" spans="2:65" s="12" customFormat="1">
      <c r="B380" s="70"/>
      <c r="D380" s="250" t="s">
        <v>145</v>
      </c>
      <c r="E380" s="71" t="s">
        <v>3</v>
      </c>
      <c r="F380" s="251" t="s">
        <v>962</v>
      </c>
      <c r="H380" s="252">
        <v>161.87200000000001</v>
      </c>
      <c r="L380" s="70"/>
      <c r="M380" s="72"/>
      <c r="T380" s="73"/>
      <c r="AT380" s="71" t="s">
        <v>145</v>
      </c>
      <c r="AU380" s="71" t="s">
        <v>80</v>
      </c>
      <c r="AV380" s="12" t="s">
        <v>80</v>
      </c>
      <c r="AW380" s="12" t="s">
        <v>30</v>
      </c>
      <c r="AX380" s="12" t="s">
        <v>70</v>
      </c>
      <c r="AY380" s="71" t="s">
        <v>133</v>
      </c>
    </row>
    <row r="381" spans="2:65" s="14" customFormat="1">
      <c r="B381" s="91"/>
      <c r="D381" s="250" t="s">
        <v>145</v>
      </c>
      <c r="E381" s="92" t="s">
        <v>3</v>
      </c>
      <c r="F381" s="262" t="s">
        <v>1337</v>
      </c>
      <c r="H381" s="263">
        <v>161.87200000000001</v>
      </c>
      <c r="L381" s="91"/>
      <c r="M381" s="93"/>
      <c r="T381" s="94"/>
      <c r="AT381" s="92" t="s">
        <v>145</v>
      </c>
      <c r="AU381" s="92" t="s">
        <v>80</v>
      </c>
      <c r="AV381" s="14" t="s">
        <v>154</v>
      </c>
      <c r="AW381" s="14" t="s">
        <v>30</v>
      </c>
      <c r="AX381" s="14" t="s">
        <v>70</v>
      </c>
      <c r="AY381" s="92" t="s">
        <v>133</v>
      </c>
    </row>
    <row r="382" spans="2:65" s="12" customFormat="1">
      <c r="B382" s="70"/>
      <c r="D382" s="250" t="s">
        <v>145</v>
      </c>
      <c r="E382" s="71" t="s">
        <v>3</v>
      </c>
      <c r="F382" s="251" t="s">
        <v>1338</v>
      </c>
      <c r="H382" s="252">
        <v>102.1</v>
      </c>
      <c r="L382" s="70"/>
      <c r="M382" s="72"/>
      <c r="T382" s="73"/>
      <c r="AT382" s="71" t="s">
        <v>145</v>
      </c>
      <c r="AU382" s="71" t="s">
        <v>80</v>
      </c>
      <c r="AV382" s="12" t="s">
        <v>80</v>
      </c>
      <c r="AW382" s="12" t="s">
        <v>30</v>
      </c>
      <c r="AX382" s="12" t="s">
        <v>70</v>
      </c>
      <c r="AY382" s="71" t="s">
        <v>133</v>
      </c>
    </row>
    <row r="383" spans="2:65" s="14" customFormat="1">
      <c r="B383" s="91"/>
      <c r="D383" s="250" t="s">
        <v>145</v>
      </c>
      <c r="E383" s="92" t="s">
        <v>3</v>
      </c>
      <c r="F383" s="262" t="s">
        <v>1339</v>
      </c>
      <c r="H383" s="263">
        <v>102.1</v>
      </c>
      <c r="L383" s="91"/>
      <c r="M383" s="93"/>
      <c r="T383" s="94"/>
      <c r="AT383" s="92" t="s">
        <v>145</v>
      </c>
      <c r="AU383" s="92" t="s">
        <v>80</v>
      </c>
      <c r="AV383" s="14" t="s">
        <v>154</v>
      </c>
      <c r="AW383" s="14" t="s">
        <v>30</v>
      </c>
      <c r="AX383" s="14" t="s">
        <v>70</v>
      </c>
      <c r="AY383" s="92" t="s">
        <v>133</v>
      </c>
    </row>
    <row r="384" spans="2:65" s="13" customFormat="1">
      <c r="B384" s="74"/>
      <c r="D384" s="250" t="s">
        <v>145</v>
      </c>
      <c r="E384" s="75" t="s">
        <v>3</v>
      </c>
      <c r="F384" s="254" t="s">
        <v>297</v>
      </c>
      <c r="H384" s="255">
        <v>263.97199999999998</v>
      </c>
      <c r="L384" s="74"/>
      <c r="M384" s="76"/>
      <c r="T384" s="77"/>
      <c r="AT384" s="75" t="s">
        <v>145</v>
      </c>
      <c r="AU384" s="75" t="s">
        <v>80</v>
      </c>
      <c r="AV384" s="13" t="s">
        <v>141</v>
      </c>
      <c r="AW384" s="13" t="s">
        <v>30</v>
      </c>
      <c r="AX384" s="13" t="s">
        <v>78</v>
      </c>
      <c r="AY384" s="75" t="s">
        <v>133</v>
      </c>
    </row>
    <row r="385" spans="2:65" s="1" customFormat="1" ht="24.2" customHeight="1">
      <c r="B385" s="20"/>
      <c r="C385" s="315" t="s">
        <v>1136</v>
      </c>
      <c r="D385" s="242" t="s">
        <v>136</v>
      </c>
      <c r="E385" s="243" t="s">
        <v>1340</v>
      </c>
      <c r="F385" s="244" t="s">
        <v>1341</v>
      </c>
      <c r="G385" s="245" t="s">
        <v>157</v>
      </c>
      <c r="H385" s="246">
        <v>263.97199999999998</v>
      </c>
      <c r="I385" s="321">
        <v>0</v>
      </c>
      <c r="J385" s="247">
        <f>ROUND(I385*H385,2)</f>
        <v>0</v>
      </c>
      <c r="K385" s="244" t="s">
        <v>140</v>
      </c>
      <c r="L385" s="20"/>
      <c r="M385" s="63" t="s">
        <v>3</v>
      </c>
      <c r="N385" s="64" t="s">
        <v>41</v>
      </c>
      <c r="O385" s="65">
        <v>0</v>
      </c>
      <c r="P385" s="65">
        <f>O385*H385</f>
        <v>0</v>
      </c>
      <c r="Q385" s="65">
        <v>0</v>
      </c>
      <c r="R385" s="65">
        <f>Q385*H385</f>
        <v>0</v>
      </c>
      <c r="S385" s="65">
        <v>0</v>
      </c>
      <c r="T385" s="66">
        <f>S385*H385</f>
        <v>0</v>
      </c>
      <c r="AR385" s="67" t="s">
        <v>217</v>
      </c>
      <c r="AT385" s="67" t="s">
        <v>136</v>
      </c>
      <c r="AU385" s="67" t="s">
        <v>80</v>
      </c>
      <c r="AY385" s="17" t="s">
        <v>133</v>
      </c>
      <c r="BE385" s="68">
        <f>IF(N385="základní",J385,0)</f>
        <v>0</v>
      </c>
      <c r="BF385" s="68">
        <f>IF(N385="snížená",J385,0)</f>
        <v>0</v>
      </c>
      <c r="BG385" s="68">
        <f>IF(N385="zákl. přenesená",J385,0)</f>
        <v>0</v>
      </c>
      <c r="BH385" s="68">
        <f>IF(N385="sníž. přenesená",J385,0)</f>
        <v>0</v>
      </c>
      <c r="BI385" s="68">
        <f>IF(N385="nulová",J385,0)</f>
        <v>0</v>
      </c>
      <c r="BJ385" s="17" t="s">
        <v>78</v>
      </c>
      <c r="BK385" s="68">
        <f>ROUND(I385*H385,2)</f>
        <v>0</v>
      </c>
      <c r="BL385" s="17" t="s">
        <v>217</v>
      </c>
      <c r="BM385" s="67" t="s">
        <v>1342</v>
      </c>
    </row>
    <row r="386" spans="2:65" s="1" customFormat="1">
      <c r="B386" s="20"/>
      <c r="D386" s="248" t="s">
        <v>143</v>
      </c>
      <c r="F386" s="249" t="s">
        <v>1343</v>
      </c>
      <c r="L386" s="20"/>
      <c r="M386" s="69"/>
      <c r="T386" s="26"/>
      <c r="AT386" s="17" t="s">
        <v>143</v>
      </c>
      <c r="AU386" s="17" t="s">
        <v>80</v>
      </c>
    </row>
    <row r="387" spans="2:65" s="12" customFormat="1">
      <c r="B387" s="70"/>
      <c r="D387" s="250" t="s">
        <v>145</v>
      </c>
      <c r="E387" s="71" t="s">
        <v>3</v>
      </c>
      <c r="F387" s="251" t="s">
        <v>962</v>
      </c>
      <c r="H387" s="252">
        <v>161.87200000000001</v>
      </c>
      <c r="L387" s="70"/>
      <c r="M387" s="72"/>
      <c r="T387" s="73"/>
      <c r="AT387" s="71" t="s">
        <v>145</v>
      </c>
      <c r="AU387" s="71" t="s">
        <v>80</v>
      </c>
      <c r="AV387" s="12" t="s">
        <v>80</v>
      </c>
      <c r="AW387" s="12" t="s">
        <v>30</v>
      </c>
      <c r="AX387" s="12" t="s">
        <v>70</v>
      </c>
      <c r="AY387" s="71" t="s">
        <v>133</v>
      </c>
    </row>
    <row r="388" spans="2:65" s="14" customFormat="1">
      <c r="B388" s="91"/>
      <c r="D388" s="250" t="s">
        <v>145</v>
      </c>
      <c r="E388" s="92" t="s">
        <v>3</v>
      </c>
      <c r="F388" s="262" t="s">
        <v>1337</v>
      </c>
      <c r="H388" s="263">
        <v>161.87200000000001</v>
      </c>
      <c r="L388" s="91"/>
      <c r="M388" s="93"/>
      <c r="T388" s="94"/>
      <c r="AT388" s="92" t="s">
        <v>145</v>
      </c>
      <c r="AU388" s="92" t="s">
        <v>80</v>
      </c>
      <c r="AV388" s="14" t="s">
        <v>154</v>
      </c>
      <c r="AW388" s="14" t="s">
        <v>30</v>
      </c>
      <c r="AX388" s="14" t="s">
        <v>70</v>
      </c>
      <c r="AY388" s="92" t="s">
        <v>133</v>
      </c>
    </row>
    <row r="389" spans="2:65" s="12" customFormat="1">
      <c r="B389" s="70"/>
      <c r="D389" s="250" t="s">
        <v>145</v>
      </c>
      <c r="E389" s="71" t="s">
        <v>3</v>
      </c>
      <c r="F389" s="251" t="s">
        <v>1338</v>
      </c>
      <c r="H389" s="252">
        <v>102.1</v>
      </c>
      <c r="L389" s="70"/>
      <c r="M389" s="72"/>
      <c r="T389" s="73"/>
      <c r="AT389" s="71" t="s">
        <v>145</v>
      </c>
      <c r="AU389" s="71" t="s">
        <v>80</v>
      </c>
      <c r="AV389" s="12" t="s">
        <v>80</v>
      </c>
      <c r="AW389" s="12" t="s">
        <v>30</v>
      </c>
      <c r="AX389" s="12" t="s">
        <v>70</v>
      </c>
      <c r="AY389" s="71" t="s">
        <v>133</v>
      </c>
    </row>
    <row r="390" spans="2:65" s="14" customFormat="1">
      <c r="B390" s="91"/>
      <c r="D390" s="250" t="s">
        <v>145</v>
      </c>
      <c r="E390" s="92" t="s">
        <v>3</v>
      </c>
      <c r="F390" s="262" t="s">
        <v>1339</v>
      </c>
      <c r="H390" s="263">
        <v>102.1</v>
      </c>
      <c r="L390" s="91"/>
      <c r="M390" s="93"/>
      <c r="T390" s="94"/>
      <c r="AT390" s="92" t="s">
        <v>145</v>
      </c>
      <c r="AU390" s="92" t="s">
        <v>80</v>
      </c>
      <c r="AV390" s="14" t="s">
        <v>154</v>
      </c>
      <c r="AW390" s="14" t="s">
        <v>30</v>
      </c>
      <c r="AX390" s="14" t="s">
        <v>70</v>
      </c>
      <c r="AY390" s="92" t="s">
        <v>133</v>
      </c>
    </row>
    <row r="391" spans="2:65" s="13" customFormat="1">
      <c r="B391" s="74"/>
      <c r="D391" s="250" t="s">
        <v>145</v>
      </c>
      <c r="E391" s="75" t="s">
        <v>3</v>
      </c>
      <c r="F391" s="254" t="s">
        <v>297</v>
      </c>
      <c r="H391" s="255">
        <v>263.97199999999998</v>
      </c>
      <c r="L391" s="74"/>
      <c r="M391" s="76"/>
      <c r="T391" s="77"/>
      <c r="AT391" s="75" t="s">
        <v>145</v>
      </c>
      <c r="AU391" s="75" t="s">
        <v>80</v>
      </c>
      <c r="AV391" s="13" t="s">
        <v>141</v>
      </c>
      <c r="AW391" s="13" t="s">
        <v>30</v>
      </c>
      <c r="AX391" s="13" t="s">
        <v>78</v>
      </c>
      <c r="AY391" s="75" t="s">
        <v>133</v>
      </c>
    </row>
    <row r="392" spans="2:65" s="1" customFormat="1" ht="16.5" customHeight="1">
      <c r="B392" s="20"/>
      <c r="C392" s="315" t="s">
        <v>1344</v>
      </c>
      <c r="D392" s="242" t="s">
        <v>136</v>
      </c>
      <c r="E392" s="243" t="s">
        <v>1345</v>
      </c>
      <c r="F392" s="244" t="s">
        <v>1346</v>
      </c>
      <c r="G392" s="245" t="s">
        <v>157</v>
      </c>
      <c r="H392" s="246">
        <v>102.1</v>
      </c>
      <c r="I392" s="321">
        <v>0</v>
      </c>
      <c r="J392" s="247">
        <f>ROUND(I392*H392,2)</f>
        <v>0</v>
      </c>
      <c r="K392" s="244" t="s">
        <v>140</v>
      </c>
      <c r="L392" s="20"/>
      <c r="M392" s="63" t="s">
        <v>3</v>
      </c>
      <c r="N392" s="64" t="s">
        <v>41</v>
      </c>
      <c r="O392" s="65">
        <v>0</v>
      </c>
      <c r="P392" s="65">
        <f>O392*H392</f>
        <v>0</v>
      </c>
      <c r="Q392" s="65">
        <v>0</v>
      </c>
      <c r="R392" s="65">
        <f>Q392*H392</f>
        <v>0</v>
      </c>
      <c r="S392" s="65">
        <v>0</v>
      </c>
      <c r="T392" s="66">
        <f>S392*H392</f>
        <v>0</v>
      </c>
      <c r="AR392" s="67" t="s">
        <v>217</v>
      </c>
      <c r="AT392" s="67" t="s">
        <v>136</v>
      </c>
      <c r="AU392" s="67" t="s">
        <v>80</v>
      </c>
      <c r="AY392" s="17" t="s">
        <v>133</v>
      </c>
      <c r="BE392" s="68">
        <f>IF(N392="základní",J392,0)</f>
        <v>0</v>
      </c>
      <c r="BF392" s="68">
        <f>IF(N392="snížená",J392,0)</f>
        <v>0</v>
      </c>
      <c r="BG392" s="68">
        <f>IF(N392="zákl. přenesená",J392,0)</f>
        <v>0</v>
      </c>
      <c r="BH392" s="68">
        <f>IF(N392="sníž. přenesená",J392,0)</f>
        <v>0</v>
      </c>
      <c r="BI392" s="68">
        <f>IF(N392="nulová",J392,0)</f>
        <v>0</v>
      </c>
      <c r="BJ392" s="17" t="s">
        <v>78</v>
      </c>
      <c r="BK392" s="68">
        <f>ROUND(I392*H392,2)</f>
        <v>0</v>
      </c>
      <c r="BL392" s="17" t="s">
        <v>217</v>
      </c>
      <c r="BM392" s="67" t="s">
        <v>1347</v>
      </c>
    </row>
    <row r="393" spans="2:65" s="1" customFormat="1">
      <c r="B393" s="20"/>
      <c r="D393" s="248" t="s">
        <v>143</v>
      </c>
      <c r="F393" s="249" t="s">
        <v>1348</v>
      </c>
      <c r="L393" s="20"/>
      <c r="M393" s="69"/>
      <c r="T393" s="26"/>
      <c r="AT393" s="17" t="s">
        <v>143</v>
      </c>
      <c r="AU393" s="17" t="s">
        <v>80</v>
      </c>
    </row>
    <row r="394" spans="2:65" s="1" customFormat="1" ht="16.5" customHeight="1">
      <c r="B394" s="20"/>
      <c r="C394" s="316" t="s">
        <v>1139</v>
      </c>
      <c r="D394" s="256" t="s">
        <v>385</v>
      </c>
      <c r="E394" s="257" t="s">
        <v>1349</v>
      </c>
      <c r="F394" s="258" t="s">
        <v>1350</v>
      </c>
      <c r="G394" s="259" t="s">
        <v>157</v>
      </c>
      <c r="H394" s="260">
        <v>107.205</v>
      </c>
      <c r="I394" s="321">
        <v>0</v>
      </c>
      <c r="J394" s="261">
        <f>ROUND(I394*H394,2)</f>
        <v>0</v>
      </c>
      <c r="K394" s="258" t="s">
        <v>140</v>
      </c>
      <c r="L394" s="81"/>
      <c r="M394" s="82" t="s">
        <v>3</v>
      </c>
      <c r="N394" s="83" t="s">
        <v>41</v>
      </c>
      <c r="O394" s="65">
        <v>0</v>
      </c>
      <c r="P394" s="65">
        <f>O394*H394</f>
        <v>0</v>
      </c>
      <c r="Q394" s="65">
        <v>0</v>
      </c>
      <c r="R394" s="65">
        <f>Q394*H394</f>
        <v>0</v>
      </c>
      <c r="S394" s="65">
        <v>0</v>
      </c>
      <c r="T394" s="66">
        <f>S394*H394</f>
        <v>0</v>
      </c>
      <c r="AR394" s="67" t="s">
        <v>388</v>
      </c>
      <c r="AT394" s="67" t="s">
        <v>385</v>
      </c>
      <c r="AU394" s="67" t="s">
        <v>80</v>
      </c>
      <c r="AY394" s="17" t="s">
        <v>133</v>
      </c>
      <c r="BE394" s="68">
        <f>IF(N394="základní",J394,0)</f>
        <v>0</v>
      </c>
      <c r="BF394" s="68">
        <f>IF(N394="snížená",J394,0)</f>
        <v>0</v>
      </c>
      <c r="BG394" s="68">
        <f>IF(N394="zákl. přenesená",J394,0)</f>
        <v>0</v>
      </c>
      <c r="BH394" s="68">
        <f>IF(N394="sníž. přenesená",J394,0)</f>
        <v>0</v>
      </c>
      <c r="BI394" s="68">
        <f>IF(N394="nulová",J394,0)</f>
        <v>0</v>
      </c>
      <c r="BJ394" s="17" t="s">
        <v>78</v>
      </c>
      <c r="BK394" s="68">
        <f>ROUND(I394*H394,2)</f>
        <v>0</v>
      </c>
      <c r="BL394" s="17" t="s">
        <v>217</v>
      </c>
      <c r="BM394" s="67" t="s">
        <v>1351</v>
      </c>
    </row>
    <row r="395" spans="2:65" s="12" customFormat="1">
      <c r="B395" s="70"/>
      <c r="D395" s="250" t="s">
        <v>145</v>
      </c>
      <c r="E395" s="71" t="s">
        <v>3</v>
      </c>
      <c r="F395" s="251" t="s">
        <v>1352</v>
      </c>
      <c r="H395" s="252">
        <v>107.205</v>
      </c>
      <c r="L395" s="70"/>
      <c r="M395" s="72"/>
      <c r="T395" s="73"/>
      <c r="AT395" s="71" t="s">
        <v>145</v>
      </c>
      <c r="AU395" s="71" t="s">
        <v>80</v>
      </c>
      <c r="AV395" s="12" t="s">
        <v>80</v>
      </c>
      <c r="AW395" s="12" t="s">
        <v>30</v>
      </c>
      <c r="AX395" s="12" t="s">
        <v>70</v>
      </c>
      <c r="AY395" s="71" t="s">
        <v>133</v>
      </c>
    </row>
    <row r="396" spans="2:65" s="13" customFormat="1">
      <c r="B396" s="74"/>
      <c r="D396" s="250" t="s">
        <v>145</v>
      </c>
      <c r="E396" s="75" t="s">
        <v>3</v>
      </c>
      <c r="F396" s="254" t="s">
        <v>297</v>
      </c>
      <c r="H396" s="255">
        <v>107.205</v>
      </c>
      <c r="L396" s="74"/>
      <c r="M396" s="84"/>
      <c r="N396" s="85"/>
      <c r="O396" s="85"/>
      <c r="P396" s="85"/>
      <c r="Q396" s="85"/>
      <c r="R396" s="85"/>
      <c r="S396" s="85"/>
      <c r="T396" s="86"/>
      <c r="AT396" s="75" t="s">
        <v>145</v>
      </c>
      <c r="AU396" s="75" t="s">
        <v>80</v>
      </c>
      <c r="AV396" s="13" t="s">
        <v>141</v>
      </c>
      <c r="AW396" s="13" t="s">
        <v>30</v>
      </c>
      <c r="AX396" s="13" t="s">
        <v>78</v>
      </c>
      <c r="AY396" s="75" t="s">
        <v>133</v>
      </c>
    </row>
    <row r="397" spans="2:65" s="1" customFormat="1" ht="6.95" customHeight="1">
      <c r="B397" s="196"/>
      <c r="C397" s="197"/>
      <c r="D397" s="197"/>
      <c r="E397" s="197"/>
      <c r="F397" s="197"/>
      <c r="G397" s="197"/>
      <c r="H397" s="197"/>
      <c r="I397" s="197"/>
      <c r="J397" s="197"/>
      <c r="K397" s="197"/>
      <c r="L397" s="20"/>
    </row>
  </sheetData>
  <sheetProtection password="CA50" sheet="1" objects="1" scenarios="1"/>
  <autoFilter ref="C95:K396" xr:uid="{00000000-0009-0000-0000-000006000000}"/>
  <mergeCells count="9">
    <mergeCell ref="E50:H50"/>
    <mergeCell ref="E86:H86"/>
    <mergeCell ref="E88:H88"/>
    <mergeCell ref="L2:V2"/>
    <mergeCell ref="E7:H7"/>
    <mergeCell ref="E9:H9"/>
    <mergeCell ref="E18:H18"/>
    <mergeCell ref="E27:H27"/>
    <mergeCell ref="E48:H48"/>
  </mergeCells>
  <hyperlinks>
    <hyperlink ref="F101" r:id="rId1" xr:uid="{00000000-0004-0000-0600-000000000000}"/>
    <hyperlink ref="F105" r:id="rId2" xr:uid="{00000000-0004-0000-0600-000001000000}"/>
    <hyperlink ref="F109" r:id="rId3" xr:uid="{00000000-0004-0000-0600-000002000000}"/>
    <hyperlink ref="F113" r:id="rId4" xr:uid="{00000000-0004-0000-0600-000003000000}"/>
    <hyperlink ref="F118" r:id="rId5" xr:uid="{00000000-0004-0000-0600-000004000000}"/>
    <hyperlink ref="F120" r:id="rId6" xr:uid="{00000000-0004-0000-0600-000005000000}"/>
    <hyperlink ref="F122" r:id="rId7" xr:uid="{00000000-0004-0000-0600-000006000000}"/>
    <hyperlink ref="F124" r:id="rId8" xr:uid="{00000000-0004-0000-0600-000007000000}"/>
    <hyperlink ref="F128" r:id="rId9" xr:uid="{00000000-0004-0000-0600-000008000000}"/>
    <hyperlink ref="F134" r:id="rId10" xr:uid="{00000000-0004-0000-0600-000009000000}"/>
    <hyperlink ref="F136" r:id="rId11" xr:uid="{00000000-0004-0000-0600-00000A000000}"/>
    <hyperlink ref="F138" r:id="rId12" xr:uid="{00000000-0004-0000-0600-00000B000000}"/>
    <hyperlink ref="F141" r:id="rId13" xr:uid="{00000000-0004-0000-0600-00000C000000}"/>
    <hyperlink ref="F145" r:id="rId14" xr:uid="{00000000-0004-0000-0600-00000D000000}"/>
    <hyperlink ref="F149" r:id="rId15" xr:uid="{00000000-0004-0000-0600-00000E000000}"/>
    <hyperlink ref="F154" r:id="rId16" xr:uid="{00000000-0004-0000-0600-00000F000000}"/>
    <hyperlink ref="F156" r:id="rId17" xr:uid="{00000000-0004-0000-0600-000010000000}"/>
    <hyperlink ref="F160" r:id="rId18" xr:uid="{00000000-0004-0000-0600-000011000000}"/>
    <hyperlink ref="F163" r:id="rId19" xr:uid="{00000000-0004-0000-0600-000012000000}"/>
    <hyperlink ref="F165" r:id="rId20" xr:uid="{00000000-0004-0000-0600-000013000000}"/>
    <hyperlink ref="F167" r:id="rId21" xr:uid="{00000000-0004-0000-0600-000014000000}"/>
    <hyperlink ref="F171" r:id="rId22" xr:uid="{00000000-0004-0000-0600-000015000000}"/>
    <hyperlink ref="F175" r:id="rId23" xr:uid="{00000000-0004-0000-0600-000016000000}"/>
    <hyperlink ref="F179" r:id="rId24" xr:uid="{00000000-0004-0000-0600-000017000000}"/>
    <hyperlink ref="F183" r:id="rId25" xr:uid="{00000000-0004-0000-0600-000018000000}"/>
    <hyperlink ref="F187" r:id="rId26" xr:uid="{00000000-0004-0000-0600-000019000000}"/>
    <hyperlink ref="F191" r:id="rId27" xr:uid="{00000000-0004-0000-0600-00001A000000}"/>
    <hyperlink ref="F193" r:id="rId28" xr:uid="{00000000-0004-0000-0600-00001B000000}"/>
    <hyperlink ref="F198" r:id="rId29" xr:uid="{00000000-0004-0000-0600-00001C000000}"/>
    <hyperlink ref="F203" r:id="rId30" xr:uid="{00000000-0004-0000-0600-00001D000000}"/>
    <hyperlink ref="F208" r:id="rId31" xr:uid="{00000000-0004-0000-0600-00001E000000}"/>
    <hyperlink ref="F212" r:id="rId32" xr:uid="{00000000-0004-0000-0600-00001F000000}"/>
    <hyperlink ref="F217" r:id="rId33" xr:uid="{00000000-0004-0000-0600-000020000000}"/>
    <hyperlink ref="F219" r:id="rId34" xr:uid="{00000000-0004-0000-0600-000021000000}"/>
    <hyperlink ref="F223" r:id="rId35" xr:uid="{00000000-0004-0000-0600-000022000000}"/>
    <hyperlink ref="F228" r:id="rId36" xr:uid="{00000000-0004-0000-0600-000023000000}"/>
    <hyperlink ref="F232" r:id="rId37" xr:uid="{00000000-0004-0000-0600-000024000000}"/>
    <hyperlink ref="F245" r:id="rId38" xr:uid="{00000000-0004-0000-0600-000025000000}"/>
    <hyperlink ref="F247" r:id="rId39" xr:uid="{00000000-0004-0000-0600-000026000000}"/>
    <hyperlink ref="F252" r:id="rId40" xr:uid="{00000000-0004-0000-0600-000027000000}"/>
    <hyperlink ref="F254" r:id="rId41" xr:uid="{00000000-0004-0000-0600-000028000000}"/>
    <hyperlink ref="F256" r:id="rId42" xr:uid="{00000000-0004-0000-0600-000029000000}"/>
    <hyperlink ref="F271" r:id="rId43" xr:uid="{00000000-0004-0000-0600-00002A000000}"/>
    <hyperlink ref="F273" r:id="rId44" xr:uid="{00000000-0004-0000-0600-00002B000000}"/>
    <hyperlink ref="F276" r:id="rId45" xr:uid="{00000000-0004-0000-0600-00002C000000}"/>
    <hyperlink ref="F280" r:id="rId46" xr:uid="{00000000-0004-0000-0600-00002D000000}"/>
    <hyperlink ref="F285" r:id="rId47" xr:uid="{00000000-0004-0000-0600-00002E000000}"/>
    <hyperlink ref="F287" r:id="rId48" xr:uid="{00000000-0004-0000-0600-00002F000000}"/>
    <hyperlink ref="F290" r:id="rId49" xr:uid="{00000000-0004-0000-0600-000030000000}"/>
    <hyperlink ref="F293" r:id="rId50" xr:uid="{00000000-0004-0000-0600-000031000000}"/>
    <hyperlink ref="F296" r:id="rId51" xr:uid="{00000000-0004-0000-0600-000032000000}"/>
    <hyperlink ref="F298" r:id="rId52" xr:uid="{00000000-0004-0000-0600-000033000000}"/>
    <hyperlink ref="F300" r:id="rId53" xr:uid="{00000000-0004-0000-0600-000034000000}"/>
    <hyperlink ref="F305" r:id="rId54" xr:uid="{00000000-0004-0000-0600-000035000000}"/>
    <hyperlink ref="F308" r:id="rId55" xr:uid="{00000000-0004-0000-0600-000036000000}"/>
    <hyperlink ref="F312" r:id="rId56" xr:uid="{00000000-0004-0000-0600-000037000000}"/>
    <hyperlink ref="F315" r:id="rId57" xr:uid="{00000000-0004-0000-0600-000038000000}"/>
    <hyperlink ref="F317" r:id="rId58" xr:uid="{00000000-0004-0000-0600-000039000000}"/>
    <hyperlink ref="F322" r:id="rId59" xr:uid="{00000000-0004-0000-0600-00003A000000}"/>
    <hyperlink ref="F326" r:id="rId60" xr:uid="{00000000-0004-0000-0600-00003B000000}"/>
    <hyperlink ref="F328" r:id="rId61" xr:uid="{00000000-0004-0000-0600-00003C000000}"/>
    <hyperlink ref="F333" r:id="rId62" xr:uid="{00000000-0004-0000-0600-00003D000000}"/>
    <hyperlink ref="F335" r:id="rId63" xr:uid="{00000000-0004-0000-0600-00003E000000}"/>
    <hyperlink ref="F339" r:id="rId64" xr:uid="{00000000-0004-0000-0600-00003F000000}"/>
    <hyperlink ref="F343" r:id="rId65" xr:uid="{00000000-0004-0000-0600-000040000000}"/>
    <hyperlink ref="F345" r:id="rId66" xr:uid="{00000000-0004-0000-0600-000041000000}"/>
    <hyperlink ref="F350" r:id="rId67" xr:uid="{00000000-0004-0000-0600-000042000000}"/>
    <hyperlink ref="F352" r:id="rId68" xr:uid="{00000000-0004-0000-0600-000043000000}"/>
    <hyperlink ref="F354" r:id="rId69" xr:uid="{00000000-0004-0000-0600-000044000000}"/>
    <hyperlink ref="F356" r:id="rId70" xr:uid="{00000000-0004-0000-0600-000045000000}"/>
    <hyperlink ref="F361" r:id="rId71" xr:uid="{00000000-0004-0000-0600-000046000000}"/>
    <hyperlink ref="F363" r:id="rId72" xr:uid="{00000000-0004-0000-0600-000047000000}"/>
    <hyperlink ref="F368" r:id="rId73" xr:uid="{00000000-0004-0000-0600-000048000000}"/>
    <hyperlink ref="F372" r:id="rId74" xr:uid="{00000000-0004-0000-0600-000049000000}"/>
    <hyperlink ref="F374" r:id="rId75" xr:uid="{00000000-0004-0000-0600-00004A000000}"/>
    <hyperlink ref="F376" r:id="rId76" xr:uid="{00000000-0004-0000-0600-00004B000000}"/>
    <hyperlink ref="F379" r:id="rId77" xr:uid="{00000000-0004-0000-0600-00004C000000}"/>
    <hyperlink ref="F386" r:id="rId78" xr:uid="{00000000-0004-0000-0600-00004D000000}"/>
    <hyperlink ref="F393" r:id="rId79" xr:uid="{00000000-0004-0000-0600-00004E000000}"/>
  </hyperlinks>
  <pageMargins left="0.39374999999999999" right="0.39374999999999999" top="0.39374999999999999" bottom="0.39374999999999999" header="0" footer="0"/>
  <pageSetup paperSize="9" fitToHeight="100" orientation="landscape" blackAndWhite="1" r:id="rId80"/>
  <headerFooter>
    <oddFooter>&amp;CStrana &amp;P z &amp;N</oddFooter>
  </headerFooter>
  <drawing r:id="rId8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94"/>
  <sheetViews>
    <sheetView showGridLines="0" workbookViewId="0">
      <selection activeCell="W87" sqref="W87"/>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t="s">
        <v>6</v>
      </c>
      <c r="M2" s="371"/>
      <c r="N2" s="371"/>
      <c r="O2" s="371"/>
      <c r="P2" s="371"/>
      <c r="Q2" s="371"/>
      <c r="R2" s="371"/>
      <c r="S2" s="371"/>
      <c r="T2" s="371"/>
      <c r="U2" s="371"/>
      <c r="V2" s="371"/>
      <c r="AT2" s="17" t="s">
        <v>99</v>
      </c>
    </row>
    <row r="3" spans="2:46" ht="6.95" customHeight="1">
      <c r="B3" s="182"/>
      <c r="C3" s="183"/>
      <c r="D3" s="183"/>
      <c r="E3" s="183"/>
      <c r="F3" s="183"/>
      <c r="G3" s="183"/>
      <c r="H3" s="183"/>
      <c r="I3" s="183"/>
      <c r="J3" s="183"/>
      <c r="K3" s="183"/>
      <c r="L3" s="18"/>
      <c r="AT3" s="17" t="s">
        <v>80</v>
      </c>
    </row>
    <row r="4" spans="2:46" ht="24.95" customHeight="1">
      <c r="B4" s="18"/>
      <c r="D4" s="184" t="s">
        <v>100</v>
      </c>
      <c r="L4" s="18"/>
      <c r="M4" s="48" t="s">
        <v>11</v>
      </c>
      <c r="AT4" s="17" t="s">
        <v>4</v>
      </c>
    </row>
    <row r="5" spans="2:46" ht="6.95" customHeight="1">
      <c r="B5" s="18"/>
      <c r="L5" s="18"/>
    </row>
    <row r="6" spans="2:46" ht="12" customHeight="1">
      <c r="B6" s="18"/>
      <c r="D6" s="187" t="s">
        <v>15</v>
      </c>
      <c r="L6" s="18"/>
    </row>
    <row r="7" spans="2:46" ht="16.5" customHeight="1">
      <c r="B7" s="18"/>
      <c r="E7" s="356" t="str">
        <f>'Rekapitulace stavby'!K6</f>
        <v>S6a-Vencovského aula</v>
      </c>
      <c r="F7" s="357"/>
      <c r="G7" s="357"/>
      <c r="H7" s="357"/>
      <c r="L7" s="18"/>
    </row>
    <row r="8" spans="2:46" s="1" customFormat="1" ht="12" customHeight="1">
      <c r="B8" s="20"/>
      <c r="D8" s="187" t="s">
        <v>101</v>
      </c>
      <c r="L8" s="20"/>
    </row>
    <row r="9" spans="2:46" s="1" customFormat="1" ht="16.5" customHeight="1">
      <c r="B9" s="20"/>
      <c r="E9" s="346" t="s">
        <v>1353</v>
      </c>
      <c r="F9" s="355"/>
      <c r="G9" s="355"/>
      <c r="H9" s="355"/>
      <c r="L9" s="20"/>
    </row>
    <row r="10" spans="2:46" s="1" customFormat="1">
      <c r="B10" s="20"/>
      <c r="L10" s="20"/>
    </row>
    <row r="11" spans="2:46" s="1" customFormat="1" ht="12" customHeight="1">
      <c r="B11" s="20"/>
      <c r="D11" s="187" t="s">
        <v>17</v>
      </c>
      <c r="F11" s="188" t="s">
        <v>3</v>
      </c>
      <c r="I11" s="187" t="s">
        <v>18</v>
      </c>
      <c r="J11" s="188" t="s">
        <v>3</v>
      </c>
      <c r="L11" s="20"/>
    </row>
    <row r="12" spans="2:46" s="1" customFormat="1" ht="12" customHeight="1">
      <c r="B12" s="20"/>
      <c r="D12" s="187" t="s">
        <v>19</v>
      </c>
      <c r="F12" s="188" t="s">
        <v>20</v>
      </c>
      <c r="I12" s="187" t="s">
        <v>21</v>
      </c>
      <c r="J12" s="211" t="str">
        <f>'Rekapitulace stavby'!AN8</f>
        <v>2. 2. 2026</v>
      </c>
      <c r="L12" s="20"/>
    </row>
    <row r="13" spans="2:46" s="1" customFormat="1" ht="10.9" customHeight="1">
      <c r="B13" s="20"/>
      <c r="L13" s="20"/>
    </row>
    <row r="14" spans="2:46" s="1" customFormat="1" ht="12" customHeight="1">
      <c r="B14" s="20"/>
      <c r="D14" s="187" t="s">
        <v>23</v>
      </c>
      <c r="I14" s="187" t="s">
        <v>24</v>
      </c>
      <c r="J14" s="188" t="s">
        <v>3</v>
      </c>
      <c r="L14" s="20"/>
    </row>
    <row r="15" spans="2:46" s="1" customFormat="1" ht="18" customHeight="1">
      <c r="B15" s="20"/>
      <c r="E15" s="188" t="s">
        <v>25</v>
      </c>
      <c r="I15" s="187" t="s">
        <v>26</v>
      </c>
      <c r="J15" s="188" t="s">
        <v>3</v>
      </c>
      <c r="L15" s="20"/>
    </row>
    <row r="16" spans="2:46" s="1" customFormat="1" ht="6.95" customHeight="1">
      <c r="B16" s="20"/>
      <c r="L16" s="20"/>
    </row>
    <row r="17" spans="2:12" s="1" customFormat="1" ht="12" customHeight="1">
      <c r="B17" s="20"/>
      <c r="D17" s="187" t="s">
        <v>27</v>
      </c>
      <c r="I17" s="187" t="s">
        <v>24</v>
      </c>
      <c r="J17" s="188">
        <f>'Rekapitulace stavby'!AN13</f>
        <v>0</v>
      </c>
      <c r="L17" s="20"/>
    </row>
    <row r="18" spans="2:12" s="1" customFormat="1" ht="18" customHeight="1">
      <c r="B18" s="20"/>
      <c r="E18" s="331">
        <f>'Rekapitulace stavby'!E14</f>
        <v>0</v>
      </c>
      <c r="F18" s="331"/>
      <c r="G18" s="331"/>
      <c r="H18" s="331"/>
      <c r="I18" s="187" t="s">
        <v>26</v>
      </c>
      <c r="J18" s="188">
        <f>'Rekapitulace stavby'!AN14</f>
        <v>0</v>
      </c>
      <c r="L18" s="20"/>
    </row>
    <row r="19" spans="2:12" s="1" customFormat="1" ht="6.95" customHeight="1">
      <c r="B19" s="20"/>
      <c r="L19" s="20"/>
    </row>
    <row r="20" spans="2:12" s="1" customFormat="1" ht="12" customHeight="1">
      <c r="B20" s="20"/>
      <c r="D20" s="187" t="s">
        <v>28</v>
      </c>
      <c r="I20" s="187" t="s">
        <v>24</v>
      </c>
      <c r="J20" s="188" t="s">
        <v>3</v>
      </c>
      <c r="L20" s="20"/>
    </row>
    <row r="21" spans="2:12" s="1" customFormat="1" ht="18" customHeight="1">
      <c r="B21" s="20"/>
      <c r="E21" s="188" t="s">
        <v>29</v>
      </c>
      <c r="I21" s="187" t="s">
        <v>26</v>
      </c>
      <c r="J21" s="188" t="s">
        <v>3</v>
      </c>
      <c r="L21" s="20"/>
    </row>
    <row r="22" spans="2:12" s="1" customFormat="1" ht="6.95" customHeight="1">
      <c r="B22" s="20"/>
      <c r="L22" s="20"/>
    </row>
    <row r="23" spans="2:12" s="1" customFormat="1" ht="12" customHeight="1">
      <c r="B23" s="20"/>
      <c r="D23" s="187" t="s">
        <v>31</v>
      </c>
      <c r="I23" s="187" t="s">
        <v>24</v>
      </c>
      <c r="J23" s="188" t="s">
        <v>3</v>
      </c>
      <c r="L23" s="20"/>
    </row>
    <row r="24" spans="2:12" s="1" customFormat="1" ht="18" customHeight="1">
      <c r="B24" s="20"/>
      <c r="E24" s="188" t="s">
        <v>32</v>
      </c>
      <c r="I24" s="187" t="s">
        <v>26</v>
      </c>
      <c r="J24" s="188" t="s">
        <v>3</v>
      </c>
      <c r="L24" s="20"/>
    </row>
    <row r="25" spans="2:12" s="1" customFormat="1" ht="6.95" customHeight="1">
      <c r="B25" s="20"/>
      <c r="L25" s="20"/>
    </row>
    <row r="26" spans="2:12" s="1" customFormat="1" ht="12" customHeight="1">
      <c r="B26" s="20"/>
      <c r="D26" s="187" t="s">
        <v>33</v>
      </c>
      <c r="L26" s="20"/>
    </row>
    <row r="27" spans="2:12" s="7" customFormat="1" ht="47.25" customHeight="1">
      <c r="B27" s="49"/>
      <c r="E27" s="358" t="s">
        <v>103</v>
      </c>
      <c r="F27" s="358"/>
      <c r="G27" s="358"/>
      <c r="H27" s="358"/>
      <c r="L27" s="49"/>
    </row>
    <row r="28" spans="2:12" s="1" customFormat="1" ht="6.95" customHeight="1">
      <c r="B28" s="20"/>
      <c r="L28" s="20"/>
    </row>
    <row r="29" spans="2:12" s="1" customFormat="1" ht="6.95" customHeight="1">
      <c r="B29" s="20"/>
      <c r="D29" s="24"/>
      <c r="E29" s="24"/>
      <c r="F29" s="24"/>
      <c r="G29" s="24"/>
      <c r="H29" s="24"/>
      <c r="I29" s="24"/>
      <c r="J29" s="24"/>
      <c r="K29" s="24"/>
      <c r="L29" s="20"/>
    </row>
    <row r="30" spans="2:12" s="1" customFormat="1" ht="25.35" customHeight="1">
      <c r="B30" s="20"/>
      <c r="D30" s="212" t="s">
        <v>36</v>
      </c>
      <c r="J30" s="213">
        <f>ROUND(J83, 2)</f>
        <v>0</v>
      </c>
      <c r="L30" s="20"/>
    </row>
    <row r="31" spans="2:12" s="1" customFormat="1" ht="6.95" customHeight="1">
      <c r="B31" s="20"/>
      <c r="D31" s="24"/>
      <c r="E31" s="24"/>
      <c r="F31" s="24"/>
      <c r="G31" s="24"/>
      <c r="H31" s="24"/>
      <c r="I31" s="24"/>
      <c r="J31" s="24"/>
      <c r="K31" s="24"/>
      <c r="L31" s="20"/>
    </row>
    <row r="32" spans="2:12" s="1" customFormat="1" ht="14.45" customHeight="1">
      <c r="B32" s="20"/>
      <c r="F32" s="214" t="s">
        <v>38</v>
      </c>
      <c r="I32" s="214" t="s">
        <v>37</v>
      </c>
      <c r="J32" s="214" t="s">
        <v>39</v>
      </c>
      <c r="L32" s="20"/>
    </row>
    <row r="33" spans="2:12" s="1" customFormat="1" ht="14.45" customHeight="1">
      <c r="B33" s="20"/>
      <c r="D33" s="215" t="s">
        <v>40</v>
      </c>
      <c r="E33" s="187" t="s">
        <v>41</v>
      </c>
      <c r="F33" s="216">
        <f>ROUND((SUM(BE83:BE93)),  2)</f>
        <v>0</v>
      </c>
      <c r="I33" s="217">
        <v>0.21</v>
      </c>
      <c r="J33" s="216">
        <f>ROUND(((SUM(BE83:BE93))*I33),  2)</f>
        <v>0</v>
      </c>
      <c r="L33" s="20"/>
    </row>
    <row r="34" spans="2:12" s="1" customFormat="1" ht="14.45" customHeight="1">
      <c r="B34" s="20"/>
      <c r="E34" s="187" t="s">
        <v>42</v>
      </c>
      <c r="F34" s="216">
        <f>ROUND((SUM(BF83:BF93)),  2)</f>
        <v>0</v>
      </c>
      <c r="I34" s="217">
        <v>0.12</v>
      </c>
      <c r="J34" s="216">
        <f>ROUND(((SUM(BF83:BF93))*I34),  2)</f>
        <v>0</v>
      </c>
      <c r="L34" s="20"/>
    </row>
    <row r="35" spans="2:12" s="1" customFormat="1" ht="14.45" hidden="1" customHeight="1">
      <c r="B35" s="20"/>
      <c r="E35" s="187" t="s">
        <v>43</v>
      </c>
      <c r="F35" s="216">
        <f>ROUND((SUM(BG83:BG93)),  2)</f>
        <v>0</v>
      </c>
      <c r="I35" s="217">
        <v>0.21</v>
      </c>
      <c r="J35" s="216">
        <f>0</f>
        <v>0</v>
      </c>
      <c r="L35" s="20"/>
    </row>
    <row r="36" spans="2:12" s="1" customFormat="1" ht="14.45" hidden="1" customHeight="1">
      <c r="B36" s="20"/>
      <c r="E36" s="187" t="s">
        <v>44</v>
      </c>
      <c r="F36" s="216">
        <f>ROUND((SUM(BH83:BH93)),  2)</f>
        <v>0</v>
      </c>
      <c r="I36" s="217">
        <v>0.12</v>
      </c>
      <c r="J36" s="216">
        <f>0</f>
        <v>0</v>
      </c>
      <c r="L36" s="20"/>
    </row>
    <row r="37" spans="2:12" s="1" customFormat="1" ht="14.45" hidden="1" customHeight="1">
      <c r="B37" s="20"/>
      <c r="E37" s="187" t="s">
        <v>45</v>
      </c>
      <c r="F37" s="216">
        <f>ROUND((SUM(BI83:BI93)),  2)</f>
        <v>0</v>
      </c>
      <c r="I37" s="217">
        <v>0</v>
      </c>
      <c r="J37" s="216">
        <f>0</f>
        <v>0</v>
      </c>
      <c r="L37" s="20"/>
    </row>
    <row r="38" spans="2:12" s="1" customFormat="1" ht="6.95" customHeight="1">
      <c r="B38" s="20"/>
      <c r="L38" s="20"/>
    </row>
    <row r="39" spans="2:12" s="1" customFormat="1" ht="25.35" customHeight="1">
      <c r="B39" s="20"/>
      <c r="C39" s="218"/>
      <c r="D39" s="219" t="s">
        <v>46</v>
      </c>
      <c r="E39" s="202"/>
      <c r="F39" s="202"/>
      <c r="G39" s="220" t="s">
        <v>47</v>
      </c>
      <c r="H39" s="221" t="s">
        <v>48</v>
      </c>
      <c r="I39" s="202"/>
      <c r="J39" s="222">
        <f>SUM(J30:J37)</f>
        <v>0</v>
      </c>
      <c r="K39" s="223"/>
      <c r="L39" s="20"/>
    </row>
    <row r="40" spans="2:12" s="1" customFormat="1" ht="14.45" customHeight="1">
      <c r="B40" s="196"/>
      <c r="C40" s="197"/>
      <c r="D40" s="197"/>
      <c r="E40" s="197"/>
      <c r="F40" s="197"/>
      <c r="G40" s="197"/>
      <c r="H40" s="197"/>
      <c r="I40" s="197"/>
      <c r="J40" s="197"/>
      <c r="K40" s="197"/>
      <c r="L40" s="20"/>
    </row>
    <row r="44" spans="2:12" s="1" customFormat="1" ht="6.95" customHeight="1">
      <c r="B44" s="198"/>
      <c r="C44" s="199"/>
      <c r="D44" s="199"/>
      <c r="E44" s="199"/>
      <c r="F44" s="199"/>
      <c r="G44" s="199"/>
      <c r="H44" s="199"/>
      <c r="I44" s="199"/>
      <c r="J44" s="199"/>
      <c r="K44" s="199"/>
      <c r="L44" s="20"/>
    </row>
    <row r="45" spans="2:12" s="1" customFormat="1" ht="24.95" customHeight="1">
      <c r="B45" s="20"/>
      <c r="C45" s="184" t="s">
        <v>104</v>
      </c>
      <c r="L45" s="20"/>
    </row>
    <row r="46" spans="2:12" s="1" customFormat="1" ht="6.95" customHeight="1">
      <c r="B46" s="20"/>
      <c r="L46" s="20"/>
    </row>
    <row r="47" spans="2:12" s="1" customFormat="1" ht="12" customHeight="1">
      <c r="B47" s="20"/>
      <c r="C47" s="187" t="s">
        <v>15</v>
      </c>
      <c r="L47" s="20"/>
    </row>
    <row r="48" spans="2:12" s="1" customFormat="1" ht="16.5" customHeight="1">
      <c r="B48" s="20"/>
      <c r="E48" s="356" t="str">
        <f>E7</f>
        <v>S6a-Vencovského aula</v>
      </c>
      <c r="F48" s="357"/>
      <c r="G48" s="357"/>
      <c r="H48" s="357"/>
      <c r="L48" s="20"/>
    </row>
    <row r="49" spans="2:47" s="1" customFormat="1" ht="12" customHeight="1">
      <c r="B49" s="20"/>
      <c r="C49" s="187" t="s">
        <v>101</v>
      </c>
      <c r="L49" s="20"/>
    </row>
    <row r="50" spans="2:47" s="1" customFormat="1" ht="16.5" customHeight="1">
      <c r="B50" s="20"/>
      <c r="E50" s="346" t="str">
        <f>E9</f>
        <v>07 - VRN</v>
      </c>
      <c r="F50" s="355"/>
      <c r="G50" s="355"/>
      <c r="H50" s="355"/>
      <c r="L50" s="20"/>
    </row>
    <row r="51" spans="2:47" s="1" customFormat="1" ht="6.95" customHeight="1">
      <c r="B51" s="20"/>
      <c r="L51" s="20"/>
    </row>
    <row r="52" spans="2:47" s="1" customFormat="1" ht="12" customHeight="1">
      <c r="B52" s="20"/>
      <c r="C52" s="187" t="s">
        <v>19</v>
      </c>
      <c r="F52" s="188" t="str">
        <f>F12</f>
        <v>nám.W.Churchilla 4,</v>
      </c>
      <c r="I52" s="187" t="s">
        <v>21</v>
      </c>
      <c r="J52" s="211" t="str">
        <f>IF(J12="","",J12)</f>
        <v>2. 2. 2026</v>
      </c>
      <c r="L52" s="20"/>
    </row>
    <row r="53" spans="2:47" s="1" customFormat="1" ht="6.95" customHeight="1">
      <c r="B53" s="20"/>
      <c r="L53" s="20"/>
    </row>
    <row r="54" spans="2:47" s="1" customFormat="1" ht="25.7" customHeight="1">
      <c r="B54" s="20"/>
      <c r="C54" s="187" t="s">
        <v>23</v>
      </c>
      <c r="F54" s="188" t="str">
        <f>E15</f>
        <v>VŠE,nám. W.Churchilla 4, Praha 3,130 67</v>
      </c>
      <c r="I54" s="187" t="s">
        <v>28</v>
      </c>
      <c r="J54" s="224" t="str">
        <f>E21</f>
        <v>Ing. Jaroslav Borovička</v>
      </c>
      <c r="L54" s="20"/>
    </row>
    <row r="55" spans="2:47" s="1" customFormat="1" ht="15.2" customHeight="1">
      <c r="B55" s="20"/>
      <c r="C55" s="187" t="s">
        <v>27</v>
      </c>
      <c r="F55" s="188">
        <f>IF(E18="","",E18)</f>
        <v>0</v>
      </c>
      <c r="I55" s="187" t="s">
        <v>31</v>
      </c>
      <c r="J55" s="224" t="str">
        <f>E24</f>
        <v>Ing. Milan Dušek</v>
      </c>
      <c r="L55" s="20"/>
    </row>
    <row r="56" spans="2:47" s="1" customFormat="1" ht="10.35" customHeight="1">
      <c r="B56" s="20"/>
      <c r="L56" s="20"/>
    </row>
    <row r="57" spans="2:47" s="1" customFormat="1" ht="29.25" customHeight="1">
      <c r="B57" s="20"/>
      <c r="C57" s="225" t="s">
        <v>105</v>
      </c>
      <c r="D57" s="218"/>
      <c r="E57" s="218"/>
      <c r="F57" s="218"/>
      <c r="G57" s="218"/>
      <c r="H57" s="218"/>
      <c r="I57" s="218"/>
      <c r="J57" s="226" t="s">
        <v>106</v>
      </c>
      <c r="K57" s="218"/>
      <c r="L57" s="20"/>
    </row>
    <row r="58" spans="2:47" s="1" customFormat="1" ht="10.35" customHeight="1">
      <c r="B58" s="20"/>
      <c r="L58" s="20"/>
    </row>
    <row r="59" spans="2:47" s="1" customFormat="1" ht="22.9" customHeight="1">
      <c r="B59" s="20"/>
      <c r="C59" s="227" t="s">
        <v>68</v>
      </c>
      <c r="J59" s="213">
        <f>J83</f>
        <v>0</v>
      </c>
      <c r="L59" s="20"/>
      <c r="AU59" s="17" t="s">
        <v>107</v>
      </c>
    </row>
    <row r="60" spans="2:47" s="8" customFormat="1" ht="24.95" customHeight="1">
      <c r="B60" s="50"/>
      <c r="D60" s="228" t="s">
        <v>1354</v>
      </c>
      <c r="E60" s="229"/>
      <c r="F60" s="229"/>
      <c r="G60" s="229"/>
      <c r="H60" s="229"/>
      <c r="I60" s="229"/>
      <c r="J60" s="230">
        <f>J84</f>
        <v>0</v>
      </c>
      <c r="L60" s="50"/>
    </row>
    <row r="61" spans="2:47" s="9" customFormat="1" ht="19.899999999999999" customHeight="1">
      <c r="B61" s="51"/>
      <c r="D61" s="231" t="s">
        <v>1355</v>
      </c>
      <c r="E61" s="232"/>
      <c r="F61" s="232"/>
      <c r="G61" s="232"/>
      <c r="H61" s="232"/>
      <c r="I61" s="232"/>
      <c r="J61" s="233">
        <f>J85</f>
        <v>0</v>
      </c>
      <c r="L61" s="51"/>
    </row>
    <row r="62" spans="2:47" s="9" customFormat="1" ht="19.899999999999999" customHeight="1">
      <c r="B62" s="51"/>
      <c r="D62" s="231" t="s">
        <v>1356</v>
      </c>
      <c r="E62" s="232"/>
      <c r="F62" s="232"/>
      <c r="G62" s="232"/>
      <c r="H62" s="232"/>
      <c r="I62" s="232"/>
      <c r="J62" s="233">
        <f>J88</f>
        <v>0</v>
      </c>
      <c r="L62" s="51"/>
    </row>
    <row r="63" spans="2:47" s="9" customFormat="1" ht="19.899999999999999" customHeight="1">
      <c r="B63" s="51"/>
      <c r="D63" s="231" t="s">
        <v>1357</v>
      </c>
      <c r="E63" s="232"/>
      <c r="F63" s="232"/>
      <c r="G63" s="232"/>
      <c r="H63" s="232"/>
      <c r="I63" s="232"/>
      <c r="J63" s="233">
        <f>J91</f>
        <v>0</v>
      </c>
      <c r="L63" s="51"/>
    </row>
    <row r="64" spans="2:47" s="1" customFormat="1" ht="21.75" customHeight="1">
      <c r="B64" s="20"/>
      <c r="L64" s="20"/>
    </row>
    <row r="65" spans="2:12" s="1" customFormat="1" ht="6.95" customHeight="1">
      <c r="B65" s="196"/>
      <c r="C65" s="197"/>
      <c r="D65" s="197"/>
      <c r="E65" s="197"/>
      <c r="F65" s="197"/>
      <c r="G65" s="197"/>
      <c r="H65" s="197"/>
      <c r="I65" s="197"/>
      <c r="J65" s="197"/>
      <c r="K65" s="197"/>
      <c r="L65" s="20"/>
    </row>
    <row r="69" spans="2:12" s="1" customFormat="1" ht="6.95" customHeight="1">
      <c r="B69" s="198"/>
      <c r="C69" s="199"/>
      <c r="D69" s="199"/>
      <c r="E69" s="199"/>
      <c r="F69" s="199"/>
      <c r="G69" s="199"/>
      <c r="H69" s="199"/>
      <c r="I69" s="199"/>
      <c r="J69" s="199"/>
      <c r="K69" s="199"/>
      <c r="L69" s="20"/>
    </row>
    <row r="70" spans="2:12" s="1" customFormat="1" ht="24.95" customHeight="1">
      <c r="B70" s="20"/>
      <c r="C70" s="184" t="s">
        <v>118</v>
      </c>
      <c r="L70" s="20"/>
    </row>
    <row r="71" spans="2:12" s="1" customFormat="1" ht="6.95" customHeight="1">
      <c r="B71" s="20"/>
      <c r="L71" s="20"/>
    </row>
    <row r="72" spans="2:12" s="1" customFormat="1" ht="12" customHeight="1">
      <c r="B72" s="20"/>
      <c r="C72" s="187" t="s">
        <v>15</v>
      </c>
      <c r="L72" s="20"/>
    </row>
    <row r="73" spans="2:12" s="1" customFormat="1" ht="16.5" customHeight="1">
      <c r="B73" s="20"/>
      <c r="E73" s="356" t="str">
        <f>E7</f>
        <v>S6a-Vencovského aula</v>
      </c>
      <c r="F73" s="357"/>
      <c r="G73" s="357"/>
      <c r="H73" s="357"/>
      <c r="L73" s="20"/>
    </row>
    <row r="74" spans="2:12" s="1" customFormat="1" ht="12" customHeight="1">
      <c r="B74" s="20"/>
      <c r="C74" s="187" t="s">
        <v>101</v>
      </c>
      <c r="L74" s="20"/>
    </row>
    <row r="75" spans="2:12" s="1" customFormat="1" ht="16.5" customHeight="1">
      <c r="B75" s="20"/>
      <c r="E75" s="346" t="str">
        <f>E9</f>
        <v>07 - VRN</v>
      </c>
      <c r="F75" s="355"/>
      <c r="G75" s="355"/>
      <c r="H75" s="355"/>
      <c r="L75" s="20"/>
    </row>
    <row r="76" spans="2:12" s="1" customFormat="1" ht="6.95" customHeight="1">
      <c r="B76" s="20"/>
      <c r="L76" s="20"/>
    </row>
    <row r="77" spans="2:12" s="1" customFormat="1" ht="12" customHeight="1">
      <c r="B77" s="20"/>
      <c r="C77" s="187" t="s">
        <v>19</v>
      </c>
      <c r="F77" s="188" t="str">
        <f>F12</f>
        <v>nám.W.Churchilla 4,</v>
      </c>
      <c r="I77" s="187" t="s">
        <v>21</v>
      </c>
      <c r="J77" s="211" t="str">
        <f>IF(J12="","",J12)</f>
        <v>2. 2. 2026</v>
      </c>
      <c r="L77" s="20"/>
    </row>
    <row r="78" spans="2:12" s="1" customFormat="1" ht="6.95" customHeight="1">
      <c r="B78" s="20"/>
      <c r="L78" s="20"/>
    </row>
    <row r="79" spans="2:12" s="1" customFormat="1" ht="25.7" customHeight="1">
      <c r="B79" s="20"/>
      <c r="C79" s="187" t="s">
        <v>23</v>
      </c>
      <c r="F79" s="188" t="str">
        <f>E15</f>
        <v>VŠE,nám. W.Churchilla 4, Praha 3,130 67</v>
      </c>
      <c r="I79" s="187" t="s">
        <v>28</v>
      </c>
      <c r="J79" s="224" t="str">
        <f>E21</f>
        <v>Ing. Jaroslav Borovička</v>
      </c>
      <c r="L79" s="20"/>
    </row>
    <row r="80" spans="2:12" s="1" customFormat="1" ht="15.2" customHeight="1">
      <c r="B80" s="20"/>
      <c r="C80" s="187" t="s">
        <v>27</v>
      </c>
      <c r="F80" s="188">
        <f>IF(E18="","",E18)</f>
        <v>0</v>
      </c>
      <c r="I80" s="187" t="s">
        <v>31</v>
      </c>
      <c r="J80" s="224" t="str">
        <f>E24</f>
        <v>Ing. Milan Dušek</v>
      </c>
      <c r="L80" s="20"/>
    </row>
    <row r="81" spans="2:65" s="1" customFormat="1" ht="10.35" customHeight="1">
      <c r="B81" s="20"/>
      <c r="L81" s="20"/>
    </row>
    <row r="82" spans="2:65" s="10" customFormat="1" ht="29.25" customHeight="1">
      <c r="B82" s="52"/>
      <c r="C82" s="234" t="s">
        <v>119</v>
      </c>
      <c r="D82" s="235" t="s">
        <v>55</v>
      </c>
      <c r="E82" s="235" t="s">
        <v>51</v>
      </c>
      <c r="F82" s="235" t="s">
        <v>52</v>
      </c>
      <c r="G82" s="235" t="s">
        <v>120</v>
      </c>
      <c r="H82" s="235" t="s">
        <v>121</v>
      </c>
      <c r="I82" s="235" t="s">
        <v>122</v>
      </c>
      <c r="J82" s="235" t="s">
        <v>106</v>
      </c>
      <c r="K82" s="236" t="s">
        <v>123</v>
      </c>
      <c r="L82" s="52"/>
      <c r="M82" s="27" t="s">
        <v>3</v>
      </c>
      <c r="N82" s="28" t="s">
        <v>40</v>
      </c>
      <c r="O82" s="28" t="s">
        <v>124</v>
      </c>
      <c r="P82" s="28" t="s">
        <v>125</v>
      </c>
      <c r="Q82" s="28" t="s">
        <v>126</v>
      </c>
      <c r="R82" s="28" t="s">
        <v>127</v>
      </c>
      <c r="S82" s="28" t="s">
        <v>128</v>
      </c>
      <c r="T82" s="29" t="s">
        <v>129</v>
      </c>
    </row>
    <row r="83" spans="2:65" s="1" customFormat="1" ht="22.9" customHeight="1">
      <c r="B83" s="20"/>
      <c r="C83" s="204" t="s">
        <v>130</v>
      </c>
      <c r="J83" s="237">
        <f>BK83</f>
        <v>0</v>
      </c>
      <c r="L83" s="20"/>
      <c r="M83" s="30"/>
      <c r="N83" s="24"/>
      <c r="O83" s="24"/>
      <c r="P83" s="53">
        <f>P84</f>
        <v>0</v>
      </c>
      <c r="Q83" s="24"/>
      <c r="R83" s="53">
        <f>R84</f>
        <v>0</v>
      </c>
      <c r="S83" s="24"/>
      <c r="T83" s="54">
        <f>T84</f>
        <v>0</v>
      </c>
      <c r="AT83" s="17" t="s">
        <v>69</v>
      </c>
      <c r="AU83" s="17" t="s">
        <v>107</v>
      </c>
      <c r="BK83" s="55">
        <f>BK84</f>
        <v>0</v>
      </c>
    </row>
    <row r="84" spans="2:65" s="11" customFormat="1" ht="25.9" customHeight="1">
      <c r="B84" s="56"/>
      <c r="D84" s="57" t="s">
        <v>69</v>
      </c>
      <c r="E84" s="238" t="s">
        <v>97</v>
      </c>
      <c r="F84" s="238" t="s">
        <v>1358</v>
      </c>
      <c r="J84" s="239">
        <f>BK84</f>
        <v>0</v>
      </c>
      <c r="L84" s="56"/>
      <c r="M84" s="58"/>
      <c r="P84" s="59">
        <f>P85+P88+P91</f>
        <v>0</v>
      </c>
      <c r="R84" s="59">
        <f>R85+R88+R91</f>
        <v>0</v>
      </c>
      <c r="T84" s="60">
        <f>T85+T88+T91</f>
        <v>0</v>
      </c>
      <c r="AR84" s="57" t="s">
        <v>165</v>
      </c>
      <c r="AT84" s="61" t="s">
        <v>69</v>
      </c>
      <c r="AU84" s="61" t="s">
        <v>70</v>
      </c>
      <c r="AY84" s="57" t="s">
        <v>133</v>
      </c>
      <c r="BK84" s="62">
        <f>BK85+BK88+BK91</f>
        <v>0</v>
      </c>
    </row>
    <row r="85" spans="2:65" s="11" customFormat="1" ht="22.9" customHeight="1">
      <c r="B85" s="56"/>
      <c r="D85" s="57" t="s">
        <v>69</v>
      </c>
      <c r="E85" s="240" t="s">
        <v>1359</v>
      </c>
      <c r="F85" s="240" t="s">
        <v>1360</v>
      </c>
      <c r="J85" s="241">
        <f>BK85</f>
        <v>0</v>
      </c>
      <c r="L85" s="56"/>
      <c r="M85" s="58"/>
      <c r="P85" s="59">
        <f>SUM(P86:P87)</f>
        <v>0</v>
      </c>
      <c r="R85" s="59">
        <f>SUM(R86:R87)</f>
        <v>0</v>
      </c>
      <c r="T85" s="60">
        <f>SUM(T86:T87)</f>
        <v>0</v>
      </c>
      <c r="AR85" s="57" t="s">
        <v>165</v>
      </c>
      <c r="AT85" s="61" t="s">
        <v>69</v>
      </c>
      <c r="AU85" s="61" t="s">
        <v>78</v>
      </c>
      <c r="AY85" s="57" t="s">
        <v>133</v>
      </c>
      <c r="BK85" s="62">
        <f>SUM(BK86:BK87)</f>
        <v>0</v>
      </c>
    </row>
    <row r="86" spans="2:65" s="1" customFormat="1" ht="16.5" customHeight="1">
      <c r="B86" s="20"/>
      <c r="C86" s="242" t="s">
        <v>78</v>
      </c>
      <c r="D86" s="242" t="s">
        <v>136</v>
      </c>
      <c r="E86" s="243" t="s">
        <v>1361</v>
      </c>
      <c r="F86" s="244" t="s">
        <v>1360</v>
      </c>
      <c r="G86" s="245" t="s">
        <v>1109</v>
      </c>
      <c r="H86" s="246">
        <v>2.5000000000000001E-2</v>
      </c>
      <c r="I86" s="321">
        <v>0</v>
      </c>
      <c r="J86" s="247">
        <f>ROUND(I86*H86,2)</f>
        <v>0</v>
      </c>
      <c r="K86" s="244" t="s">
        <v>140</v>
      </c>
      <c r="L86" s="20"/>
      <c r="M86" s="63" t="s">
        <v>3</v>
      </c>
      <c r="N86" s="64" t="s">
        <v>41</v>
      </c>
      <c r="O86" s="65">
        <v>0</v>
      </c>
      <c r="P86" s="65">
        <f>O86*H86</f>
        <v>0</v>
      </c>
      <c r="Q86" s="65">
        <v>0</v>
      </c>
      <c r="R86" s="65">
        <f>Q86*H86</f>
        <v>0</v>
      </c>
      <c r="S86" s="65">
        <v>0</v>
      </c>
      <c r="T86" s="66">
        <f>S86*H86</f>
        <v>0</v>
      </c>
      <c r="AR86" s="67" t="s">
        <v>1362</v>
      </c>
      <c r="AT86" s="67" t="s">
        <v>136</v>
      </c>
      <c r="AU86" s="67" t="s">
        <v>80</v>
      </c>
      <c r="AY86" s="17" t="s">
        <v>133</v>
      </c>
      <c r="BE86" s="68">
        <f>IF(N86="základní",J86,0)</f>
        <v>0</v>
      </c>
      <c r="BF86" s="68">
        <f>IF(N86="snížená",J86,0)</f>
        <v>0</v>
      </c>
      <c r="BG86" s="68">
        <f>IF(N86="zákl. přenesená",J86,0)</f>
        <v>0</v>
      </c>
      <c r="BH86" s="68">
        <f>IF(N86="sníž. přenesená",J86,0)</f>
        <v>0</v>
      </c>
      <c r="BI86" s="68">
        <f>IF(N86="nulová",J86,0)</f>
        <v>0</v>
      </c>
      <c r="BJ86" s="17" t="s">
        <v>78</v>
      </c>
      <c r="BK86" s="68">
        <f>ROUND(I86*H86,2)</f>
        <v>0</v>
      </c>
      <c r="BL86" s="17" t="s">
        <v>1362</v>
      </c>
      <c r="BM86" s="67" t="s">
        <v>1363</v>
      </c>
    </row>
    <row r="87" spans="2:65" s="1" customFormat="1">
      <c r="B87" s="20"/>
      <c r="D87" s="248" t="s">
        <v>143</v>
      </c>
      <c r="F87" s="249" t="s">
        <v>1364</v>
      </c>
      <c r="L87" s="20"/>
      <c r="M87" s="69"/>
      <c r="T87" s="26"/>
      <c r="AT87" s="17" t="s">
        <v>143</v>
      </c>
      <c r="AU87" s="17" t="s">
        <v>80</v>
      </c>
    </row>
    <row r="88" spans="2:65" s="11" customFormat="1" ht="22.9" customHeight="1">
      <c r="B88" s="56"/>
      <c r="D88" s="57" t="s">
        <v>69</v>
      </c>
      <c r="E88" s="240" t="s">
        <v>1365</v>
      </c>
      <c r="F88" s="240" t="s">
        <v>1366</v>
      </c>
      <c r="J88" s="241">
        <f>BK88</f>
        <v>0</v>
      </c>
      <c r="L88" s="56"/>
      <c r="M88" s="58"/>
      <c r="P88" s="59">
        <f>SUM(P89:P90)</f>
        <v>0</v>
      </c>
      <c r="R88" s="59">
        <f>SUM(R89:R90)</f>
        <v>0</v>
      </c>
      <c r="T88" s="60">
        <f>SUM(T89:T90)</f>
        <v>0</v>
      </c>
      <c r="AR88" s="57" t="s">
        <v>165</v>
      </c>
      <c r="AT88" s="61" t="s">
        <v>69</v>
      </c>
      <c r="AU88" s="61" t="s">
        <v>78</v>
      </c>
      <c r="AY88" s="57" t="s">
        <v>133</v>
      </c>
      <c r="BK88" s="62">
        <f>SUM(BK89:BK90)</f>
        <v>0</v>
      </c>
    </row>
    <row r="89" spans="2:65" s="1" customFormat="1" ht="16.5" customHeight="1">
      <c r="B89" s="20"/>
      <c r="C89" s="242" t="s">
        <v>80</v>
      </c>
      <c r="D89" s="242" t="s">
        <v>136</v>
      </c>
      <c r="E89" s="243" t="s">
        <v>1367</v>
      </c>
      <c r="F89" s="244" t="s">
        <v>1366</v>
      </c>
      <c r="G89" s="245" t="s">
        <v>1109</v>
      </c>
      <c r="H89" s="246">
        <v>0.03</v>
      </c>
      <c r="I89" s="321">
        <v>0</v>
      </c>
      <c r="J89" s="247">
        <f>ROUND(I89*H89,2)</f>
        <v>0</v>
      </c>
      <c r="K89" s="244" t="s">
        <v>140</v>
      </c>
      <c r="L89" s="20"/>
      <c r="M89" s="63" t="s">
        <v>3</v>
      </c>
      <c r="N89" s="64" t="s">
        <v>41</v>
      </c>
      <c r="O89" s="65">
        <v>0</v>
      </c>
      <c r="P89" s="65">
        <f>O89*H89</f>
        <v>0</v>
      </c>
      <c r="Q89" s="65">
        <v>0</v>
      </c>
      <c r="R89" s="65">
        <f>Q89*H89</f>
        <v>0</v>
      </c>
      <c r="S89" s="65">
        <v>0</v>
      </c>
      <c r="T89" s="66">
        <f>S89*H89</f>
        <v>0</v>
      </c>
      <c r="AR89" s="67" t="s">
        <v>1362</v>
      </c>
      <c r="AT89" s="67" t="s">
        <v>136</v>
      </c>
      <c r="AU89" s="67" t="s">
        <v>80</v>
      </c>
      <c r="AY89" s="17" t="s">
        <v>133</v>
      </c>
      <c r="BE89" s="68">
        <f>IF(N89="základní",J89,0)</f>
        <v>0</v>
      </c>
      <c r="BF89" s="68">
        <f>IF(N89="snížená",J89,0)</f>
        <v>0</v>
      </c>
      <c r="BG89" s="68">
        <f>IF(N89="zákl. přenesená",J89,0)</f>
        <v>0</v>
      </c>
      <c r="BH89" s="68">
        <f>IF(N89="sníž. přenesená",J89,0)</f>
        <v>0</v>
      </c>
      <c r="BI89" s="68">
        <f>IF(N89="nulová",J89,0)</f>
        <v>0</v>
      </c>
      <c r="BJ89" s="17" t="s">
        <v>78</v>
      </c>
      <c r="BK89" s="68">
        <f>ROUND(I89*H89,2)</f>
        <v>0</v>
      </c>
      <c r="BL89" s="17" t="s">
        <v>1362</v>
      </c>
      <c r="BM89" s="67" t="s">
        <v>1368</v>
      </c>
    </row>
    <row r="90" spans="2:65" s="1" customFormat="1">
      <c r="B90" s="20"/>
      <c r="D90" s="248" t="s">
        <v>143</v>
      </c>
      <c r="F90" s="249" t="s">
        <v>1369</v>
      </c>
      <c r="L90" s="20"/>
      <c r="M90" s="69"/>
      <c r="T90" s="26"/>
      <c r="AT90" s="17" t="s">
        <v>143</v>
      </c>
      <c r="AU90" s="17" t="s">
        <v>80</v>
      </c>
    </row>
    <row r="91" spans="2:65" s="11" customFormat="1" ht="22.9" customHeight="1">
      <c r="B91" s="56"/>
      <c r="D91" s="57" t="s">
        <v>69</v>
      </c>
      <c r="E91" s="240" t="s">
        <v>1370</v>
      </c>
      <c r="F91" s="240" t="s">
        <v>1371</v>
      </c>
      <c r="J91" s="241">
        <f>BK91</f>
        <v>0</v>
      </c>
      <c r="L91" s="56"/>
      <c r="M91" s="58"/>
      <c r="P91" s="59">
        <f>SUM(P92:P93)</f>
        <v>0</v>
      </c>
      <c r="R91" s="59">
        <f>SUM(R92:R93)</f>
        <v>0</v>
      </c>
      <c r="T91" s="60">
        <f>SUM(T92:T93)</f>
        <v>0</v>
      </c>
      <c r="AR91" s="57" t="s">
        <v>165</v>
      </c>
      <c r="AT91" s="61" t="s">
        <v>69</v>
      </c>
      <c r="AU91" s="61" t="s">
        <v>78</v>
      </c>
      <c r="AY91" s="57" t="s">
        <v>133</v>
      </c>
      <c r="BK91" s="62">
        <f>SUM(BK92:BK93)</f>
        <v>0</v>
      </c>
    </row>
    <row r="92" spans="2:65" s="1" customFormat="1" ht="16.5" customHeight="1">
      <c r="B92" s="20"/>
      <c r="C92" s="242" t="s">
        <v>154</v>
      </c>
      <c r="D92" s="242" t="s">
        <v>136</v>
      </c>
      <c r="E92" s="243" t="s">
        <v>1372</v>
      </c>
      <c r="F92" s="244" t="s">
        <v>1373</v>
      </c>
      <c r="G92" s="245" t="s">
        <v>460</v>
      </c>
      <c r="H92" s="246">
        <v>1</v>
      </c>
      <c r="I92" s="321">
        <v>0</v>
      </c>
      <c r="J92" s="247">
        <f>ROUND(I92*H92,2)</f>
        <v>0</v>
      </c>
      <c r="K92" s="244" t="s">
        <v>140</v>
      </c>
      <c r="L92" s="20"/>
      <c r="M92" s="63" t="s">
        <v>3</v>
      </c>
      <c r="N92" s="64" t="s">
        <v>41</v>
      </c>
      <c r="O92" s="65">
        <v>0</v>
      </c>
      <c r="P92" s="65">
        <f>O92*H92</f>
        <v>0</v>
      </c>
      <c r="Q92" s="65">
        <v>0</v>
      </c>
      <c r="R92" s="65">
        <f>Q92*H92</f>
        <v>0</v>
      </c>
      <c r="S92" s="65">
        <v>0</v>
      </c>
      <c r="T92" s="66">
        <f>S92*H92</f>
        <v>0</v>
      </c>
      <c r="AR92" s="67" t="s">
        <v>1362</v>
      </c>
      <c r="AT92" s="67" t="s">
        <v>136</v>
      </c>
      <c r="AU92" s="67" t="s">
        <v>80</v>
      </c>
      <c r="AY92" s="17" t="s">
        <v>133</v>
      </c>
      <c r="BE92" s="68">
        <f>IF(N92="základní",J92,0)</f>
        <v>0</v>
      </c>
      <c r="BF92" s="68">
        <f>IF(N92="snížená",J92,0)</f>
        <v>0</v>
      </c>
      <c r="BG92" s="68">
        <f>IF(N92="zákl. přenesená",J92,0)</f>
        <v>0</v>
      </c>
      <c r="BH92" s="68">
        <f>IF(N92="sníž. přenesená",J92,0)</f>
        <v>0</v>
      </c>
      <c r="BI92" s="68">
        <f>IF(N92="nulová",J92,0)</f>
        <v>0</v>
      </c>
      <c r="BJ92" s="17" t="s">
        <v>78</v>
      </c>
      <c r="BK92" s="68">
        <f>ROUND(I92*H92,2)</f>
        <v>0</v>
      </c>
      <c r="BL92" s="17" t="s">
        <v>1362</v>
      </c>
      <c r="BM92" s="67" t="s">
        <v>1374</v>
      </c>
    </row>
    <row r="93" spans="2:65" s="1" customFormat="1">
      <c r="B93" s="20"/>
      <c r="D93" s="248" t="s">
        <v>143</v>
      </c>
      <c r="F93" s="249" t="s">
        <v>1375</v>
      </c>
      <c r="L93" s="20"/>
      <c r="M93" s="78"/>
      <c r="N93" s="79"/>
      <c r="O93" s="79"/>
      <c r="P93" s="79"/>
      <c r="Q93" s="79"/>
      <c r="R93" s="79"/>
      <c r="S93" s="79"/>
      <c r="T93" s="80"/>
      <c r="AT93" s="17" t="s">
        <v>143</v>
      </c>
      <c r="AU93" s="17" t="s">
        <v>80</v>
      </c>
    </row>
    <row r="94" spans="2:65" s="1" customFormat="1" ht="6.95" customHeight="1">
      <c r="B94" s="196"/>
      <c r="C94" s="197"/>
      <c r="D94" s="197"/>
      <c r="E94" s="197"/>
      <c r="F94" s="197"/>
      <c r="G94" s="197"/>
      <c r="H94" s="197"/>
      <c r="I94" s="197"/>
      <c r="J94" s="197"/>
      <c r="K94" s="197"/>
      <c r="L94" s="20"/>
    </row>
  </sheetData>
  <sheetProtection password="CA50" sheet="1" objects="1" scenarios="1"/>
  <autoFilter ref="C82:K93" xr:uid="{00000000-0009-0000-0000-000007000000}"/>
  <mergeCells count="9">
    <mergeCell ref="E50:H50"/>
    <mergeCell ref="E73:H73"/>
    <mergeCell ref="E75:H75"/>
    <mergeCell ref="L2:V2"/>
    <mergeCell ref="E7:H7"/>
    <mergeCell ref="E9:H9"/>
    <mergeCell ref="E18:H18"/>
    <mergeCell ref="E27:H27"/>
    <mergeCell ref="E48:H48"/>
  </mergeCells>
  <hyperlinks>
    <hyperlink ref="F87" r:id="rId1" xr:uid="{00000000-0004-0000-0700-000000000000}"/>
    <hyperlink ref="F90" r:id="rId2" xr:uid="{00000000-0004-0000-0700-000001000000}"/>
    <hyperlink ref="F93" r:id="rId3" xr:uid="{00000000-0004-0000-0700-00000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19"/>
  <sheetViews>
    <sheetView showGridLines="0" topLeftCell="A76" zoomScale="110" zoomScaleNormal="110" workbookViewId="0"/>
  </sheetViews>
  <sheetFormatPr defaultRowHeight="11.25"/>
  <cols>
    <col min="1" max="1" width="8.33203125" style="95" customWidth="1"/>
    <col min="2" max="2" width="1.6640625" style="95" customWidth="1"/>
    <col min="3" max="4" width="5" style="95" customWidth="1"/>
    <col min="5" max="5" width="11.6640625" style="95" customWidth="1"/>
    <col min="6" max="6" width="9.1640625" style="95" customWidth="1"/>
    <col min="7" max="7" width="5" style="95" customWidth="1"/>
    <col min="8" max="8" width="77.83203125" style="95" customWidth="1"/>
    <col min="9" max="10" width="20" style="95" customWidth="1"/>
    <col min="11" max="11" width="1.6640625" style="95" customWidth="1"/>
  </cols>
  <sheetData>
    <row r="1" spans="2:11" customFormat="1" ht="37.5" customHeight="1"/>
    <row r="2" spans="2:11" customFormat="1" ht="7.5" customHeight="1">
      <c r="B2" s="96"/>
      <c r="C2" s="97"/>
      <c r="D2" s="97"/>
      <c r="E2" s="97"/>
      <c r="F2" s="97"/>
      <c r="G2" s="97"/>
      <c r="H2" s="97"/>
      <c r="I2" s="97"/>
      <c r="J2" s="97"/>
      <c r="K2" s="98"/>
    </row>
    <row r="3" spans="2:11" s="15" customFormat="1" ht="45" customHeight="1">
      <c r="B3" s="99"/>
      <c r="C3" s="365" t="s">
        <v>1376</v>
      </c>
      <c r="D3" s="365"/>
      <c r="E3" s="365"/>
      <c r="F3" s="365"/>
      <c r="G3" s="365"/>
      <c r="H3" s="365"/>
      <c r="I3" s="365"/>
      <c r="J3" s="365"/>
      <c r="K3" s="100"/>
    </row>
    <row r="4" spans="2:11" customFormat="1" ht="25.5" customHeight="1">
      <c r="B4" s="101"/>
      <c r="C4" s="370" t="s">
        <v>1377</v>
      </c>
      <c r="D4" s="370"/>
      <c r="E4" s="370"/>
      <c r="F4" s="370"/>
      <c r="G4" s="370"/>
      <c r="H4" s="370"/>
      <c r="I4" s="370"/>
      <c r="J4" s="370"/>
      <c r="K4" s="102"/>
    </row>
    <row r="5" spans="2:11" customFormat="1" ht="5.25" customHeight="1">
      <c r="B5" s="101"/>
      <c r="C5" s="103"/>
      <c r="D5" s="103"/>
      <c r="E5" s="103"/>
      <c r="F5" s="103"/>
      <c r="G5" s="103"/>
      <c r="H5" s="103"/>
      <c r="I5" s="103"/>
      <c r="J5" s="103"/>
      <c r="K5" s="102"/>
    </row>
    <row r="6" spans="2:11" customFormat="1" ht="15" customHeight="1">
      <c r="B6" s="101"/>
      <c r="C6" s="369" t="s">
        <v>1378</v>
      </c>
      <c r="D6" s="369"/>
      <c r="E6" s="369"/>
      <c r="F6" s="369"/>
      <c r="G6" s="369"/>
      <c r="H6" s="369"/>
      <c r="I6" s="369"/>
      <c r="J6" s="369"/>
      <c r="K6" s="102"/>
    </row>
    <row r="7" spans="2:11" customFormat="1" ht="15" customHeight="1">
      <c r="B7" s="105"/>
      <c r="C7" s="369" t="s">
        <v>1379</v>
      </c>
      <c r="D7" s="369"/>
      <c r="E7" s="369"/>
      <c r="F7" s="369"/>
      <c r="G7" s="369"/>
      <c r="H7" s="369"/>
      <c r="I7" s="369"/>
      <c r="J7" s="369"/>
      <c r="K7" s="102"/>
    </row>
    <row r="8" spans="2:11" customFormat="1" ht="12.75" customHeight="1">
      <c r="B8" s="105"/>
      <c r="C8" s="104"/>
      <c r="D8" s="104"/>
      <c r="E8" s="104"/>
      <c r="F8" s="104"/>
      <c r="G8" s="104"/>
      <c r="H8" s="104"/>
      <c r="I8" s="104"/>
      <c r="J8" s="104"/>
      <c r="K8" s="102"/>
    </row>
    <row r="9" spans="2:11" customFormat="1" ht="15" customHeight="1">
      <c r="B9" s="105"/>
      <c r="C9" s="369" t="s">
        <v>1380</v>
      </c>
      <c r="D9" s="369"/>
      <c r="E9" s="369"/>
      <c r="F9" s="369"/>
      <c r="G9" s="369"/>
      <c r="H9" s="369"/>
      <c r="I9" s="369"/>
      <c r="J9" s="369"/>
      <c r="K9" s="102"/>
    </row>
    <row r="10" spans="2:11" customFormat="1" ht="15" customHeight="1">
      <c r="B10" s="105"/>
      <c r="C10" s="104"/>
      <c r="D10" s="369" t="s">
        <v>1381</v>
      </c>
      <c r="E10" s="369"/>
      <c r="F10" s="369"/>
      <c r="G10" s="369"/>
      <c r="H10" s="369"/>
      <c r="I10" s="369"/>
      <c r="J10" s="369"/>
      <c r="K10" s="102"/>
    </row>
    <row r="11" spans="2:11" customFormat="1" ht="15" customHeight="1">
      <c r="B11" s="105"/>
      <c r="C11" s="106"/>
      <c r="D11" s="369" t="s">
        <v>1382</v>
      </c>
      <c r="E11" s="369"/>
      <c r="F11" s="369"/>
      <c r="G11" s="369"/>
      <c r="H11" s="369"/>
      <c r="I11" s="369"/>
      <c r="J11" s="369"/>
      <c r="K11" s="102"/>
    </row>
    <row r="12" spans="2:11" customFormat="1" ht="15" customHeight="1">
      <c r="B12" s="105"/>
      <c r="C12" s="106"/>
      <c r="D12" s="104"/>
      <c r="E12" s="104"/>
      <c r="F12" s="104"/>
      <c r="G12" s="104"/>
      <c r="H12" s="104"/>
      <c r="I12" s="104"/>
      <c r="J12" s="104"/>
      <c r="K12" s="102"/>
    </row>
    <row r="13" spans="2:11" customFormat="1" ht="15" customHeight="1">
      <c r="B13" s="105"/>
      <c r="C13" s="106"/>
      <c r="D13" s="107" t="s">
        <v>1383</v>
      </c>
      <c r="E13" s="104"/>
      <c r="F13" s="104"/>
      <c r="G13" s="104"/>
      <c r="H13" s="104"/>
      <c r="I13" s="104"/>
      <c r="J13" s="104"/>
      <c r="K13" s="102"/>
    </row>
    <row r="14" spans="2:11" customFormat="1" ht="12.75" customHeight="1">
      <c r="B14" s="105"/>
      <c r="C14" s="106"/>
      <c r="D14" s="106"/>
      <c r="E14" s="106"/>
      <c r="F14" s="106"/>
      <c r="G14" s="106"/>
      <c r="H14" s="106"/>
      <c r="I14" s="106"/>
      <c r="J14" s="106"/>
      <c r="K14" s="102"/>
    </row>
    <row r="15" spans="2:11" customFormat="1" ht="15" customHeight="1">
      <c r="B15" s="105"/>
      <c r="C15" s="106"/>
      <c r="D15" s="369" t="s">
        <v>1384</v>
      </c>
      <c r="E15" s="369"/>
      <c r="F15" s="369"/>
      <c r="G15" s="369"/>
      <c r="H15" s="369"/>
      <c r="I15" s="369"/>
      <c r="J15" s="369"/>
      <c r="K15" s="102"/>
    </row>
    <row r="16" spans="2:11" customFormat="1" ht="15" customHeight="1">
      <c r="B16" s="105"/>
      <c r="C16" s="106"/>
      <c r="D16" s="369" t="s">
        <v>1385</v>
      </c>
      <c r="E16" s="369"/>
      <c r="F16" s="369"/>
      <c r="G16" s="369"/>
      <c r="H16" s="369"/>
      <c r="I16" s="369"/>
      <c r="J16" s="369"/>
      <c r="K16" s="102"/>
    </row>
    <row r="17" spans="2:11" customFormat="1" ht="15" customHeight="1">
      <c r="B17" s="105"/>
      <c r="C17" s="106"/>
      <c r="D17" s="369" t="s">
        <v>1386</v>
      </c>
      <c r="E17" s="369"/>
      <c r="F17" s="369"/>
      <c r="G17" s="369"/>
      <c r="H17" s="369"/>
      <c r="I17" s="369"/>
      <c r="J17" s="369"/>
      <c r="K17" s="102"/>
    </row>
    <row r="18" spans="2:11" customFormat="1" ht="15" customHeight="1">
      <c r="B18" s="105"/>
      <c r="C18" s="106"/>
      <c r="D18" s="106"/>
      <c r="E18" s="108" t="s">
        <v>77</v>
      </c>
      <c r="F18" s="369" t="s">
        <v>1387</v>
      </c>
      <c r="G18" s="369"/>
      <c r="H18" s="369"/>
      <c r="I18" s="369"/>
      <c r="J18" s="369"/>
      <c r="K18" s="102"/>
    </row>
    <row r="19" spans="2:11" customFormat="1" ht="15" customHeight="1">
      <c r="B19" s="105"/>
      <c r="C19" s="106"/>
      <c r="D19" s="106"/>
      <c r="E19" s="108" t="s">
        <v>1388</v>
      </c>
      <c r="F19" s="369" t="s">
        <v>1389</v>
      </c>
      <c r="G19" s="369"/>
      <c r="H19" s="369"/>
      <c r="I19" s="369"/>
      <c r="J19" s="369"/>
      <c r="K19" s="102"/>
    </row>
    <row r="20" spans="2:11" customFormat="1" ht="15" customHeight="1">
      <c r="B20" s="105"/>
      <c r="C20" s="106"/>
      <c r="D20" s="106"/>
      <c r="E20" s="108" t="s">
        <v>1390</v>
      </c>
      <c r="F20" s="369" t="s">
        <v>1391</v>
      </c>
      <c r="G20" s="369"/>
      <c r="H20" s="369"/>
      <c r="I20" s="369"/>
      <c r="J20" s="369"/>
      <c r="K20" s="102"/>
    </row>
    <row r="21" spans="2:11" customFormat="1" ht="15" customHeight="1">
      <c r="B21" s="105"/>
      <c r="C21" s="106"/>
      <c r="D21" s="106"/>
      <c r="E21" s="108" t="s">
        <v>98</v>
      </c>
      <c r="F21" s="369" t="s">
        <v>1392</v>
      </c>
      <c r="G21" s="369"/>
      <c r="H21" s="369"/>
      <c r="I21" s="369"/>
      <c r="J21" s="369"/>
      <c r="K21" s="102"/>
    </row>
    <row r="22" spans="2:11" customFormat="1" ht="15" customHeight="1">
      <c r="B22" s="105"/>
      <c r="C22" s="106"/>
      <c r="D22" s="106"/>
      <c r="E22" s="108" t="s">
        <v>1393</v>
      </c>
      <c r="F22" s="369" t="s">
        <v>1394</v>
      </c>
      <c r="G22" s="369"/>
      <c r="H22" s="369"/>
      <c r="I22" s="369"/>
      <c r="J22" s="369"/>
      <c r="K22" s="102"/>
    </row>
    <row r="23" spans="2:11" customFormat="1" ht="15" customHeight="1">
      <c r="B23" s="105"/>
      <c r="C23" s="106"/>
      <c r="D23" s="106"/>
      <c r="E23" s="108" t="s">
        <v>1395</v>
      </c>
      <c r="F23" s="369" t="s">
        <v>1396</v>
      </c>
      <c r="G23" s="369"/>
      <c r="H23" s="369"/>
      <c r="I23" s="369"/>
      <c r="J23" s="369"/>
      <c r="K23" s="102"/>
    </row>
    <row r="24" spans="2:11" customFormat="1" ht="12.75" customHeight="1">
      <c r="B24" s="105"/>
      <c r="C24" s="106"/>
      <c r="D24" s="106"/>
      <c r="E24" s="106"/>
      <c r="F24" s="106"/>
      <c r="G24" s="106"/>
      <c r="H24" s="106"/>
      <c r="I24" s="106"/>
      <c r="J24" s="106"/>
      <c r="K24" s="102"/>
    </row>
    <row r="25" spans="2:11" customFormat="1" ht="15" customHeight="1">
      <c r="B25" s="105"/>
      <c r="C25" s="369" t="s">
        <v>1397</v>
      </c>
      <c r="D25" s="369"/>
      <c r="E25" s="369"/>
      <c r="F25" s="369"/>
      <c r="G25" s="369"/>
      <c r="H25" s="369"/>
      <c r="I25" s="369"/>
      <c r="J25" s="369"/>
      <c r="K25" s="102"/>
    </row>
    <row r="26" spans="2:11" customFormat="1" ht="15" customHeight="1">
      <c r="B26" s="105"/>
      <c r="C26" s="369" t="s">
        <v>1398</v>
      </c>
      <c r="D26" s="369"/>
      <c r="E26" s="369"/>
      <c r="F26" s="369"/>
      <c r="G26" s="369"/>
      <c r="H26" s="369"/>
      <c r="I26" s="369"/>
      <c r="J26" s="369"/>
      <c r="K26" s="102"/>
    </row>
    <row r="27" spans="2:11" customFormat="1" ht="15" customHeight="1">
      <c r="B27" s="105"/>
      <c r="C27" s="104"/>
      <c r="D27" s="369" t="s">
        <v>1399</v>
      </c>
      <c r="E27" s="369"/>
      <c r="F27" s="369"/>
      <c r="G27" s="369"/>
      <c r="H27" s="369"/>
      <c r="I27" s="369"/>
      <c r="J27" s="369"/>
      <c r="K27" s="102"/>
    </row>
    <row r="28" spans="2:11" customFormat="1" ht="15" customHeight="1">
      <c r="B28" s="105"/>
      <c r="C28" s="106"/>
      <c r="D28" s="369" t="s">
        <v>1400</v>
      </c>
      <c r="E28" s="369"/>
      <c r="F28" s="369"/>
      <c r="G28" s="369"/>
      <c r="H28" s="369"/>
      <c r="I28" s="369"/>
      <c r="J28" s="369"/>
      <c r="K28" s="102"/>
    </row>
    <row r="29" spans="2:11" customFormat="1" ht="12.75" customHeight="1">
      <c r="B29" s="105"/>
      <c r="C29" s="106"/>
      <c r="D29" s="106"/>
      <c r="E29" s="106"/>
      <c r="F29" s="106"/>
      <c r="G29" s="106"/>
      <c r="H29" s="106"/>
      <c r="I29" s="106"/>
      <c r="J29" s="106"/>
      <c r="K29" s="102"/>
    </row>
    <row r="30" spans="2:11" customFormat="1" ht="15" customHeight="1">
      <c r="B30" s="105"/>
      <c r="C30" s="106"/>
      <c r="D30" s="369" t="s">
        <v>1401</v>
      </c>
      <c r="E30" s="369"/>
      <c r="F30" s="369"/>
      <c r="G30" s="369"/>
      <c r="H30" s="369"/>
      <c r="I30" s="369"/>
      <c r="J30" s="369"/>
      <c r="K30" s="102"/>
    </row>
    <row r="31" spans="2:11" customFormat="1" ht="15" customHeight="1">
      <c r="B31" s="105"/>
      <c r="C31" s="106"/>
      <c r="D31" s="369" t="s">
        <v>1402</v>
      </c>
      <c r="E31" s="369"/>
      <c r="F31" s="369"/>
      <c r="G31" s="369"/>
      <c r="H31" s="369"/>
      <c r="I31" s="369"/>
      <c r="J31" s="369"/>
      <c r="K31" s="102"/>
    </row>
    <row r="32" spans="2:11" customFormat="1" ht="12.75" customHeight="1">
      <c r="B32" s="105"/>
      <c r="C32" s="106"/>
      <c r="D32" s="106"/>
      <c r="E32" s="106"/>
      <c r="F32" s="106"/>
      <c r="G32" s="106"/>
      <c r="H32" s="106"/>
      <c r="I32" s="106"/>
      <c r="J32" s="106"/>
      <c r="K32" s="102"/>
    </row>
    <row r="33" spans="2:11" customFormat="1" ht="15" customHeight="1">
      <c r="B33" s="105"/>
      <c r="C33" s="106"/>
      <c r="D33" s="369" t="s">
        <v>1403</v>
      </c>
      <c r="E33" s="369"/>
      <c r="F33" s="369"/>
      <c r="G33" s="369"/>
      <c r="H33" s="369"/>
      <c r="I33" s="369"/>
      <c r="J33" s="369"/>
      <c r="K33" s="102"/>
    </row>
    <row r="34" spans="2:11" customFormat="1" ht="15" customHeight="1">
      <c r="B34" s="105"/>
      <c r="C34" s="106"/>
      <c r="D34" s="369" t="s">
        <v>1404</v>
      </c>
      <c r="E34" s="369"/>
      <c r="F34" s="369"/>
      <c r="G34" s="369"/>
      <c r="H34" s="369"/>
      <c r="I34" s="369"/>
      <c r="J34" s="369"/>
      <c r="K34" s="102"/>
    </row>
    <row r="35" spans="2:11" customFormat="1" ht="15" customHeight="1">
      <c r="B35" s="105"/>
      <c r="C35" s="106"/>
      <c r="D35" s="369" t="s">
        <v>1405</v>
      </c>
      <c r="E35" s="369"/>
      <c r="F35" s="369"/>
      <c r="G35" s="369"/>
      <c r="H35" s="369"/>
      <c r="I35" s="369"/>
      <c r="J35" s="369"/>
      <c r="K35" s="102"/>
    </row>
    <row r="36" spans="2:11" customFormat="1" ht="15" customHeight="1">
      <c r="B36" s="105"/>
      <c r="C36" s="106"/>
      <c r="D36" s="104"/>
      <c r="E36" s="107" t="s">
        <v>119</v>
      </c>
      <c r="F36" s="104"/>
      <c r="G36" s="369" t="s">
        <v>1406</v>
      </c>
      <c r="H36" s="369"/>
      <c r="I36" s="369"/>
      <c r="J36" s="369"/>
      <c r="K36" s="102"/>
    </row>
    <row r="37" spans="2:11" customFormat="1" ht="30.75" customHeight="1">
      <c r="B37" s="105"/>
      <c r="C37" s="106"/>
      <c r="D37" s="104"/>
      <c r="E37" s="107" t="s">
        <v>1407</v>
      </c>
      <c r="F37" s="104"/>
      <c r="G37" s="369" t="s">
        <v>1408</v>
      </c>
      <c r="H37" s="369"/>
      <c r="I37" s="369"/>
      <c r="J37" s="369"/>
      <c r="K37" s="102"/>
    </row>
    <row r="38" spans="2:11" customFormat="1" ht="15" customHeight="1">
      <c r="B38" s="105"/>
      <c r="C38" s="106"/>
      <c r="D38" s="104"/>
      <c r="E38" s="107" t="s">
        <v>51</v>
      </c>
      <c r="F38" s="104"/>
      <c r="G38" s="369" t="s">
        <v>1409</v>
      </c>
      <c r="H38" s="369"/>
      <c r="I38" s="369"/>
      <c r="J38" s="369"/>
      <c r="K38" s="102"/>
    </row>
    <row r="39" spans="2:11" customFormat="1" ht="15" customHeight="1">
      <c r="B39" s="105"/>
      <c r="C39" s="106"/>
      <c r="D39" s="104"/>
      <c r="E39" s="107" t="s">
        <v>52</v>
      </c>
      <c r="F39" s="104"/>
      <c r="G39" s="369" t="s">
        <v>1410</v>
      </c>
      <c r="H39" s="369"/>
      <c r="I39" s="369"/>
      <c r="J39" s="369"/>
      <c r="K39" s="102"/>
    </row>
    <row r="40" spans="2:11" customFormat="1" ht="15" customHeight="1">
      <c r="B40" s="105"/>
      <c r="C40" s="106"/>
      <c r="D40" s="104"/>
      <c r="E40" s="107" t="s">
        <v>120</v>
      </c>
      <c r="F40" s="104"/>
      <c r="G40" s="369" t="s">
        <v>1411</v>
      </c>
      <c r="H40" s="369"/>
      <c r="I40" s="369"/>
      <c r="J40" s="369"/>
      <c r="K40" s="102"/>
    </row>
    <row r="41" spans="2:11" customFormat="1" ht="15" customHeight="1">
      <c r="B41" s="105"/>
      <c r="C41" s="106"/>
      <c r="D41" s="104"/>
      <c r="E41" s="107" t="s">
        <v>121</v>
      </c>
      <c r="F41" s="104"/>
      <c r="G41" s="369" t="s">
        <v>1412</v>
      </c>
      <c r="H41" s="369"/>
      <c r="I41" s="369"/>
      <c r="J41" s="369"/>
      <c r="K41" s="102"/>
    </row>
    <row r="42" spans="2:11" customFormat="1" ht="15" customHeight="1">
      <c r="B42" s="105"/>
      <c r="C42" s="106"/>
      <c r="D42" s="104"/>
      <c r="E42" s="107" t="s">
        <v>1413</v>
      </c>
      <c r="F42" s="104"/>
      <c r="G42" s="369" t="s">
        <v>1414</v>
      </c>
      <c r="H42" s="369"/>
      <c r="I42" s="369"/>
      <c r="J42" s="369"/>
      <c r="K42" s="102"/>
    </row>
    <row r="43" spans="2:11" customFormat="1" ht="15" customHeight="1">
      <c r="B43" s="105"/>
      <c r="C43" s="106"/>
      <c r="D43" s="104"/>
      <c r="E43" s="107"/>
      <c r="F43" s="104"/>
      <c r="G43" s="369" t="s">
        <v>1415</v>
      </c>
      <c r="H43" s="369"/>
      <c r="I43" s="369"/>
      <c r="J43" s="369"/>
      <c r="K43" s="102"/>
    </row>
    <row r="44" spans="2:11" customFormat="1" ht="15" customHeight="1">
      <c r="B44" s="105"/>
      <c r="C44" s="106"/>
      <c r="D44" s="104"/>
      <c r="E44" s="107" t="s">
        <v>1416</v>
      </c>
      <c r="F44" s="104"/>
      <c r="G44" s="369" t="s">
        <v>1417</v>
      </c>
      <c r="H44" s="369"/>
      <c r="I44" s="369"/>
      <c r="J44" s="369"/>
      <c r="K44" s="102"/>
    </row>
    <row r="45" spans="2:11" customFormat="1" ht="15" customHeight="1">
      <c r="B45" s="105"/>
      <c r="C45" s="106"/>
      <c r="D45" s="104"/>
      <c r="E45" s="107" t="s">
        <v>123</v>
      </c>
      <c r="F45" s="104"/>
      <c r="G45" s="369" t="s">
        <v>1418</v>
      </c>
      <c r="H45" s="369"/>
      <c r="I45" s="369"/>
      <c r="J45" s="369"/>
      <c r="K45" s="102"/>
    </row>
    <row r="46" spans="2:11" customFormat="1" ht="12.75" customHeight="1">
      <c r="B46" s="105"/>
      <c r="C46" s="106"/>
      <c r="D46" s="104"/>
      <c r="E46" s="104"/>
      <c r="F46" s="104"/>
      <c r="G46" s="104"/>
      <c r="H46" s="104"/>
      <c r="I46" s="104"/>
      <c r="J46" s="104"/>
      <c r="K46" s="102"/>
    </row>
    <row r="47" spans="2:11" customFormat="1" ht="15" customHeight="1">
      <c r="B47" s="105"/>
      <c r="C47" s="106"/>
      <c r="D47" s="369" t="s">
        <v>1419</v>
      </c>
      <c r="E47" s="369"/>
      <c r="F47" s="369"/>
      <c r="G47" s="369"/>
      <c r="H47" s="369"/>
      <c r="I47" s="369"/>
      <c r="J47" s="369"/>
      <c r="K47" s="102"/>
    </row>
    <row r="48" spans="2:11" customFormat="1" ht="15" customHeight="1">
      <c r="B48" s="105"/>
      <c r="C48" s="106"/>
      <c r="D48" s="106"/>
      <c r="E48" s="369" t="s">
        <v>1420</v>
      </c>
      <c r="F48" s="369"/>
      <c r="G48" s="369"/>
      <c r="H48" s="369"/>
      <c r="I48" s="369"/>
      <c r="J48" s="369"/>
      <c r="K48" s="102"/>
    </row>
    <row r="49" spans="2:11" customFormat="1" ht="15" customHeight="1">
      <c r="B49" s="105"/>
      <c r="C49" s="106"/>
      <c r="D49" s="106"/>
      <c r="E49" s="369" t="s">
        <v>1421</v>
      </c>
      <c r="F49" s="369"/>
      <c r="G49" s="369"/>
      <c r="H49" s="369"/>
      <c r="I49" s="369"/>
      <c r="J49" s="369"/>
      <c r="K49" s="102"/>
    </row>
    <row r="50" spans="2:11" customFormat="1" ht="15" customHeight="1">
      <c r="B50" s="105"/>
      <c r="C50" s="106"/>
      <c r="D50" s="106"/>
      <c r="E50" s="369" t="s">
        <v>1422</v>
      </c>
      <c r="F50" s="369"/>
      <c r="G50" s="369"/>
      <c r="H50" s="369"/>
      <c r="I50" s="369"/>
      <c r="J50" s="369"/>
      <c r="K50" s="102"/>
    </row>
    <row r="51" spans="2:11" customFormat="1" ht="15" customHeight="1">
      <c r="B51" s="105"/>
      <c r="C51" s="106"/>
      <c r="D51" s="369" t="s">
        <v>1423</v>
      </c>
      <c r="E51" s="369"/>
      <c r="F51" s="369"/>
      <c r="G51" s="369"/>
      <c r="H51" s="369"/>
      <c r="I51" s="369"/>
      <c r="J51" s="369"/>
      <c r="K51" s="102"/>
    </row>
    <row r="52" spans="2:11" customFormat="1" ht="25.5" customHeight="1">
      <c r="B52" s="101"/>
      <c r="C52" s="370" t="s">
        <v>1424</v>
      </c>
      <c r="D52" s="370"/>
      <c r="E52" s="370"/>
      <c r="F52" s="370"/>
      <c r="G52" s="370"/>
      <c r="H52" s="370"/>
      <c r="I52" s="370"/>
      <c r="J52" s="370"/>
      <c r="K52" s="102"/>
    </row>
    <row r="53" spans="2:11" customFormat="1" ht="5.25" customHeight="1">
      <c r="B53" s="101"/>
      <c r="C53" s="103"/>
      <c r="D53" s="103"/>
      <c r="E53" s="103"/>
      <c r="F53" s="103"/>
      <c r="G53" s="103"/>
      <c r="H53" s="103"/>
      <c r="I53" s="103"/>
      <c r="J53" s="103"/>
      <c r="K53" s="102"/>
    </row>
    <row r="54" spans="2:11" customFormat="1" ht="15" customHeight="1">
      <c r="B54" s="101"/>
      <c r="C54" s="369" t="s">
        <v>1425</v>
      </c>
      <c r="D54" s="369"/>
      <c r="E54" s="369"/>
      <c r="F54" s="369"/>
      <c r="G54" s="369"/>
      <c r="H54" s="369"/>
      <c r="I54" s="369"/>
      <c r="J54" s="369"/>
      <c r="K54" s="102"/>
    </row>
    <row r="55" spans="2:11" customFormat="1" ht="15" customHeight="1">
      <c r="B55" s="101"/>
      <c r="C55" s="369" t="s">
        <v>1426</v>
      </c>
      <c r="D55" s="369"/>
      <c r="E55" s="369"/>
      <c r="F55" s="369"/>
      <c r="G55" s="369"/>
      <c r="H55" s="369"/>
      <c r="I55" s="369"/>
      <c r="J55" s="369"/>
      <c r="K55" s="102"/>
    </row>
    <row r="56" spans="2:11" customFormat="1" ht="12.75" customHeight="1">
      <c r="B56" s="101"/>
      <c r="C56" s="104"/>
      <c r="D56" s="104"/>
      <c r="E56" s="104"/>
      <c r="F56" s="104"/>
      <c r="G56" s="104"/>
      <c r="H56" s="104"/>
      <c r="I56" s="104"/>
      <c r="J56" s="104"/>
      <c r="K56" s="102"/>
    </row>
    <row r="57" spans="2:11" customFormat="1" ht="15" customHeight="1">
      <c r="B57" s="101"/>
      <c r="C57" s="369" t="s">
        <v>1427</v>
      </c>
      <c r="D57" s="369"/>
      <c r="E57" s="369"/>
      <c r="F57" s="369"/>
      <c r="G57" s="369"/>
      <c r="H57" s="369"/>
      <c r="I57" s="369"/>
      <c r="J57" s="369"/>
      <c r="K57" s="102"/>
    </row>
    <row r="58" spans="2:11" customFormat="1" ht="15" customHeight="1">
      <c r="B58" s="101"/>
      <c r="C58" s="106"/>
      <c r="D58" s="369" t="s">
        <v>1428</v>
      </c>
      <c r="E58" s="369"/>
      <c r="F58" s="369"/>
      <c r="G58" s="369"/>
      <c r="H58" s="369"/>
      <c r="I58" s="369"/>
      <c r="J58" s="369"/>
      <c r="K58" s="102"/>
    </row>
    <row r="59" spans="2:11" customFormat="1" ht="15" customHeight="1">
      <c r="B59" s="101"/>
      <c r="C59" s="106"/>
      <c r="D59" s="369" t="s">
        <v>1429</v>
      </c>
      <c r="E59" s="369"/>
      <c r="F59" s="369"/>
      <c r="G59" s="369"/>
      <c r="H59" s="369"/>
      <c r="I59" s="369"/>
      <c r="J59" s="369"/>
      <c r="K59" s="102"/>
    </row>
    <row r="60" spans="2:11" customFormat="1" ht="15" customHeight="1">
      <c r="B60" s="101"/>
      <c r="C60" s="106"/>
      <c r="D60" s="369" t="s">
        <v>1430</v>
      </c>
      <c r="E60" s="369"/>
      <c r="F60" s="369"/>
      <c r="G60" s="369"/>
      <c r="H60" s="369"/>
      <c r="I60" s="369"/>
      <c r="J60" s="369"/>
      <c r="K60" s="102"/>
    </row>
    <row r="61" spans="2:11" customFormat="1" ht="15" customHeight="1">
      <c r="B61" s="101"/>
      <c r="C61" s="106"/>
      <c r="D61" s="369" t="s">
        <v>1431</v>
      </c>
      <c r="E61" s="369"/>
      <c r="F61" s="369"/>
      <c r="G61" s="369"/>
      <c r="H61" s="369"/>
      <c r="I61" s="369"/>
      <c r="J61" s="369"/>
      <c r="K61" s="102"/>
    </row>
    <row r="62" spans="2:11" customFormat="1" ht="15" customHeight="1">
      <c r="B62" s="101"/>
      <c r="C62" s="106"/>
      <c r="D62" s="368" t="s">
        <v>1432</v>
      </c>
      <c r="E62" s="368"/>
      <c r="F62" s="368"/>
      <c r="G62" s="368"/>
      <c r="H62" s="368"/>
      <c r="I62" s="368"/>
      <c r="J62" s="368"/>
      <c r="K62" s="102"/>
    </row>
    <row r="63" spans="2:11" customFormat="1" ht="15" customHeight="1">
      <c r="B63" s="101"/>
      <c r="C63" s="106"/>
      <c r="D63" s="369" t="s">
        <v>1433</v>
      </c>
      <c r="E63" s="369"/>
      <c r="F63" s="369"/>
      <c r="G63" s="369"/>
      <c r="H63" s="369"/>
      <c r="I63" s="369"/>
      <c r="J63" s="369"/>
      <c r="K63" s="102"/>
    </row>
    <row r="64" spans="2:11" customFormat="1" ht="12.75" customHeight="1">
      <c r="B64" s="101"/>
      <c r="C64" s="106"/>
      <c r="D64" s="106"/>
      <c r="E64" s="109"/>
      <c r="F64" s="106"/>
      <c r="G64" s="106"/>
      <c r="H64" s="106"/>
      <c r="I64" s="106"/>
      <c r="J64" s="106"/>
      <c r="K64" s="102"/>
    </row>
    <row r="65" spans="2:11" customFormat="1" ht="15" customHeight="1">
      <c r="B65" s="101"/>
      <c r="C65" s="106"/>
      <c r="D65" s="369" t="s">
        <v>1434</v>
      </c>
      <c r="E65" s="369"/>
      <c r="F65" s="369"/>
      <c r="G65" s="369"/>
      <c r="H65" s="369"/>
      <c r="I65" s="369"/>
      <c r="J65" s="369"/>
      <c r="K65" s="102"/>
    </row>
    <row r="66" spans="2:11" customFormat="1" ht="15" customHeight="1">
      <c r="B66" s="101"/>
      <c r="C66" s="106"/>
      <c r="D66" s="368" t="s">
        <v>1435</v>
      </c>
      <c r="E66" s="368"/>
      <c r="F66" s="368"/>
      <c r="G66" s="368"/>
      <c r="H66" s="368"/>
      <c r="I66" s="368"/>
      <c r="J66" s="368"/>
      <c r="K66" s="102"/>
    </row>
    <row r="67" spans="2:11" customFormat="1" ht="15" customHeight="1">
      <c r="B67" s="101"/>
      <c r="C67" s="106"/>
      <c r="D67" s="369" t="s">
        <v>1436</v>
      </c>
      <c r="E67" s="369"/>
      <c r="F67" s="369"/>
      <c r="G67" s="369"/>
      <c r="H67" s="369"/>
      <c r="I67" s="369"/>
      <c r="J67" s="369"/>
      <c r="K67" s="102"/>
    </row>
    <row r="68" spans="2:11" customFormat="1" ht="15" customHeight="1">
      <c r="B68" s="101"/>
      <c r="C68" s="106"/>
      <c r="D68" s="369" t="s">
        <v>1437</v>
      </c>
      <c r="E68" s="369"/>
      <c r="F68" s="369"/>
      <c r="G68" s="369"/>
      <c r="H68" s="369"/>
      <c r="I68" s="369"/>
      <c r="J68" s="369"/>
      <c r="K68" s="102"/>
    </row>
    <row r="69" spans="2:11" customFormat="1" ht="15" customHeight="1">
      <c r="B69" s="101"/>
      <c r="C69" s="106"/>
      <c r="D69" s="369" t="s">
        <v>1438</v>
      </c>
      <c r="E69" s="369"/>
      <c r="F69" s="369"/>
      <c r="G69" s="369"/>
      <c r="H69" s="369"/>
      <c r="I69" s="369"/>
      <c r="J69" s="369"/>
      <c r="K69" s="102"/>
    </row>
    <row r="70" spans="2:11" customFormat="1" ht="15" customHeight="1">
      <c r="B70" s="101"/>
      <c r="C70" s="106"/>
      <c r="D70" s="369" t="s">
        <v>1439</v>
      </c>
      <c r="E70" s="369"/>
      <c r="F70" s="369"/>
      <c r="G70" s="369"/>
      <c r="H70" s="369"/>
      <c r="I70" s="369"/>
      <c r="J70" s="369"/>
      <c r="K70" s="102"/>
    </row>
    <row r="71" spans="2:11" customFormat="1" ht="12.75" customHeight="1">
      <c r="B71" s="110"/>
      <c r="C71" s="111"/>
      <c r="D71" s="111"/>
      <c r="E71" s="111"/>
      <c r="F71" s="111"/>
      <c r="G71" s="111"/>
      <c r="H71" s="111"/>
      <c r="I71" s="111"/>
      <c r="J71" s="111"/>
      <c r="K71" s="112"/>
    </row>
    <row r="72" spans="2:11" customFormat="1" ht="18.75" customHeight="1">
      <c r="B72" s="113"/>
      <c r="C72" s="113"/>
      <c r="D72" s="113"/>
      <c r="E72" s="113"/>
      <c r="F72" s="113"/>
      <c r="G72" s="113"/>
      <c r="H72" s="113"/>
      <c r="I72" s="113"/>
      <c r="J72" s="113"/>
      <c r="K72" s="114"/>
    </row>
    <row r="73" spans="2:11" customFormat="1" ht="18.75" customHeight="1">
      <c r="B73" s="114"/>
      <c r="C73" s="114"/>
      <c r="D73" s="114"/>
      <c r="E73" s="114"/>
      <c r="F73" s="114"/>
      <c r="G73" s="114"/>
      <c r="H73" s="114"/>
      <c r="I73" s="114"/>
      <c r="J73" s="114"/>
      <c r="K73" s="114"/>
    </row>
    <row r="74" spans="2:11" customFormat="1" ht="7.5" customHeight="1">
      <c r="B74" s="115"/>
      <c r="C74" s="116"/>
      <c r="D74" s="116"/>
      <c r="E74" s="116"/>
      <c r="F74" s="116"/>
      <c r="G74" s="116"/>
      <c r="H74" s="116"/>
      <c r="I74" s="116"/>
      <c r="J74" s="116"/>
      <c r="K74" s="117"/>
    </row>
    <row r="75" spans="2:11" customFormat="1" ht="45" customHeight="1">
      <c r="B75" s="118"/>
      <c r="C75" s="367" t="s">
        <v>1440</v>
      </c>
      <c r="D75" s="367"/>
      <c r="E75" s="367"/>
      <c r="F75" s="367"/>
      <c r="G75" s="367"/>
      <c r="H75" s="367"/>
      <c r="I75" s="367"/>
      <c r="J75" s="367"/>
      <c r="K75" s="119"/>
    </row>
    <row r="76" spans="2:11" customFormat="1" ht="17.25" customHeight="1">
      <c r="B76" s="118"/>
      <c r="C76" s="120" t="s">
        <v>1441</v>
      </c>
      <c r="D76" s="120"/>
      <c r="E76" s="120"/>
      <c r="F76" s="120" t="s">
        <v>1442</v>
      </c>
      <c r="G76" s="121"/>
      <c r="H76" s="120" t="s">
        <v>52</v>
      </c>
      <c r="I76" s="120" t="s">
        <v>55</v>
      </c>
      <c r="J76" s="120" t="s">
        <v>1443</v>
      </c>
      <c r="K76" s="119"/>
    </row>
    <row r="77" spans="2:11" customFormat="1" ht="17.25" customHeight="1">
      <c r="B77" s="118"/>
      <c r="C77" s="122" t="s">
        <v>1444</v>
      </c>
      <c r="D77" s="122"/>
      <c r="E77" s="122"/>
      <c r="F77" s="123" t="s">
        <v>1445</v>
      </c>
      <c r="G77" s="124"/>
      <c r="H77" s="122"/>
      <c r="I77" s="122"/>
      <c r="J77" s="122" t="s">
        <v>1446</v>
      </c>
      <c r="K77" s="119"/>
    </row>
    <row r="78" spans="2:11" customFormat="1" ht="5.25" customHeight="1">
      <c r="B78" s="118"/>
      <c r="C78" s="125"/>
      <c r="D78" s="125"/>
      <c r="E78" s="125"/>
      <c r="F78" s="125"/>
      <c r="G78" s="126"/>
      <c r="H78" s="125"/>
      <c r="I78" s="125"/>
      <c r="J78" s="125"/>
      <c r="K78" s="119"/>
    </row>
    <row r="79" spans="2:11" customFormat="1" ht="15" customHeight="1">
      <c r="B79" s="118"/>
      <c r="C79" s="107" t="s">
        <v>51</v>
      </c>
      <c r="D79" s="387"/>
      <c r="E79" s="387"/>
      <c r="F79" s="127" t="s">
        <v>1447</v>
      </c>
      <c r="G79" s="128"/>
      <c r="H79" s="107" t="s">
        <v>1448</v>
      </c>
      <c r="I79" s="107" t="s">
        <v>1449</v>
      </c>
      <c r="J79" s="107">
        <v>20</v>
      </c>
      <c r="K79" s="119"/>
    </row>
    <row r="80" spans="2:11" customFormat="1" ht="15" customHeight="1">
      <c r="B80" s="118"/>
      <c r="C80" s="107" t="s">
        <v>1450</v>
      </c>
      <c r="D80" s="107"/>
      <c r="E80" s="107"/>
      <c r="F80" s="127" t="s">
        <v>1447</v>
      </c>
      <c r="G80" s="128"/>
      <c r="H80" s="107" t="s">
        <v>1451</v>
      </c>
      <c r="I80" s="107" t="s">
        <v>1449</v>
      </c>
      <c r="J80" s="107">
        <v>120</v>
      </c>
      <c r="K80" s="119"/>
    </row>
    <row r="81" spans="2:11" customFormat="1" ht="15" customHeight="1">
      <c r="B81" s="129"/>
      <c r="C81" s="107" t="s">
        <v>1452</v>
      </c>
      <c r="D81" s="107"/>
      <c r="E81" s="107"/>
      <c r="F81" s="127" t="s">
        <v>1453</v>
      </c>
      <c r="G81" s="128"/>
      <c r="H81" s="107" t="s">
        <v>1454</v>
      </c>
      <c r="I81" s="107" t="s">
        <v>1449</v>
      </c>
      <c r="J81" s="107">
        <v>50</v>
      </c>
      <c r="K81" s="119"/>
    </row>
    <row r="82" spans="2:11" customFormat="1" ht="15" customHeight="1">
      <c r="B82" s="129"/>
      <c r="C82" s="107" t="s">
        <v>1455</v>
      </c>
      <c r="D82" s="107"/>
      <c r="E82" s="107"/>
      <c r="F82" s="127" t="s">
        <v>1447</v>
      </c>
      <c r="G82" s="128"/>
      <c r="H82" s="107" t="s">
        <v>1456</v>
      </c>
      <c r="I82" s="107" t="s">
        <v>1457</v>
      </c>
      <c r="J82" s="107"/>
      <c r="K82" s="119"/>
    </row>
    <row r="83" spans="2:11" customFormat="1" ht="15" customHeight="1">
      <c r="B83" s="129"/>
      <c r="C83" s="107" t="s">
        <v>1458</v>
      </c>
      <c r="D83" s="107"/>
      <c r="E83" s="107"/>
      <c r="F83" s="127" t="s">
        <v>1453</v>
      </c>
      <c r="G83" s="107"/>
      <c r="H83" s="107" t="s">
        <v>1459</v>
      </c>
      <c r="I83" s="107" t="s">
        <v>1449</v>
      </c>
      <c r="J83" s="107">
        <v>15</v>
      </c>
      <c r="K83" s="119"/>
    </row>
    <row r="84" spans="2:11" customFormat="1" ht="15" customHeight="1">
      <c r="B84" s="129"/>
      <c r="C84" s="107" t="s">
        <v>1460</v>
      </c>
      <c r="D84" s="107"/>
      <c r="E84" s="107"/>
      <c r="F84" s="127" t="s">
        <v>1453</v>
      </c>
      <c r="G84" s="107"/>
      <c r="H84" s="107" t="s">
        <v>1461</v>
      </c>
      <c r="I84" s="107" t="s">
        <v>1449</v>
      </c>
      <c r="J84" s="107">
        <v>15</v>
      </c>
      <c r="K84" s="119"/>
    </row>
    <row r="85" spans="2:11" customFormat="1" ht="15" customHeight="1">
      <c r="B85" s="129"/>
      <c r="C85" s="107" t="s">
        <v>1462</v>
      </c>
      <c r="D85" s="107"/>
      <c r="E85" s="107"/>
      <c r="F85" s="127" t="s">
        <v>1453</v>
      </c>
      <c r="G85" s="107"/>
      <c r="H85" s="107" t="s">
        <v>1463</v>
      </c>
      <c r="I85" s="107" t="s">
        <v>1449</v>
      </c>
      <c r="J85" s="107">
        <v>20</v>
      </c>
      <c r="K85" s="119"/>
    </row>
    <row r="86" spans="2:11" customFormat="1" ht="15" customHeight="1">
      <c r="B86" s="129"/>
      <c r="C86" s="107" t="s">
        <v>1464</v>
      </c>
      <c r="D86" s="107"/>
      <c r="E86" s="107"/>
      <c r="F86" s="127" t="s">
        <v>1453</v>
      </c>
      <c r="G86" s="107"/>
      <c r="H86" s="107" t="s">
        <v>1465</v>
      </c>
      <c r="I86" s="107" t="s">
        <v>1449</v>
      </c>
      <c r="J86" s="107">
        <v>20</v>
      </c>
      <c r="K86" s="119"/>
    </row>
    <row r="87" spans="2:11" customFormat="1" ht="15" customHeight="1">
      <c r="B87" s="129"/>
      <c r="C87" s="107" t="s">
        <v>1466</v>
      </c>
      <c r="D87" s="107"/>
      <c r="E87" s="107"/>
      <c r="F87" s="127" t="s">
        <v>1453</v>
      </c>
      <c r="G87" s="128"/>
      <c r="H87" s="107" t="s">
        <v>1467</v>
      </c>
      <c r="I87" s="107" t="s">
        <v>1449</v>
      </c>
      <c r="J87" s="107">
        <v>50</v>
      </c>
      <c r="K87" s="119"/>
    </row>
    <row r="88" spans="2:11" customFormat="1" ht="15" customHeight="1">
      <c r="B88" s="129"/>
      <c r="C88" s="107" t="s">
        <v>1468</v>
      </c>
      <c r="D88" s="107"/>
      <c r="E88" s="107"/>
      <c r="F88" s="127" t="s">
        <v>1453</v>
      </c>
      <c r="G88" s="128"/>
      <c r="H88" s="107" t="s">
        <v>1469</v>
      </c>
      <c r="I88" s="107" t="s">
        <v>1449</v>
      </c>
      <c r="J88" s="107">
        <v>20</v>
      </c>
      <c r="K88" s="119"/>
    </row>
    <row r="89" spans="2:11" customFormat="1" ht="15" customHeight="1">
      <c r="B89" s="129"/>
      <c r="C89" s="107" t="s">
        <v>1470</v>
      </c>
      <c r="D89" s="107"/>
      <c r="E89" s="107"/>
      <c r="F89" s="127" t="s">
        <v>1453</v>
      </c>
      <c r="G89" s="128"/>
      <c r="H89" s="107" t="s">
        <v>1471</v>
      </c>
      <c r="I89" s="107" t="s">
        <v>1449</v>
      </c>
      <c r="J89" s="107">
        <v>20</v>
      </c>
      <c r="K89" s="119"/>
    </row>
    <row r="90" spans="2:11" customFormat="1" ht="15" customHeight="1">
      <c r="B90" s="129"/>
      <c r="C90" s="107" t="s">
        <v>1472</v>
      </c>
      <c r="D90" s="107"/>
      <c r="E90" s="107"/>
      <c r="F90" s="127" t="s">
        <v>1453</v>
      </c>
      <c r="G90" s="128"/>
      <c r="H90" s="107" t="s">
        <v>1473</v>
      </c>
      <c r="I90" s="107" t="s">
        <v>1449</v>
      </c>
      <c r="J90" s="107">
        <v>50</v>
      </c>
      <c r="K90" s="119"/>
    </row>
    <row r="91" spans="2:11" customFormat="1" ht="15" customHeight="1">
      <c r="B91" s="129"/>
      <c r="C91" s="107" t="s">
        <v>1474</v>
      </c>
      <c r="D91" s="107"/>
      <c r="E91" s="107"/>
      <c r="F91" s="127" t="s">
        <v>1453</v>
      </c>
      <c r="G91" s="128"/>
      <c r="H91" s="107" t="s">
        <v>1474</v>
      </c>
      <c r="I91" s="107" t="s">
        <v>1449</v>
      </c>
      <c r="J91" s="107">
        <v>50</v>
      </c>
      <c r="K91" s="119"/>
    </row>
    <row r="92" spans="2:11" customFormat="1" ht="15" customHeight="1">
      <c r="B92" s="129"/>
      <c r="C92" s="107" t="s">
        <v>1475</v>
      </c>
      <c r="D92" s="107"/>
      <c r="E92" s="107"/>
      <c r="F92" s="127" t="s">
        <v>1453</v>
      </c>
      <c r="G92" s="128"/>
      <c r="H92" s="107" t="s">
        <v>1476</v>
      </c>
      <c r="I92" s="107" t="s">
        <v>1449</v>
      </c>
      <c r="J92" s="107">
        <v>255</v>
      </c>
      <c r="K92" s="119"/>
    </row>
    <row r="93" spans="2:11" customFormat="1" ht="15" customHeight="1">
      <c r="B93" s="129"/>
      <c r="C93" s="107" t="s">
        <v>1477</v>
      </c>
      <c r="D93" s="107"/>
      <c r="E93" s="107"/>
      <c r="F93" s="127" t="s">
        <v>1447</v>
      </c>
      <c r="G93" s="128"/>
      <c r="H93" s="107" t="s">
        <v>1478</v>
      </c>
      <c r="I93" s="107" t="s">
        <v>1479</v>
      </c>
      <c r="J93" s="107"/>
      <c r="K93" s="119"/>
    </row>
    <row r="94" spans="2:11" customFormat="1" ht="15" customHeight="1">
      <c r="B94" s="129"/>
      <c r="C94" s="107" t="s">
        <v>1480</v>
      </c>
      <c r="D94" s="107"/>
      <c r="E94" s="107"/>
      <c r="F94" s="127" t="s">
        <v>1447</v>
      </c>
      <c r="G94" s="128"/>
      <c r="H94" s="107" t="s">
        <v>1481</v>
      </c>
      <c r="I94" s="107" t="s">
        <v>1482</v>
      </c>
      <c r="J94" s="107"/>
      <c r="K94" s="119"/>
    </row>
    <row r="95" spans="2:11" customFormat="1" ht="15" customHeight="1">
      <c r="B95" s="129"/>
      <c r="C95" s="107" t="s">
        <v>1483</v>
      </c>
      <c r="D95" s="107"/>
      <c r="E95" s="107"/>
      <c r="F95" s="127" t="s">
        <v>1447</v>
      </c>
      <c r="G95" s="128"/>
      <c r="H95" s="107" t="s">
        <v>1483</v>
      </c>
      <c r="I95" s="107" t="s">
        <v>1482</v>
      </c>
      <c r="J95" s="107"/>
      <c r="K95" s="119"/>
    </row>
    <row r="96" spans="2:11" customFormat="1" ht="15" customHeight="1">
      <c r="B96" s="129"/>
      <c r="C96" s="107" t="s">
        <v>36</v>
      </c>
      <c r="D96" s="107"/>
      <c r="E96" s="107"/>
      <c r="F96" s="127" t="s">
        <v>1447</v>
      </c>
      <c r="G96" s="128"/>
      <c r="H96" s="107" t="s">
        <v>1484</v>
      </c>
      <c r="I96" s="107" t="s">
        <v>1482</v>
      </c>
      <c r="J96" s="107"/>
      <c r="K96" s="119"/>
    </row>
    <row r="97" spans="2:11" customFormat="1" ht="15" customHeight="1">
      <c r="B97" s="129"/>
      <c r="C97" s="107" t="s">
        <v>46</v>
      </c>
      <c r="D97" s="107"/>
      <c r="E97" s="107"/>
      <c r="F97" s="127" t="s">
        <v>1447</v>
      </c>
      <c r="G97" s="128"/>
      <c r="H97" s="107" t="s">
        <v>1485</v>
      </c>
      <c r="I97" s="107" t="s">
        <v>1482</v>
      </c>
      <c r="J97" s="107"/>
      <c r="K97" s="119"/>
    </row>
    <row r="98" spans="2:11" customFormat="1" ht="15" customHeight="1">
      <c r="B98" s="130"/>
      <c r="C98" s="131"/>
      <c r="D98" s="131"/>
      <c r="E98" s="131"/>
      <c r="F98" s="131"/>
      <c r="G98" s="131"/>
      <c r="H98" s="131"/>
      <c r="I98" s="131"/>
      <c r="J98" s="131"/>
      <c r="K98" s="132"/>
    </row>
    <row r="99" spans="2:11" customFormat="1" ht="18.75" customHeight="1">
      <c r="B99" s="133"/>
      <c r="C99" s="134"/>
      <c r="D99" s="134"/>
      <c r="E99" s="134"/>
      <c r="F99" s="134"/>
      <c r="G99" s="134"/>
      <c r="H99" s="134"/>
      <c r="I99" s="134"/>
      <c r="J99" s="134"/>
      <c r="K99" s="133"/>
    </row>
    <row r="100" spans="2:11" customFormat="1" ht="18.75" customHeight="1">
      <c r="B100" s="114"/>
      <c r="C100" s="114"/>
      <c r="D100" s="114"/>
      <c r="E100" s="114"/>
      <c r="F100" s="114"/>
      <c r="G100" s="114"/>
      <c r="H100" s="114"/>
      <c r="I100" s="114"/>
      <c r="J100" s="114"/>
      <c r="K100" s="114"/>
    </row>
    <row r="101" spans="2:11" customFormat="1" ht="7.5" customHeight="1">
      <c r="B101" s="115"/>
      <c r="C101" s="116"/>
      <c r="D101" s="116"/>
      <c r="E101" s="116"/>
      <c r="F101" s="116"/>
      <c r="G101" s="116"/>
      <c r="H101" s="116"/>
      <c r="I101" s="116"/>
      <c r="J101" s="116"/>
      <c r="K101" s="117"/>
    </row>
    <row r="102" spans="2:11" customFormat="1" ht="45" customHeight="1">
      <c r="B102" s="118"/>
      <c r="C102" s="367" t="s">
        <v>1486</v>
      </c>
      <c r="D102" s="367"/>
      <c r="E102" s="367"/>
      <c r="F102" s="367"/>
      <c r="G102" s="367"/>
      <c r="H102" s="367"/>
      <c r="I102" s="367"/>
      <c r="J102" s="367"/>
      <c r="K102" s="119"/>
    </row>
    <row r="103" spans="2:11" customFormat="1" ht="17.25" customHeight="1">
      <c r="B103" s="118"/>
      <c r="C103" s="120" t="s">
        <v>1441</v>
      </c>
      <c r="D103" s="120"/>
      <c r="E103" s="120"/>
      <c r="F103" s="120" t="s">
        <v>1442</v>
      </c>
      <c r="G103" s="121"/>
      <c r="H103" s="120" t="s">
        <v>52</v>
      </c>
      <c r="I103" s="120" t="s">
        <v>55</v>
      </c>
      <c r="J103" s="120" t="s">
        <v>1443</v>
      </c>
      <c r="K103" s="119"/>
    </row>
    <row r="104" spans="2:11" customFormat="1" ht="17.25" customHeight="1">
      <c r="B104" s="118"/>
      <c r="C104" s="122" t="s">
        <v>1444</v>
      </c>
      <c r="D104" s="122"/>
      <c r="E104" s="122"/>
      <c r="F104" s="123" t="s">
        <v>1445</v>
      </c>
      <c r="G104" s="124"/>
      <c r="H104" s="122"/>
      <c r="I104" s="122"/>
      <c r="J104" s="122" t="s">
        <v>1446</v>
      </c>
      <c r="K104" s="119"/>
    </row>
    <row r="105" spans="2:11" customFormat="1" ht="5.25" customHeight="1">
      <c r="B105" s="118"/>
      <c r="C105" s="120"/>
      <c r="D105" s="120"/>
      <c r="E105" s="120"/>
      <c r="F105" s="120"/>
      <c r="G105" s="135"/>
      <c r="H105" s="120"/>
      <c r="I105" s="120"/>
      <c r="J105" s="120"/>
      <c r="K105" s="119"/>
    </row>
    <row r="106" spans="2:11" customFormat="1" ht="15" customHeight="1">
      <c r="B106" s="118"/>
      <c r="C106" s="107" t="s">
        <v>51</v>
      </c>
      <c r="D106" s="387"/>
      <c r="E106" s="387"/>
      <c r="F106" s="127" t="s">
        <v>1447</v>
      </c>
      <c r="G106" s="107"/>
      <c r="H106" s="107" t="s">
        <v>1487</v>
      </c>
      <c r="I106" s="107" t="s">
        <v>1449</v>
      </c>
      <c r="J106" s="107">
        <v>20</v>
      </c>
      <c r="K106" s="119"/>
    </row>
    <row r="107" spans="2:11" customFormat="1" ht="15" customHeight="1">
      <c r="B107" s="118"/>
      <c r="C107" s="107" t="s">
        <v>1450</v>
      </c>
      <c r="D107" s="107"/>
      <c r="E107" s="107"/>
      <c r="F107" s="127" t="s">
        <v>1447</v>
      </c>
      <c r="G107" s="107"/>
      <c r="H107" s="107" t="s">
        <v>1487</v>
      </c>
      <c r="I107" s="107" t="s">
        <v>1449</v>
      </c>
      <c r="J107" s="107">
        <v>120</v>
      </c>
      <c r="K107" s="119"/>
    </row>
    <row r="108" spans="2:11" customFormat="1" ht="15" customHeight="1">
      <c r="B108" s="129"/>
      <c r="C108" s="107" t="s">
        <v>1452</v>
      </c>
      <c r="D108" s="107"/>
      <c r="E108" s="107"/>
      <c r="F108" s="127" t="s">
        <v>1453</v>
      </c>
      <c r="G108" s="107"/>
      <c r="H108" s="107" t="s">
        <v>1487</v>
      </c>
      <c r="I108" s="107" t="s">
        <v>1449</v>
      </c>
      <c r="J108" s="107">
        <v>50</v>
      </c>
      <c r="K108" s="119"/>
    </row>
    <row r="109" spans="2:11" customFormat="1" ht="15" customHeight="1">
      <c r="B109" s="129"/>
      <c r="C109" s="107" t="s">
        <v>1455</v>
      </c>
      <c r="D109" s="107"/>
      <c r="E109" s="107"/>
      <c r="F109" s="127" t="s">
        <v>1447</v>
      </c>
      <c r="G109" s="107"/>
      <c r="H109" s="107" t="s">
        <v>1487</v>
      </c>
      <c r="I109" s="107" t="s">
        <v>1457</v>
      </c>
      <c r="J109" s="107"/>
      <c r="K109" s="119"/>
    </row>
    <row r="110" spans="2:11" customFormat="1" ht="15" customHeight="1">
      <c r="B110" s="129"/>
      <c r="C110" s="107" t="s">
        <v>1466</v>
      </c>
      <c r="D110" s="107"/>
      <c r="E110" s="107"/>
      <c r="F110" s="127" t="s">
        <v>1453</v>
      </c>
      <c r="G110" s="107"/>
      <c r="H110" s="107" t="s">
        <v>1487</v>
      </c>
      <c r="I110" s="107" t="s">
        <v>1449</v>
      </c>
      <c r="J110" s="107">
        <v>50</v>
      </c>
      <c r="K110" s="119"/>
    </row>
    <row r="111" spans="2:11" customFormat="1" ht="15" customHeight="1">
      <c r="B111" s="129"/>
      <c r="C111" s="107" t="s">
        <v>1474</v>
      </c>
      <c r="D111" s="107"/>
      <c r="E111" s="107"/>
      <c r="F111" s="127" t="s">
        <v>1453</v>
      </c>
      <c r="G111" s="107"/>
      <c r="H111" s="107" t="s">
        <v>1487</v>
      </c>
      <c r="I111" s="107" t="s">
        <v>1449</v>
      </c>
      <c r="J111" s="107">
        <v>50</v>
      </c>
      <c r="K111" s="119"/>
    </row>
    <row r="112" spans="2:11" customFormat="1" ht="15" customHeight="1">
      <c r="B112" s="129"/>
      <c r="C112" s="107" t="s">
        <v>1472</v>
      </c>
      <c r="D112" s="107"/>
      <c r="E112" s="107"/>
      <c r="F112" s="127" t="s">
        <v>1453</v>
      </c>
      <c r="G112" s="107"/>
      <c r="H112" s="107" t="s">
        <v>1487</v>
      </c>
      <c r="I112" s="107" t="s">
        <v>1449</v>
      </c>
      <c r="J112" s="107">
        <v>50</v>
      </c>
      <c r="K112" s="119"/>
    </row>
    <row r="113" spans="2:11" customFormat="1" ht="15" customHeight="1">
      <c r="B113" s="129"/>
      <c r="C113" s="107" t="s">
        <v>51</v>
      </c>
      <c r="D113" s="107"/>
      <c r="E113" s="107"/>
      <c r="F113" s="127" t="s">
        <v>1447</v>
      </c>
      <c r="G113" s="107"/>
      <c r="H113" s="107" t="s">
        <v>1488</v>
      </c>
      <c r="I113" s="107" t="s">
        <v>1449</v>
      </c>
      <c r="J113" s="107">
        <v>20</v>
      </c>
      <c r="K113" s="119"/>
    </row>
    <row r="114" spans="2:11" customFormat="1" ht="15" customHeight="1">
      <c r="B114" s="129"/>
      <c r="C114" s="107" t="s">
        <v>1489</v>
      </c>
      <c r="D114" s="107"/>
      <c r="E114" s="107"/>
      <c r="F114" s="127" t="s">
        <v>1447</v>
      </c>
      <c r="G114" s="107"/>
      <c r="H114" s="107" t="s">
        <v>1490</v>
      </c>
      <c r="I114" s="107" t="s">
        <v>1449</v>
      </c>
      <c r="J114" s="107">
        <v>120</v>
      </c>
      <c r="K114" s="119"/>
    </row>
    <row r="115" spans="2:11" customFormat="1" ht="15" customHeight="1">
      <c r="B115" s="129"/>
      <c r="C115" s="107" t="s">
        <v>36</v>
      </c>
      <c r="D115" s="107"/>
      <c r="E115" s="107"/>
      <c r="F115" s="127" t="s">
        <v>1447</v>
      </c>
      <c r="G115" s="107"/>
      <c r="H115" s="107" t="s">
        <v>1491</v>
      </c>
      <c r="I115" s="107" t="s">
        <v>1482</v>
      </c>
      <c r="J115" s="107"/>
      <c r="K115" s="119"/>
    </row>
    <row r="116" spans="2:11" customFormat="1" ht="15" customHeight="1">
      <c r="B116" s="129"/>
      <c r="C116" s="107" t="s">
        <v>46</v>
      </c>
      <c r="D116" s="107"/>
      <c r="E116" s="107"/>
      <c r="F116" s="127" t="s">
        <v>1447</v>
      </c>
      <c r="G116" s="107"/>
      <c r="H116" s="107" t="s">
        <v>1492</v>
      </c>
      <c r="I116" s="107" t="s">
        <v>1482</v>
      </c>
      <c r="J116" s="107"/>
      <c r="K116" s="119"/>
    </row>
    <row r="117" spans="2:11" customFormat="1" ht="15" customHeight="1">
      <c r="B117" s="129"/>
      <c r="C117" s="107" t="s">
        <v>55</v>
      </c>
      <c r="D117" s="107"/>
      <c r="E117" s="107"/>
      <c r="F117" s="127" t="s">
        <v>1447</v>
      </c>
      <c r="G117" s="107"/>
      <c r="H117" s="107" t="s">
        <v>1493</v>
      </c>
      <c r="I117" s="107" t="s">
        <v>1494</v>
      </c>
      <c r="J117" s="107"/>
      <c r="K117" s="119"/>
    </row>
    <row r="118" spans="2:11" customFormat="1" ht="15" customHeight="1">
      <c r="B118" s="130"/>
      <c r="C118" s="136"/>
      <c r="D118" s="136"/>
      <c r="E118" s="136"/>
      <c r="F118" s="136"/>
      <c r="G118" s="136"/>
      <c r="H118" s="136"/>
      <c r="I118" s="136"/>
      <c r="J118" s="136"/>
      <c r="K118" s="132"/>
    </row>
    <row r="119" spans="2:11" customFormat="1" ht="18.75" customHeight="1">
      <c r="B119" s="137"/>
      <c r="C119" s="138"/>
      <c r="D119" s="138"/>
      <c r="E119" s="138"/>
      <c r="F119" s="139"/>
      <c r="G119" s="138"/>
      <c r="H119" s="138"/>
      <c r="I119" s="138"/>
      <c r="J119" s="138"/>
      <c r="K119" s="137"/>
    </row>
    <row r="120" spans="2:11" customFormat="1" ht="18.75" customHeight="1">
      <c r="B120" s="114"/>
      <c r="C120" s="114"/>
      <c r="D120" s="114"/>
      <c r="E120" s="114"/>
      <c r="F120" s="114"/>
      <c r="G120" s="114"/>
      <c r="H120" s="114"/>
      <c r="I120" s="114"/>
      <c r="J120" s="114"/>
      <c r="K120" s="114"/>
    </row>
    <row r="121" spans="2:11" customFormat="1" ht="7.5" customHeight="1">
      <c r="B121" s="140"/>
      <c r="C121" s="141"/>
      <c r="D121" s="141"/>
      <c r="E121" s="141"/>
      <c r="F121" s="141"/>
      <c r="G121" s="141"/>
      <c r="H121" s="141"/>
      <c r="I121" s="141"/>
      <c r="J121" s="141"/>
      <c r="K121" s="142"/>
    </row>
    <row r="122" spans="2:11" customFormat="1" ht="45" customHeight="1">
      <c r="B122" s="143"/>
      <c r="C122" s="365" t="s">
        <v>1495</v>
      </c>
      <c r="D122" s="365"/>
      <c r="E122" s="365"/>
      <c r="F122" s="365"/>
      <c r="G122" s="365"/>
      <c r="H122" s="365"/>
      <c r="I122" s="365"/>
      <c r="J122" s="365"/>
      <c r="K122" s="144"/>
    </row>
    <row r="123" spans="2:11" customFormat="1" ht="17.25" customHeight="1">
      <c r="B123" s="145"/>
      <c r="C123" s="120" t="s">
        <v>1441</v>
      </c>
      <c r="D123" s="120"/>
      <c r="E123" s="120"/>
      <c r="F123" s="120" t="s">
        <v>1442</v>
      </c>
      <c r="G123" s="121"/>
      <c r="H123" s="120" t="s">
        <v>52</v>
      </c>
      <c r="I123" s="120" t="s">
        <v>55</v>
      </c>
      <c r="J123" s="120" t="s">
        <v>1443</v>
      </c>
      <c r="K123" s="146"/>
    </row>
    <row r="124" spans="2:11" customFormat="1" ht="17.25" customHeight="1">
      <c r="B124" s="145"/>
      <c r="C124" s="122" t="s">
        <v>1444</v>
      </c>
      <c r="D124" s="122"/>
      <c r="E124" s="122"/>
      <c r="F124" s="123" t="s">
        <v>1445</v>
      </c>
      <c r="G124" s="124"/>
      <c r="H124" s="122"/>
      <c r="I124" s="122"/>
      <c r="J124" s="122" t="s">
        <v>1446</v>
      </c>
      <c r="K124" s="146"/>
    </row>
    <row r="125" spans="2:11" customFormat="1" ht="5.25" customHeight="1">
      <c r="B125" s="147"/>
      <c r="C125" s="125"/>
      <c r="D125" s="125"/>
      <c r="E125" s="125"/>
      <c r="F125" s="125"/>
      <c r="G125" s="148"/>
      <c r="H125" s="125"/>
      <c r="I125" s="125"/>
      <c r="J125" s="125"/>
      <c r="K125" s="149"/>
    </row>
    <row r="126" spans="2:11" customFormat="1" ht="15" customHeight="1">
      <c r="B126" s="147"/>
      <c r="C126" s="107" t="s">
        <v>1450</v>
      </c>
      <c r="D126" s="387"/>
      <c r="E126" s="387"/>
      <c r="F126" s="127" t="s">
        <v>1447</v>
      </c>
      <c r="G126" s="107"/>
      <c r="H126" s="107" t="s">
        <v>1487</v>
      </c>
      <c r="I126" s="107" t="s">
        <v>1449</v>
      </c>
      <c r="J126" s="107">
        <v>120</v>
      </c>
      <c r="K126" s="150"/>
    </row>
    <row r="127" spans="2:11" customFormat="1" ht="15" customHeight="1">
      <c r="B127" s="147"/>
      <c r="C127" s="107" t="s">
        <v>1496</v>
      </c>
      <c r="D127" s="107"/>
      <c r="E127" s="107"/>
      <c r="F127" s="127" t="s">
        <v>1447</v>
      </c>
      <c r="G127" s="107"/>
      <c r="H127" s="107" t="s">
        <v>1497</v>
      </c>
      <c r="I127" s="107" t="s">
        <v>1449</v>
      </c>
      <c r="J127" s="107" t="s">
        <v>1498</v>
      </c>
      <c r="K127" s="150"/>
    </row>
    <row r="128" spans="2:11" customFormat="1" ht="15" customHeight="1">
      <c r="B128" s="147"/>
      <c r="C128" s="107" t="s">
        <v>1395</v>
      </c>
      <c r="D128" s="107"/>
      <c r="E128" s="107"/>
      <c r="F128" s="127" t="s">
        <v>1447</v>
      </c>
      <c r="G128" s="107"/>
      <c r="H128" s="107" t="s">
        <v>1499</v>
      </c>
      <c r="I128" s="107" t="s">
        <v>1449</v>
      </c>
      <c r="J128" s="107" t="s">
        <v>1498</v>
      </c>
      <c r="K128" s="150"/>
    </row>
    <row r="129" spans="2:11" customFormat="1" ht="15" customHeight="1">
      <c r="B129" s="147"/>
      <c r="C129" s="107" t="s">
        <v>1458</v>
      </c>
      <c r="D129" s="107"/>
      <c r="E129" s="107"/>
      <c r="F129" s="127" t="s">
        <v>1453</v>
      </c>
      <c r="G129" s="107"/>
      <c r="H129" s="107" t="s">
        <v>1459</v>
      </c>
      <c r="I129" s="107" t="s">
        <v>1449</v>
      </c>
      <c r="J129" s="107">
        <v>15</v>
      </c>
      <c r="K129" s="150"/>
    </row>
    <row r="130" spans="2:11" customFormat="1" ht="15" customHeight="1">
      <c r="B130" s="147"/>
      <c r="C130" s="107" t="s">
        <v>1460</v>
      </c>
      <c r="D130" s="107"/>
      <c r="E130" s="107"/>
      <c r="F130" s="127" t="s">
        <v>1453</v>
      </c>
      <c r="G130" s="107"/>
      <c r="H130" s="107" t="s">
        <v>1461</v>
      </c>
      <c r="I130" s="107" t="s">
        <v>1449</v>
      </c>
      <c r="J130" s="107">
        <v>15</v>
      </c>
      <c r="K130" s="150"/>
    </row>
    <row r="131" spans="2:11" customFormat="1" ht="15" customHeight="1">
      <c r="B131" s="147"/>
      <c r="C131" s="107" t="s">
        <v>1462</v>
      </c>
      <c r="D131" s="107"/>
      <c r="E131" s="107"/>
      <c r="F131" s="127" t="s">
        <v>1453</v>
      </c>
      <c r="G131" s="107"/>
      <c r="H131" s="107" t="s">
        <v>1463</v>
      </c>
      <c r="I131" s="107" t="s">
        <v>1449</v>
      </c>
      <c r="J131" s="107">
        <v>20</v>
      </c>
      <c r="K131" s="150"/>
    </row>
    <row r="132" spans="2:11" customFormat="1" ht="15" customHeight="1">
      <c r="B132" s="147"/>
      <c r="C132" s="107" t="s">
        <v>1464</v>
      </c>
      <c r="D132" s="107"/>
      <c r="E132" s="107"/>
      <c r="F132" s="127" t="s">
        <v>1453</v>
      </c>
      <c r="G132" s="107"/>
      <c r="H132" s="107" t="s">
        <v>1465</v>
      </c>
      <c r="I132" s="107" t="s">
        <v>1449</v>
      </c>
      <c r="J132" s="107">
        <v>20</v>
      </c>
      <c r="K132" s="150"/>
    </row>
    <row r="133" spans="2:11" customFormat="1" ht="15" customHeight="1">
      <c r="B133" s="147"/>
      <c r="C133" s="107" t="s">
        <v>1452</v>
      </c>
      <c r="D133" s="107"/>
      <c r="E133" s="107"/>
      <c r="F133" s="127" t="s">
        <v>1453</v>
      </c>
      <c r="G133" s="107"/>
      <c r="H133" s="107" t="s">
        <v>1487</v>
      </c>
      <c r="I133" s="107" t="s">
        <v>1449</v>
      </c>
      <c r="J133" s="107">
        <v>50</v>
      </c>
      <c r="K133" s="150"/>
    </row>
    <row r="134" spans="2:11" customFormat="1" ht="15" customHeight="1">
      <c r="B134" s="147"/>
      <c r="C134" s="107" t="s">
        <v>1466</v>
      </c>
      <c r="D134" s="107"/>
      <c r="E134" s="107"/>
      <c r="F134" s="127" t="s">
        <v>1453</v>
      </c>
      <c r="G134" s="107"/>
      <c r="H134" s="107" t="s">
        <v>1487</v>
      </c>
      <c r="I134" s="107" t="s">
        <v>1449</v>
      </c>
      <c r="J134" s="107">
        <v>50</v>
      </c>
      <c r="K134" s="150"/>
    </row>
    <row r="135" spans="2:11" customFormat="1" ht="15" customHeight="1">
      <c r="B135" s="147"/>
      <c r="C135" s="107" t="s">
        <v>1472</v>
      </c>
      <c r="D135" s="107"/>
      <c r="E135" s="107"/>
      <c r="F135" s="127" t="s">
        <v>1453</v>
      </c>
      <c r="G135" s="107"/>
      <c r="H135" s="107" t="s">
        <v>1487</v>
      </c>
      <c r="I135" s="107" t="s">
        <v>1449</v>
      </c>
      <c r="J135" s="107">
        <v>50</v>
      </c>
      <c r="K135" s="150"/>
    </row>
    <row r="136" spans="2:11" customFormat="1" ht="15" customHeight="1">
      <c r="B136" s="147"/>
      <c r="C136" s="107" t="s">
        <v>1474</v>
      </c>
      <c r="D136" s="107"/>
      <c r="E136" s="107"/>
      <c r="F136" s="127" t="s">
        <v>1453</v>
      </c>
      <c r="G136" s="107"/>
      <c r="H136" s="107" t="s">
        <v>1487</v>
      </c>
      <c r="I136" s="107" t="s">
        <v>1449</v>
      </c>
      <c r="J136" s="107">
        <v>50</v>
      </c>
      <c r="K136" s="150"/>
    </row>
    <row r="137" spans="2:11" customFormat="1" ht="15" customHeight="1">
      <c r="B137" s="147"/>
      <c r="C137" s="107" t="s">
        <v>1475</v>
      </c>
      <c r="D137" s="107"/>
      <c r="E137" s="107"/>
      <c r="F137" s="127" t="s">
        <v>1453</v>
      </c>
      <c r="G137" s="107"/>
      <c r="H137" s="107" t="s">
        <v>1500</v>
      </c>
      <c r="I137" s="107" t="s">
        <v>1449</v>
      </c>
      <c r="J137" s="107">
        <v>255</v>
      </c>
      <c r="K137" s="150"/>
    </row>
    <row r="138" spans="2:11" customFormat="1" ht="15" customHeight="1">
      <c r="B138" s="147"/>
      <c r="C138" s="107" t="s">
        <v>1477</v>
      </c>
      <c r="D138" s="107"/>
      <c r="E138" s="107"/>
      <c r="F138" s="127" t="s">
        <v>1447</v>
      </c>
      <c r="G138" s="107"/>
      <c r="H138" s="107" t="s">
        <v>1501</v>
      </c>
      <c r="I138" s="107" t="s">
        <v>1479</v>
      </c>
      <c r="J138" s="107"/>
      <c r="K138" s="150"/>
    </row>
    <row r="139" spans="2:11" customFormat="1" ht="15" customHeight="1">
      <c r="B139" s="147"/>
      <c r="C139" s="107" t="s">
        <v>1480</v>
      </c>
      <c r="D139" s="107"/>
      <c r="E139" s="107"/>
      <c r="F139" s="127" t="s">
        <v>1447</v>
      </c>
      <c r="G139" s="107"/>
      <c r="H139" s="107" t="s">
        <v>1502</v>
      </c>
      <c r="I139" s="107" t="s">
        <v>1482</v>
      </c>
      <c r="J139" s="107"/>
      <c r="K139" s="150"/>
    </row>
    <row r="140" spans="2:11" customFormat="1" ht="15" customHeight="1">
      <c r="B140" s="147"/>
      <c r="C140" s="107" t="s">
        <v>1483</v>
      </c>
      <c r="D140" s="107"/>
      <c r="E140" s="107"/>
      <c r="F140" s="127" t="s">
        <v>1447</v>
      </c>
      <c r="G140" s="107"/>
      <c r="H140" s="107" t="s">
        <v>1483</v>
      </c>
      <c r="I140" s="107" t="s">
        <v>1482</v>
      </c>
      <c r="J140" s="107"/>
      <c r="K140" s="150"/>
    </row>
    <row r="141" spans="2:11" customFormat="1" ht="15" customHeight="1">
      <c r="B141" s="147"/>
      <c r="C141" s="107" t="s">
        <v>36</v>
      </c>
      <c r="D141" s="107"/>
      <c r="E141" s="107"/>
      <c r="F141" s="127" t="s">
        <v>1447</v>
      </c>
      <c r="G141" s="107"/>
      <c r="H141" s="107" t="s">
        <v>1503</v>
      </c>
      <c r="I141" s="107" t="s">
        <v>1482</v>
      </c>
      <c r="J141" s="107"/>
      <c r="K141" s="150"/>
    </row>
    <row r="142" spans="2:11" customFormat="1" ht="15" customHeight="1">
      <c r="B142" s="147"/>
      <c r="C142" s="107" t="s">
        <v>1504</v>
      </c>
      <c r="D142" s="107"/>
      <c r="E142" s="107"/>
      <c r="F142" s="127" t="s">
        <v>1447</v>
      </c>
      <c r="G142" s="107"/>
      <c r="H142" s="107" t="s">
        <v>1505</v>
      </c>
      <c r="I142" s="107" t="s">
        <v>1482</v>
      </c>
      <c r="J142" s="107"/>
      <c r="K142" s="150"/>
    </row>
    <row r="143" spans="2:11" customFormat="1" ht="15" customHeight="1">
      <c r="B143" s="151"/>
      <c r="C143" s="152"/>
      <c r="D143" s="152"/>
      <c r="E143" s="152"/>
      <c r="F143" s="152"/>
      <c r="G143" s="152"/>
      <c r="H143" s="152"/>
      <c r="I143" s="152"/>
      <c r="J143" s="152"/>
      <c r="K143" s="153"/>
    </row>
    <row r="144" spans="2:11" customFormat="1" ht="18.75" customHeight="1">
      <c r="B144" s="138"/>
      <c r="C144" s="138"/>
      <c r="D144" s="138"/>
      <c r="E144" s="138"/>
      <c r="F144" s="139"/>
      <c r="G144" s="138"/>
      <c r="H144" s="138"/>
      <c r="I144" s="138"/>
      <c r="J144" s="138"/>
      <c r="K144" s="138"/>
    </row>
    <row r="145" spans="2:11" customFormat="1" ht="18.75" customHeight="1">
      <c r="B145" s="114"/>
      <c r="C145" s="114"/>
      <c r="D145" s="114"/>
      <c r="E145" s="114"/>
      <c r="F145" s="114"/>
      <c r="G145" s="114"/>
      <c r="H145" s="114"/>
      <c r="I145" s="114"/>
      <c r="J145" s="114"/>
      <c r="K145" s="114"/>
    </row>
    <row r="146" spans="2:11" customFormat="1" ht="7.5" customHeight="1">
      <c r="B146" s="115"/>
      <c r="C146" s="116"/>
      <c r="D146" s="116"/>
      <c r="E146" s="116"/>
      <c r="F146" s="116"/>
      <c r="G146" s="116"/>
      <c r="H146" s="116"/>
      <c r="I146" s="116"/>
      <c r="J146" s="116"/>
      <c r="K146" s="117"/>
    </row>
    <row r="147" spans="2:11" customFormat="1" ht="45" customHeight="1">
      <c r="B147" s="118"/>
      <c r="C147" s="367" t="s">
        <v>1506</v>
      </c>
      <c r="D147" s="367"/>
      <c r="E147" s="367"/>
      <c r="F147" s="367"/>
      <c r="G147" s="367"/>
      <c r="H147" s="367"/>
      <c r="I147" s="367"/>
      <c r="J147" s="367"/>
      <c r="K147" s="119"/>
    </row>
    <row r="148" spans="2:11" customFormat="1" ht="17.25" customHeight="1">
      <c r="B148" s="118"/>
      <c r="C148" s="120" t="s">
        <v>1441</v>
      </c>
      <c r="D148" s="120"/>
      <c r="E148" s="120"/>
      <c r="F148" s="120" t="s">
        <v>1442</v>
      </c>
      <c r="G148" s="121"/>
      <c r="H148" s="120" t="s">
        <v>52</v>
      </c>
      <c r="I148" s="120" t="s">
        <v>55</v>
      </c>
      <c r="J148" s="120" t="s">
        <v>1443</v>
      </c>
      <c r="K148" s="119"/>
    </row>
    <row r="149" spans="2:11" customFormat="1" ht="17.25" customHeight="1">
      <c r="B149" s="118"/>
      <c r="C149" s="122" t="s">
        <v>1444</v>
      </c>
      <c r="D149" s="122"/>
      <c r="E149" s="122"/>
      <c r="F149" s="123" t="s">
        <v>1445</v>
      </c>
      <c r="G149" s="124"/>
      <c r="H149" s="122"/>
      <c r="I149" s="122"/>
      <c r="J149" s="122" t="s">
        <v>1446</v>
      </c>
      <c r="K149" s="119"/>
    </row>
    <row r="150" spans="2:11" customFormat="1" ht="5.25" customHeight="1">
      <c r="B150" s="129"/>
      <c r="C150" s="125"/>
      <c r="D150" s="125"/>
      <c r="E150" s="125"/>
      <c r="F150" s="125"/>
      <c r="G150" s="126"/>
      <c r="H150" s="125"/>
      <c r="I150" s="125"/>
      <c r="J150" s="125"/>
      <c r="K150" s="150"/>
    </row>
    <row r="151" spans="2:11" customFormat="1" ht="15" customHeight="1">
      <c r="B151" s="129"/>
      <c r="C151" s="154" t="s">
        <v>1450</v>
      </c>
      <c r="D151" s="107"/>
      <c r="E151" s="107"/>
      <c r="F151" s="155" t="s">
        <v>1447</v>
      </c>
      <c r="G151" s="107"/>
      <c r="H151" s="154" t="s">
        <v>1487</v>
      </c>
      <c r="I151" s="154" t="s">
        <v>1449</v>
      </c>
      <c r="J151" s="154">
        <v>120</v>
      </c>
      <c r="K151" s="150"/>
    </row>
    <row r="152" spans="2:11" customFormat="1" ht="15" customHeight="1">
      <c r="B152" s="129"/>
      <c r="C152" s="154" t="s">
        <v>1496</v>
      </c>
      <c r="D152" s="107"/>
      <c r="E152" s="107"/>
      <c r="F152" s="155" t="s">
        <v>1447</v>
      </c>
      <c r="G152" s="107"/>
      <c r="H152" s="154" t="s">
        <v>1507</v>
      </c>
      <c r="I152" s="154" t="s">
        <v>1449</v>
      </c>
      <c r="J152" s="154" t="s">
        <v>1498</v>
      </c>
      <c r="K152" s="150"/>
    </row>
    <row r="153" spans="2:11" customFormat="1" ht="15" customHeight="1">
      <c r="B153" s="129"/>
      <c r="C153" s="154" t="s">
        <v>1395</v>
      </c>
      <c r="D153" s="107"/>
      <c r="E153" s="107"/>
      <c r="F153" s="155" t="s">
        <v>1447</v>
      </c>
      <c r="G153" s="107"/>
      <c r="H153" s="154" t="s">
        <v>1508</v>
      </c>
      <c r="I153" s="154" t="s">
        <v>1449</v>
      </c>
      <c r="J153" s="154" t="s">
        <v>1498</v>
      </c>
      <c r="K153" s="150"/>
    </row>
    <row r="154" spans="2:11" customFormat="1" ht="15" customHeight="1">
      <c r="B154" s="129"/>
      <c r="C154" s="154" t="s">
        <v>1452</v>
      </c>
      <c r="D154" s="107"/>
      <c r="E154" s="107"/>
      <c r="F154" s="155" t="s">
        <v>1453</v>
      </c>
      <c r="G154" s="107"/>
      <c r="H154" s="154" t="s">
        <v>1487</v>
      </c>
      <c r="I154" s="154" t="s">
        <v>1449</v>
      </c>
      <c r="J154" s="154">
        <v>50</v>
      </c>
      <c r="K154" s="150"/>
    </row>
    <row r="155" spans="2:11" customFormat="1" ht="15" customHeight="1">
      <c r="B155" s="129"/>
      <c r="C155" s="154" t="s">
        <v>1455</v>
      </c>
      <c r="D155" s="107"/>
      <c r="E155" s="107"/>
      <c r="F155" s="155" t="s">
        <v>1447</v>
      </c>
      <c r="G155" s="107"/>
      <c r="H155" s="154" t="s">
        <v>1487</v>
      </c>
      <c r="I155" s="154" t="s">
        <v>1457</v>
      </c>
      <c r="J155" s="154"/>
      <c r="K155" s="150"/>
    </row>
    <row r="156" spans="2:11" customFormat="1" ht="15" customHeight="1">
      <c r="B156" s="129"/>
      <c r="C156" s="154" t="s">
        <v>1466</v>
      </c>
      <c r="D156" s="107"/>
      <c r="E156" s="107"/>
      <c r="F156" s="155" t="s">
        <v>1453</v>
      </c>
      <c r="G156" s="107"/>
      <c r="H156" s="154" t="s">
        <v>1487</v>
      </c>
      <c r="I156" s="154" t="s">
        <v>1449</v>
      </c>
      <c r="J156" s="154">
        <v>50</v>
      </c>
      <c r="K156" s="150"/>
    </row>
    <row r="157" spans="2:11" customFormat="1" ht="15" customHeight="1">
      <c r="B157" s="129"/>
      <c r="C157" s="154" t="s">
        <v>1474</v>
      </c>
      <c r="D157" s="107"/>
      <c r="E157" s="107"/>
      <c r="F157" s="155" t="s">
        <v>1453</v>
      </c>
      <c r="G157" s="107"/>
      <c r="H157" s="154" t="s">
        <v>1487</v>
      </c>
      <c r="I157" s="154" t="s">
        <v>1449</v>
      </c>
      <c r="J157" s="154">
        <v>50</v>
      </c>
      <c r="K157" s="150"/>
    </row>
    <row r="158" spans="2:11" customFormat="1" ht="15" customHeight="1">
      <c r="B158" s="129"/>
      <c r="C158" s="154" t="s">
        <v>1472</v>
      </c>
      <c r="D158" s="107"/>
      <c r="E158" s="107"/>
      <c r="F158" s="155" t="s">
        <v>1453</v>
      </c>
      <c r="G158" s="107"/>
      <c r="H158" s="154" t="s">
        <v>1487</v>
      </c>
      <c r="I158" s="154" t="s">
        <v>1449</v>
      </c>
      <c r="J158" s="154">
        <v>50</v>
      </c>
      <c r="K158" s="150"/>
    </row>
    <row r="159" spans="2:11" customFormat="1" ht="15" customHeight="1">
      <c r="B159" s="129"/>
      <c r="C159" s="154" t="s">
        <v>105</v>
      </c>
      <c r="D159" s="107"/>
      <c r="E159" s="107"/>
      <c r="F159" s="155" t="s">
        <v>1447</v>
      </c>
      <c r="G159" s="107"/>
      <c r="H159" s="154" t="s">
        <v>1509</v>
      </c>
      <c r="I159" s="154" t="s">
        <v>1449</v>
      </c>
      <c r="J159" s="154" t="s">
        <v>1510</v>
      </c>
      <c r="K159" s="150"/>
    </row>
    <row r="160" spans="2:11" customFormat="1" ht="15" customHeight="1">
      <c r="B160" s="129"/>
      <c r="C160" s="154" t="s">
        <v>1511</v>
      </c>
      <c r="D160" s="107"/>
      <c r="E160" s="107"/>
      <c r="F160" s="155" t="s">
        <v>1447</v>
      </c>
      <c r="G160" s="107"/>
      <c r="H160" s="154" t="s">
        <v>1512</v>
      </c>
      <c r="I160" s="154" t="s">
        <v>1482</v>
      </c>
      <c r="J160" s="154"/>
      <c r="K160" s="150"/>
    </row>
    <row r="161" spans="2:11" customFormat="1" ht="15" customHeight="1">
      <c r="B161" s="156"/>
      <c r="C161" s="136"/>
      <c r="D161" s="136"/>
      <c r="E161" s="136"/>
      <c r="F161" s="136"/>
      <c r="G161" s="136"/>
      <c r="H161" s="136"/>
      <c r="I161" s="136"/>
      <c r="J161" s="136"/>
      <c r="K161" s="157"/>
    </row>
    <row r="162" spans="2:11" customFormat="1" ht="18.75" customHeight="1">
      <c r="B162" s="138"/>
      <c r="C162" s="148"/>
      <c r="D162" s="148"/>
      <c r="E162" s="148"/>
      <c r="F162" s="158"/>
      <c r="G162" s="148"/>
      <c r="H162" s="148"/>
      <c r="I162" s="148"/>
      <c r="J162" s="148"/>
      <c r="K162" s="138"/>
    </row>
    <row r="163" spans="2:11" customFormat="1" ht="18.75" customHeight="1">
      <c r="B163" s="114"/>
      <c r="C163" s="114"/>
      <c r="D163" s="114"/>
      <c r="E163" s="114"/>
      <c r="F163" s="114"/>
      <c r="G163" s="114"/>
      <c r="H163" s="114"/>
      <c r="I163" s="114"/>
      <c r="J163" s="114"/>
      <c r="K163" s="114"/>
    </row>
    <row r="164" spans="2:11" customFormat="1" ht="7.5" customHeight="1">
      <c r="B164" s="96"/>
      <c r="C164" s="97"/>
      <c r="D164" s="97"/>
      <c r="E164" s="97"/>
      <c r="F164" s="97"/>
      <c r="G164" s="97"/>
      <c r="H164" s="97"/>
      <c r="I164" s="97"/>
      <c r="J164" s="97"/>
      <c r="K164" s="98"/>
    </row>
    <row r="165" spans="2:11" customFormat="1" ht="45" customHeight="1">
      <c r="B165" s="99"/>
      <c r="C165" s="365" t="s">
        <v>1513</v>
      </c>
      <c r="D165" s="365"/>
      <c r="E165" s="365"/>
      <c r="F165" s="365"/>
      <c r="G165" s="365"/>
      <c r="H165" s="365"/>
      <c r="I165" s="365"/>
      <c r="J165" s="365"/>
      <c r="K165" s="100"/>
    </row>
    <row r="166" spans="2:11" customFormat="1" ht="17.25" customHeight="1">
      <c r="B166" s="99"/>
      <c r="C166" s="120" t="s">
        <v>1441</v>
      </c>
      <c r="D166" s="120"/>
      <c r="E166" s="120"/>
      <c r="F166" s="120" t="s">
        <v>1442</v>
      </c>
      <c r="G166" s="159"/>
      <c r="H166" s="160" t="s">
        <v>52</v>
      </c>
      <c r="I166" s="160" t="s">
        <v>55</v>
      </c>
      <c r="J166" s="120" t="s">
        <v>1443</v>
      </c>
      <c r="K166" s="100"/>
    </row>
    <row r="167" spans="2:11" customFormat="1" ht="17.25" customHeight="1">
      <c r="B167" s="101"/>
      <c r="C167" s="122" t="s">
        <v>1444</v>
      </c>
      <c r="D167" s="122"/>
      <c r="E167" s="122"/>
      <c r="F167" s="123" t="s">
        <v>1445</v>
      </c>
      <c r="G167" s="161"/>
      <c r="H167" s="162"/>
      <c r="I167" s="162"/>
      <c r="J167" s="122" t="s">
        <v>1446</v>
      </c>
      <c r="K167" s="102"/>
    </row>
    <row r="168" spans="2:11" customFormat="1" ht="5.25" customHeight="1">
      <c r="B168" s="129"/>
      <c r="C168" s="125"/>
      <c r="D168" s="125"/>
      <c r="E168" s="125"/>
      <c r="F168" s="125"/>
      <c r="G168" s="126"/>
      <c r="H168" s="125"/>
      <c r="I168" s="125"/>
      <c r="J168" s="125"/>
      <c r="K168" s="150"/>
    </row>
    <row r="169" spans="2:11" customFormat="1" ht="15" customHeight="1">
      <c r="B169" s="129"/>
      <c r="C169" s="107" t="s">
        <v>1450</v>
      </c>
      <c r="D169" s="107"/>
      <c r="E169" s="107"/>
      <c r="F169" s="127" t="s">
        <v>1447</v>
      </c>
      <c r="G169" s="107"/>
      <c r="H169" s="107" t="s">
        <v>1487</v>
      </c>
      <c r="I169" s="107" t="s">
        <v>1449</v>
      </c>
      <c r="J169" s="107">
        <v>120</v>
      </c>
      <c r="K169" s="150"/>
    </row>
    <row r="170" spans="2:11" customFormat="1" ht="15" customHeight="1">
      <c r="B170" s="129"/>
      <c r="C170" s="107" t="s">
        <v>1496</v>
      </c>
      <c r="D170" s="107"/>
      <c r="E170" s="107"/>
      <c r="F170" s="127" t="s">
        <v>1447</v>
      </c>
      <c r="G170" s="107"/>
      <c r="H170" s="107" t="s">
        <v>1497</v>
      </c>
      <c r="I170" s="107" t="s">
        <v>1449</v>
      </c>
      <c r="J170" s="107" t="s">
        <v>1498</v>
      </c>
      <c r="K170" s="150"/>
    </row>
    <row r="171" spans="2:11" customFormat="1" ht="15" customHeight="1">
      <c r="B171" s="129"/>
      <c r="C171" s="107" t="s">
        <v>1395</v>
      </c>
      <c r="D171" s="107"/>
      <c r="E171" s="107"/>
      <c r="F171" s="127" t="s">
        <v>1447</v>
      </c>
      <c r="G171" s="107"/>
      <c r="H171" s="107" t="s">
        <v>1514</v>
      </c>
      <c r="I171" s="107" t="s">
        <v>1449</v>
      </c>
      <c r="J171" s="107" t="s">
        <v>1498</v>
      </c>
      <c r="K171" s="150"/>
    </row>
    <row r="172" spans="2:11" customFormat="1" ht="15" customHeight="1">
      <c r="B172" s="129"/>
      <c r="C172" s="107" t="s">
        <v>1452</v>
      </c>
      <c r="D172" s="107"/>
      <c r="E172" s="107"/>
      <c r="F172" s="127" t="s">
        <v>1453</v>
      </c>
      <c r="G172" s="107"/>
      <c r="H172" s="107" t="s">
        <v>1514</v>
      </c>
      <c r="I172" s="107" t="s">
        <v>1449</v>
      </c>
      <c r="J172" s="107">
        <v>50</v>
      </c>
      <c r="K172" s="150"/>
    </row>
    <row r="173" spans="2:11" customFormat="1" ht="15" customHeight="1">
      <c r="B173" s="129"/>
      <c r="C173" s="107" t="s">
        <v>1455</v>
      </c>
      <c r="D173" s="107"/>
      <c r="E173" s="107"/>
      <c r="F173" s="127" t="s">
        <v>1447</v>
      </c>
      <c r="G173" s="107"/>
      <c r="H173" s="107" t="s">
        <v>1514</v>
      </c>
      <c r="I173" s="107" t="s">
        <v>1457</v>
      </c>
      <c r="J173" s="107"/>
      <c r="K173" s="150"/>
    </row>
    <row r="174" spans="2:11" customFormat="1" ht="15" customHeight="1">
      <c r="B174" s="129"/>
      <c r="C174" s="107" t="s">
        <v>1466</v>
      </c>
      <c r="D174" s="107"/>
      <c r="E174" s="107"/>
      <c r="F174" s="127" t="s">
        <v>1453</v>
      </c>
      <c r="G174" s="107"/>
      <c r="H174" s="107" t="s">
        <v>1514</v>
      </c>
      <c r="I174" s="107" t="s">
        <v>1449</v>
      </c>
      <c r="J174" s="107">
        <v>50</v>
      </c>
      <c r="K174" s="150"/>
    </row>
    <row r="175" spans="2:11" customFormat="1" ht="15" customHeight="1">
      <c r="B175" s="129"/>
      <c r="C175" s="107" t="s">
        <v>1474</v>
      </c>
      <c r="D175" s="107"/>
      <c r="E175" s="107"/>
      <c r="F175" s="127" t="s">
        <v>1453</v>
      </c>
      <c r="G175" s="107"/>
      <c r="H175" s="107" t="s">
        <v>1514</v>
      </c>
      <c r="I175" s="107" t="s">
        <v>1449</v>
      </c>
      <c r="J175" s="107">
        <v>50</v>
      </c>
      <c r="K175" s="150"/>
    </row>
    <row r="176" spans="2:11" customFormat="1" ht="15" customHeight="1">
      <c r="B176" s="129"/>
      <c r="C176" s="107" t="s">
        <v>1472</v>
      </c>
      <c r="D176" s="107"/>
      <c r="E176" s="107"/>
      <c r="F176" s="127" t="s">
        <v>1453</v>
      </c>
      <c r="G176" s="107"/>
      <c r="H176" s="107" t="s">
        <v>1514</v>
      </c>
      <c r="I176" s="107" t="s">
        <v>1449</v>
      </c>
      <c r="J176" s="107">
        <v>50</v>
      </c>
      <c r="K176" s="150"/>
    </row>
    <row r="177" spans="2:11" customFormat="1" ht="15" customHeight="1">
      <c r="B177" s="129"/>
      <c r="C177" s="107" t="s">
        <v>119</v>
      </c>
      <c r="D177" s="107"/>
      <c r="E177" s="107"/>
      <c r="F177" s="127" t="s">
        <v>1447</v>
      </c>
      <c r="G177" s="107"/>
      <c r="H177" s="107" t="s">
        <v>1515</v>
      </c>
      <c r="I177" s="107" t="s">
        <v>1516</v>
      </c>
      <c r="J177" s="107"/>
      <c r="K177" s="150"/>
    </row>
    <row r="178" spans="2:11" customFormat="1" ht="15" customHeight="1">
      <c r="B178" s="129"/>
      <c r="C178" s="107" t="s">
        <v>55</v>
      </c>
      <c r="D178" s="107"/>
      <c r="E178" s="107"/>
      <c r="F178" s="127" t="s">
        <v>1447</v>
      </c>
      <c r="G178" s="107"/>
      <c r="H178" s="107" t="s">
        <v>1517</v>
      </c>
      <c r="I178" s="107" t="s">
        <v>1518</v>
      </c>
      <c r="J178" s="107">
        <v>1</v>
      </c>
      <c r="K178" s="150"/>
    </row>
    <row r="179" spans="2:11" customFormat="1" ht="15" customHeight="1">
      <c r="B179" s="129"/>
      <c r="C179" s="107" t="s">
        <v>51</v>
      </c>
      <c r="D179" s="107"/>
      <c r="E179" s="107"/>
      <c r="F179" s="127" t="s">
        <v>1447</v>
      </c>
      <c r="G179" s="107"/>
      <c r="H179" s="107" t="s">
        <v>1519</v>
      </c>
      <c r="I179" s="107" t="s">
        <v>1449</v>
      </c>
      <c r="J179" s="107">
        <v>20</v>
      </c>
      <c r="K179" s="150"/>
    </row>
    <row r="180" spans="2:11" customFormat="1" ht="15" customHeight="1">
      <c r="B180" s="129"/>
      <c r="C180" s="107" t="s">
        <v>52</v>
      </c>
      <c r="D180" s="107"/>
      <c r="E180" s="107"/>
      <c r="F180" s="127" t="s">
        <v>1447</v>
      </c>
      <c r="G180" s="107"/>
      <c r="H180" s="107" t="s">
        <v>1520</v>
      </c>
      <c r="I180" s="107" t="s">
        <v>1449</v>
      </c>
      <c r="J180" s="107">
        <v>255</v>
      </c>
      <c r="K180" s="150"/>
    </row>
    <row r="181" spans="2:11" customFormat="1" ht="15" customHeight="1">
      <c r="B181" s="129"/>
      <c r="C181" s="107" t="s">
        <v>120</v>
      </c>
      <c r="D181" s="107"/>
      <c r="E181" s="107"/>
      <c r="F181" s="127" t="s">
        <v>1447</v>
      </c>
      <c r="G181" s="107"/>
      <c r="H181" s="107" t="s">
        <v>1411</v>
      </c>
      <c r="I181" s="107" t="s">
        <v>1449</v>
      </c>
      <c r="J181" s="107">
        <v>10</v>
      </c>
      <c r="K181" s="150"/>
    </row>
    <row r="182" spans="2:11" customFormat="1" ht="15" customHeight="1">
      <c r="B182" s="129"/>
      <c r="C182" s="107" t="s">
        <v>121</v>
      </c>
      <c r="D182" s="107"/>
      <c r="E182" s="107"/>
      <c r="F182" s="127" t="s">
        <v>1447</v>
      </c>
      <c r="G182" s="107"/>
      <c r="H182" s="107" t="s">
        <v>1521</v>
      </c>
      <c r="I182" s="107" t="s">
        <v>1482</v>
      </c>
      <c r="J182" s="107"/>
      <c r="K182" s="150"/>
    </row>
    <row r="183" spans="2:11" customFormat="1" ht="15" customHeight="1">
      <c r="B183" s="129"/>
      <c r="C183" s="107" t="s">
        <v>1522</v>
      </c>
      <c r="D183" s="107"/>
      <c r="E183" s="107"/>
      <c r="F183" s="127" t="s">
        <v>1447</v>
      </c>
      <c r="G183" s="107"/>
      <c r="H183" s="107" t="s">
        <v>1523</v>
      </c>
      <c r="I183" s="107" t="s">
        <v>1482</v>
      </c>
      <c r="J183" s="107"/>
      <c r="K183" s="150"/>
    </row>
    <row r="184" spans="2:11" customFormat="1" ht="15" customHeight="1">
      <c r="B184" s="129"/>
      <c r="C184" s="107" t="s">
        <v>1511</v>
      </c>
      <c r="D184" s="107"/>
      <c r="E184" s="107"/>
      <c r="F184" s="127" t="s">
        <v>1447</v>
      </c>
      <c r="G184" s="107"/>
      <c r="H184" s="107" t="s">
        <v>1524</v>
      </c>
      <c r="I184" s="107" t="s">
        <v>1482</v>
      </c>
      <c r="J184" s="107"/>
      <c r="K184" s="150"/>
    </row>
    <row r="185" spans="2:11" customFormat="1" ht="15" customHeight="1">
      <c r="B185" s="129"/>
      <c r="C185" s="107" t="s">
        <v>123</v>
      </c>
      <c r="D185" s="107"/>
      <c r="E185" s="107"/>
      <c r="F185" s="127" t="s">
        <v>1453</v>
      </c>
      <c r="G185" s="107"/>
      <c r="H185" s="107" t="s">
        <v>1525</v>
      </c>
      <c r="I185" s="107" t="s">
        <v>1449</v>
      </c>
      <c r="J185" s="107">
        <v>50</v>
      </c>
      <c r="K185" s="150"/>
    </row>
    <row r="186" spans="2:11" customFormat="1" ht="15" customHeight="1">
      <c r="B186" s="129"/>
      <c r="C186" s="107" t="s">
        <v>1526</v>
      </c>
      <c r="D186" s="107"/>
      <c r="E186" s="107"/>
      <c r="F186" s="127" t="s">
        <v>1453</v>
      </c>
      <c r="G186" s="107"/>
      <c r="H186" s="107" t="s">
        <v>1527</v>
      </c>
      <c r="I186" s="107" t="s">
        <v>1528</v>
      </c>
      <c r="J186" s="107"/>
      <c r="K186" s="150"/>
    </row>
    <row r="187" spans="2:11" customFormat="1" ht="15" customHeight="1">
      <c r="B187" s="129"/>
      <c r="C187" s="107" t="s">
        <v>1529</v>
      </c>
      <c r="D187" s="107"/>
      <c r="E187" s="107"/>
      <c r="F187" s="127" t="s">
        <v>1453</v>
      </c>
      <c r="G187" s="107"/>
      <c r="H187" s="107" t="s">
        <v>1530</v>
      </c>
      <c r="I187" s="107" t="s">
        <v>1528</v>
      </c>
      <c r="J187" s="107"/>
      <c r="K187" s="150"/>
    </row>
    <row r="188" spans="2:11" customFormat="1" ht="15" customHeight="1">
      <c r="B188" s="129"/>
      <c r="C188" s="107" t="s">
        <v>1531</v>
      </c>
      <c r="D188" s="107"/>
      <c r="E188" s="107"/>
      <c r="F188" s="127" t="s">
        <v>1453</v>
      </c>
      <c r="G188" s="107"/>
      <c r="H188" s="107" t="s">
        <v>1532</v>
      </c>
      <c r="I188" s="107" t="s">
        <v>1528</v>
      </c>
      <c r="J188" s="107"/>
      <c r="K188" s="150"/>
    </row>
    <row r="189" spans="2:11" customFormat="1" ht="15" customHeight="1">
      <c r="B189" s="129"/>
      <c r="C189" s="163" t="s">
        <v>1533</v>
      </c>
      <c r="D189" s="107"/>
      <c r="E189" s="107"/>
      <c r="F189" s="127" t="s">
        <v>1453</v>
      </c>
      <c r="G189" s="107"/>
      <c r="H189" s="107" t="s">
        <v>1534</v>
      </c>
      <c r="I189" s="107" t="s">
        <v>1535</v>
      </c>
      <c r="J189" s="164" t="s">
        <v>1536</v>
      </c>
      <c r="K189" s="150"/>
    </row>
    <row r="190" spans="2:11" customFormat="1" ht="15" customHeight="1">
      <c r="B190" s="129"/>
      <c r="C190" s="163" t="s">
        <v>1537</v>
      </c>
      <c r="D190" s="107"/>
      <c r="E190" s="107"/>
      <c r="F190" s="127" t="s">
        <v>1453</v>
      </c>
      <c r="G190" s="107"/>
      <c r="H190" s="107" t="s">
        <v>1538</v>
      </c>
      <c r="I190" s="107" t="s">
        <v>1535</v>
      </c>
      <c r="J190" s="164" t="s">
        <v>1536</v>
      </c>
      <c r="K190" s="150"/>
    </row>
    <row r="191" spans="2:11" customFormat="1" ht="15" customHeight="1">
      <c r="B191" s="129"/>
      <c r="C191" s="163" t="s">
        <v>40</v>
      </c>
      <c r="D191" s="107"/>
      <c r="E191" s="107"/>
      <c r="F191" s="127" t="s">
        <v>1447</v>
      </c>
      <c r="G191" s="107"/>
      <c r="H191" s="104" t="s">
        <v>1539</v>
      </c>
      <c r="I191" s="107" t="s">
        <v>1540</v>
      </c>
      <c r="J191" s="107"/>
      <c r="K191" s="150"/>
    </row>
    <row r="192" spans="2:11" customFormat="1" ht="15" customHeight="1">
      <c r="B192" s="129"/>
      <c r="C192" s="163" t="s">
        <v>1541</v>
      </c>
      <c r="D192" s="107"/>
      <c r="E192" s="107"/>
      <c r="F192" s="127" t="s">
        <v>1447</v>
      </c>
      <c r="G192" s="107"/>
      <c r="H192" s="107" t="s">
        <v>1542</v>
      </c>
      <c r="I192" s="107" t="s">
        <v>1482</v>
      </c>
      <c r="J192" s="107"/>
      <c r="K192" s="150"/>
    </row>
    <row r="193" spans="2:11" customFormat="1" ht="15" customHeight="1">
      <c r="B193" s="129"/>
      <c r="C193" s="163" t="s">
        <v>1543</v>
      </c>
      <c r="D193" s="107"/>
      <c r="E193" s="107"/>
      <c r="F193" s="127" t="s">
        <v>1447</v>
      </c>
      <c r="G193" s="107"/>
      <c r="H193" s="107" t="s">
        <v>1544</v>
      </c>
      <c r="I193" s="107" t="s">
        <v>1482</v>
      </c>
      <c r="J193" s="107"/>
      <c r="K193" s="150"/>
    </row>
    <row r="194" spans="2:11" customFormat="1" ht="15" customHeight="1">
      <c r="B194" s="129"/>
      <c r="C194" s="163" t="s">
        <v>1545</v>
      </c>
      <c r="D194" s="107"/>
      <c r="E194" s="107"/>
      <c r="F194" s="127" t="s">
        <v>1453</v>
      </c>
      <c r="G194" s="107"/>
      <c r="H194" s="107" t="s">
        <v>1546</v>
      </c>
      <c r="I194" s="107" t="s">
        <v>1482</v>
      </c>
      <c r="J194" s="107"/>
      <c r="K194" s="150"/>
    </row>
    <row r="195" spans="2:11" customFormat="1" ht="15" customHeight="1">
      <c r="B195" s="156"/>
      <c r="C195" s="165"/>
      <c r="D195" s="136"/>
      <c r="E195" s="136"/>
      <c r="F195" s="136"/>
      <c r="G195" s="136"/>
      <c r="H195" s="136"/>
      <c r="I195" s="136"/>
      <c r="J195" s="136"/>
      <c r="K195" s="157"/>
    </row>
    <row r="196" spans="2:11" customFormat="1" ht="18.75" customHeight="1">
      <c r="B196" s="138"/>
      <c r="C196" s="148"/>
      <c r="D196" s="148"/>
      <c r="E196" s="148"/>
      <c r="F196" s="158"/>
      <c r="G196" s="148"/>
      <c r="H196" s="148"/>
      <c r="I196" s="148"/>
      <c r="J196" s="148"/>
      <c r="K196" s="138"/>
    </row>
    <row r="197" spans="2:11" customFormat="1" ht="18.75" customHeight="1">
      <c r="B197" s="138"/>
      <c r="C197" s="148"/>
      <c r="D197" s="148"/>
      <c r="E197" s="148"/>
      <c r="F197" s="158"/>
      <c r="G197" s="148"/>
      <c r="H197" s="148"/>
      <c r="I197" s="148"/>
      <c r="J197" s="148"/>
      <c r="K197" s="138"/>
    </row>
    <row r="198" spans="2:11" customFormat="1" ht="18.75" customHeight="1">
      <c r="B198" s="114"/>
      <c r="C198" s="114"/>
      <c r="D198" s="114"/>
      <c r="E198" s="114"/>
      <c r="F198" s="114"/>
      <c r="G198" s="114"/>
      <c r="H198" s="114"/>
      <c r="I198" s="114"/>
      <c r="J198" s="114"/>
      <c r="K198" s="114"/>
    </row>
    <row r="199" spans="2:11" customFormat="1" ht="13.5">
      <c r="B199" s="96"/>
      <c r="C199" s="97"/>
      <c r="D199" s="97"/>
      <c r="E199" s="97"/>
      <c r="F199" s="97"/>
      <c r="G199" s="97"/>
      <c r="H199" s="97"/>
      <c r="I199" s="97"/>
      <c r="J199" s="97"/>
      <c r="K199" s="98"/>
    </row>
    <row r="200" spans="2:11" customFormat="1" ht="21">
      <c r="B200" s="99"/>
      <c r="C200" s="365" t="s">
        <v>1547</v>
      </c>
      <c r="D200" s="365"/>
      <c r="E200" s="365"/>
      <c r="F200" s="365"/>
      <c r="G200" s="365"/>
      <c r="H200" s="365"/>
      <c r="I200" s="365"/>
      <c r="J200" s="365"/>
      <c r="K200" s="100"/>
    </row>
    <row r="201" spans="2:11" customFormat="1" ht="25.5" customHeight="1">
      <c r="B201" s="99"/>
      <c r="C201" s="166" t="s">
        <v>1548</v>
      </c>
      <c r="D201" s="166"/>
      <c r="E201" s="166"/>
      <c r="F201" s="166" t="s">
        <v>1549</v>
      </c>
      <c r="G201" s="167"/>
      <c r="H201" s="366" t="s">
        <v>1550</v>
      </c>
      <c r="I201" s="366"/>
      <c r="J201" s="366"/>
      <c r="K201" s="100"/>
    </row>
    <row r="202" spans="2:11" customFormat="1" ht="5.25" customHeight="1">
      <c r="B202" s="129"/>
      <c r="C202" s="125"/>
      <c r="D202" s="125"/>
      <c r="E202" s="125"/>
      <c r="F202" s="125"/>
      <c r="G202" s="148"/>
      <c r="H202" s="125"/>
      <c r="I202" s="125"/>
      <c r="J202" s="125"/>
      <c r="K202" s="150"/>
    </row>
    <row r="203" spans="2:11" customFormat="1" ht="15" customHeight="1">
      <c r="B203" s="129"/>
      <c r="C203" s="107" t="s">
        <v>1540</v>
      </c>
      <c r="D203" s="107"/>
      <c r="E203" s="107"/>
      <c r="F203" s="127" t="s">
        <v>41</v>
      </c>
      <c r="G203" s="107"/>
      <c r="H203" s="364" t="s">
        <v>1551</v>
      </c>
      <c r="I203" s="364"/>
      <c r="J203" s="364"/>
      <c r="K203" s="150"/>
    </row>
    <row r="204" spans="2:11" customFormat="1" ht="15" customHeight="1">
      <c r="B204" s="129"/>
      <c r="C204" s="107"/>
      <c r="D204" s="107"/>
      <c r="E204" s="107"/>
      <c r="F204" s="127" t="s">
        <v>42</v>
      </c>
      <c r="G204" s="107"/>
      <c r="H204" s="364" t="s">
        <v>1552</v>
      </c>
      <c r="I204" s="364"/>
      <c r="J204" s="364"/>
      <c r="K204" s="150"/>
    </row>
    <row r="205" spans="2:11" customFormat="1" ht="15" customHeight="1">
      <c r="B205" s="129"/>
      <c r="C205" s="107"/>
      <c r="D205" s="107"/>
      <c r="E205" s="107"/>
      <c r="F205" s="127" t="s">
        <v>45</v>
      </c>
      <c r="G205" s="107"/>
      <c r="H205" s="364" t="s">
        <v>1553</v>
      </c>
      <c r="I205" s="364"/>
      <c r="J205" s="364"/>
      <c r="K205" s="150"/>
    </row>
    <row r="206" spans="2:11" customFormat="1" ht="15" customHeight="1">
      <c r="B206" s="129"/>
      <c r="C206" s="107"/>
      <c r="D206" s="107"/>
      <c r="E206" s="107"/>
      <c r="F206" s="127" t="s">
        <v>43</v>
      </c>
      <c r="G206" s="107"/>
      <c r="H206" s="364" t="s">
        <v>1554</v>
      </c>
      <c r="I206" s="364"/>
      <c r="J206" s="364"/>
      <c r="K206" s="150"/>
    </row>
    <row r="207" spans="2:11" customFormat="1" ht="15" customHeight="1">
      <c r="B207" s="129"/>
      <c r="C207" s="107"/>
      <c r="D207" s="107"/>
      <c r="E207" s="107"/>
      <c r="F207" s="127" t="s">
        <v>44</v>
      </c>
      <c r="G207" s="107"/>
      <c r="H207" s="364" t="s">
        <v>1555</v>
      </c>
      <c r="I207" s="364"/>
      <c r="J207" s="364"/>
      <c r="K207" s="150"/>
    </row>
    <row r="208" spans="2:11" customFormat="1" ht="15" customHeight="1">
      <c r="B208" s="129"/>
      <c r="C208" s="107"/>
      <c r="D208" s="107"/>
      <c r="E208" s="107"/>
      <c r="F208" s="127"/>
      <c r="G208" s="107"/>
      <c r="H208" s="107"/>
      <c r="I208" s="107"/>
      <c r="J208" s="107"/>
      <c r="K208" s="150"/>
    </row>
    <row r="209" spans="2:11" customFormat="1" ht="15" customHeight="1">
      <c r="B209" s="129"/>
      <c r="C209" s="107" t="s">
        <v>1494</v>
      </c>
      <c r="D209" s="107"/>
      <c r="E209" s="107"/>
      <c r="F209" s="127" t="s">
        <v>77</v>
      </c>
      <c r="G209" s="107"/>
      <c r="H209" s="364" t="s">
        <v>1556</v>
      </c>
      <c r="I209" s="364"/>
      <c r="J209" s="364"/>
      <c r="K209" s="150"/>
    </row>
    <row r="210" spans="2:11" customFormat="1" ht="15" customHeight="1">
      <c r="B210" s="129"/>
      <c r="C210" s="107"/>
      <c r="D210" s="107"/>
      <c r="E210" s="107"/>
      <c r="F210" s="127" t="s">
        <v>1390</v>
      </c>
      <c r="G210" s="107"/>
      <c r="H210" s="364" t="s">
        <v>1391</v>
      </c>
      <c r="I210" s="364"/>
      <c r="J210" s="364"/>
      <c r="K210" s="150"/>
    </row>
    <row r="211" spans="2:11" customFormat="1" ht="15" customHeight="1">
      <c r="B211" s="129"/>
      <c r="C211" s="107"/>
      <c r="D211" s="107"/>
      <c r="E211" s="107"/>
      <c r="F211" s="127" t="s">
        <v>1388</v>
      </c>
      <c r="G211" s="107"/>
      <c r="H211" s="364" t="s">
        <v>1557</v>
      </c>
      <c r="I211" s="364"/>
      <c r="J211" s="364"/>
      <c r="K211" s="150"/>
    </row>
    <row r="212" spans="2:11" customFormat="1" ht="15" customHeight="1">
      <c r="B212" s="168"/>
      <c r="C212" s="107"/>
      <c r="D212" s="107"/>
      <c r="E212" s="107"/>
      <c r="F212" s="127" t="s">
        <v>98</v>
      </c>
      <c r="G212" s="163"/>
      <c r="H212" s="363" t="s">
        <v>1392</v>
      </c>
      <c r="I212" s="363"/>
      <c r="J212" s="363"/>
      <c r="K212" s="169"/>
    </row>
    <row r="213" spans="2:11" customFormat="1" ht="15" customHeight="1">
      <c r="B213" s="168"/>
      <c r="C213" s="107"/>
      <c r="D213" s="107"/>
      <c r="E213" s="107"/>
      <c r="F213" s="127" t="s">
        <v>1393</v>
      </c>
      <c r="G213" s="163"/>
      <c r="H213" s="363" t="s">
        <v>1371</v>
      </c>
      <c r="I213" s="363"/>
      <c r="J213" s="363"/>
      <c r="K213" s="169"/>
    </row>
    <row r="214" spans="2:11" customFormat="1" ht="15" customHeight="1">
      <c r="B214" s="168"/>
      <c r="C214" s="107"/>
      <c r="D214" s="107"/>
      <c r="E214" s="107"/>
      <c r="F214" s="127"/>
      <c r="G214" s="163"/>
      <c r="H214" s="154"/>
      <c r="I214" s="154"/>
      <c r="J214" s="154"/>
      <c r="K214" s="169"/>
    </row>
    <row r="215" spans="2:11" customFormat="1" ht="15" customHeight="1">
      <c r="B215" s="168"/>
      <c r="C215" s="107" t="s">
        <v>1518</v>
      </c>
      <c r="D215" s="107"/>
      <c r="E215" s="107"/>
      <c r="F215" s="127">
        <v>1</v>
      </c>
      <c r="G215" s="163"/>
      <c r="H215" s="363" t="s">
        <v>1558</v>
      </c>
      <c r="I215" s="363"/>
      <c r="J215" s="363"/>
      <c r="K215" s="169"/>
    </row>
    <row r="216" spans="2:11" customFormat="1" ht="15" customHeight="1">
      <c r="B216" s="168"/>
      <c r="C216" s="107"/>
      <c r="D216" s="107"/>
      <c r="E216" s="107"/>
      <c r="F216" s="127">
        <v>2</v>
      </c>
      <c r="G216" s="163"/>
      <c r="H216" s="363" t="s">
        <v>1559</v>
      </c>
      <c r="I216" s="363"/>
      <c r="J216" s="363"/>
      <c r="K216" s="169"/>
    </row>
    <row r="217" spans="2:11" customFormat="1" ht="15" customHeight="1">
      <c r="B217" s="168"/>
      <c r="C217" s="107"/>
      <c r="D217" s="107"/>
      <c r="E217" s="107"/>
      <c r="F217" s="127">
        <v>3</v>
      </c>
      <c r="G217" s="163"/>
      <c r="H217" s="363" t="s">
        <v>1560</v>
      </c>
      <c r="I217" s="363"/>
      <c r="J217" s="363"/>
      <c r="K217" s="169"/>
    </row>
    <row r="218" spans="2:11" customFormat="1" ht="15" customHeight="1">
      <c r="B218" s="168"/>
      <c r="C218" s="107"/>
      <c r="D218" s="107"/>
      <c r="E218" s="107"/>
      <c r="F218" s="127">
        <v>4</v>
      </c>
      <c r="G218" s="163"/>
      <c r="H218" s="363" t="s">
        <v>1561</v>
      </c>
      <c r="I218" s="363"/>
      <c r="J218" s="363"/>
      <c r="K218" s="169"/>
    </row>
    <row r="219" spans="2:11" customFormat="1" ht="12.75" customHeight="1">
      <c r="B219" s="170"/>
      <c r="C219" s="171"/>
      <c r="D219" s="171"/>
      <c r="E219" s="171"/>
      <c r="F219" s="171"/>
      <c r="G219" s="171"/>
      <c r="H219" s="171"/>
      <c r="I219" s="171"/>
      <c r="J219" s="171"/>
      <c r="K219" s="172"/>
    </row>
  </sheetData>
  <sheetProtection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2A0D7A12D8D549A90E4610E9A2AD7F" ma:contentTypeVersion="4" ma:contentTypeDescription="Vytvoří nový dokument" ma:contentTypeScope="" ma:versionID="89d42ae736e63eeb01e19f50e2378f03">
  <xsd:schema xmlns:xsd="http://www.w3.org/2001/XMLSchema" xmlns:xs="http://www.w3.org/2001/XMLSchema" xmlns:p="http://schemas.microsoft.com/office/2006/metadata/properties" xmlns:ns2="4c833c57-6e2c-4788-83c6-e96b9d5c0e51" targetNamespace="http://schemas.microsoft.com/office/2006/metadata/properties" ma:root="true" ma:fieldsID="b2c0df15564e76c98616aac1eb9fcfea" ns2:_="">
    <xsd:import namespace="4c833c57-6e2c-4788-83c6-e96b9d5c0e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c57-6e2c-4788-83c6-e96b9d5c0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0E3BEB-594F-47E3-968C-FE08DF902715}"/>
</file>

<file path=customXml/itemProps2.xml><?xml version="1.0" encoding="utf-8"?>
<ds:datastoreItem xmlns:ds="http://schemas.openxmlformats.org/officeDocument/2006/customXml" ds:itemID="{EE8895D2-559A-4058-A28D-1EF33C0FA6FF}"/>
</file>

<file path=customXml/itemProps3.xml><?xml version="1.0" encoding="utf-8"?>
<ds:datastoreItem xmlns:ds="http://schemas.openxmlformats.org/officeDocument/2006/customXml" ds:itemID="{FF71EA8E-1EBF-47FB-8337-183C304D9E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Milan Dušek</dc:creator>
  <cp:keywords/>
  <dc:description/>
  <cp:lastModifiedBy>Božena Nevyjelová</cp:lastModifiedBy>
  <cp:revision/>
  <dcterms:created xsi:type="dcterms:W3CDTF">2026-02-20T18:47:38Z</dcterms:created>
  <dcterms:modified xsi:type="dcterms:W3CDTF">2026-03-11T11:18:03Z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0x010100822A0D7A12D8D549A90E4610E9A2AD7F</vt:lpwstr>
  </property>
</Properties>
</file>