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8_{64B3D64C-39C2-4491-A060-2D8318B957C6}" xr6:coauthVersionLast="47" xr6:coauthVersionMax="47" xr10:uidLastSave="{00000000-0000-0000-0000-000000000000}"/>
  <bookViews>
    <workbookView xWindow="-26895" yWindow="1905" windowWidth="21600" windowHeight="11505" firstSheet="5" activeTab="5" xr2:uid="{00000000-000D-0000-FFFF-FFFF00000000}"/>
  </bookViews>
  <sheets>
    <sheet name="Rekapitulace stavby" sheetId="1" r:id="rId1"/>
    <sheet name="02 - Zařízení silnoproudé..." sheetId="2" r:id="rId2"/>
    <sheet name="Pokyny pro vyplnění" sheetId="3" r:id="rId3"/>
    <sheet name="Příloha č.1" sheetId="4" r:id="rId4"/>
    <sheet name="Příloha č. 2" sheetId="5" r:id="rId5"/>
    <sheet name="Příloha č. 3" sheetId="6" r:id="rId6"/>
  </sheets>
  <definedNames>
    <definedName name="_xlnm._FilterDatabase" localSheetId="1" hidden="1">'02 - Zařízení silnoproudé...'!$C$95:$K$246</definedName>
    <definedName name="_xlnm.Print_Titles" localSheetId="1">'02 - Zařízení silnoproudé...'!$95:$95</definedName>
    <definedName name="_xlnm.Print_Titles" localSheetId="0">'Rekapitulace stavby'!$52:$52</definedName>
    <definedName name="_xlnm.Print_Area" localSheetId="1">'02 - Zařízení silnoproudé...'!$C$4:$J$39,'02 - Zařízení silnoproudé...'!$C$45:$J$77,'02 - Zařízení silnoproudé...'!$C$83:$K$246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245" i="2"/>
  <c r="BH245" i="2"/>
  <c r="BG245" i="2"/>
  <c r="BF245" i="2"/>
  <c r="T245" i="2"/>
  <c r="T244" i="2"/>
  <c r="R245" i="2"/>
  <c r="R244" i="2"/>
  <c r="P245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T236" i="2"/>
  <c r="R237" i="2"/>
  <c r="R236" i="2"/>
  <c r="P237" i="2"/>
  <c r="P236" i="2"/>
  <c r="BI234" i="2"/>
  <c r="BH234" i="2"/>
  <c r="BG234" i="2"/>
  <c r="BF234" i="2"/>
  <c r="T234" i="2"/>
  <c r="T233" i="2"/>
  <c r="R234" i="2"/>
  <c r="R233" i="2"/>
  <c r="P234" i="2"/>
  <c r="P233" i="2" s="1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J93" i="2"/>
  <c r="F92" i="2"/>
  <c r="F90" i="2"/>
  <c r="E88" i="2"/>
  <c r="J55" i="2"/>
  <c r="F54" i="2"/>
  <c r="F52" i="2"/>
  <c r="E50" i="2"/>
  <c r="J21" i="2"/>
  <c r="E21" i="2"/>
  <c r="J54" i="2"/>
  <c r="J20" i="2"/>
  <c r="J18" i="2"/>
  <c r="E18" i="2"/>
  <c r="F93" i="2"/>
  <c r="J17" i="2"/>
  <c r="J12" i="2"/>
  <c r="J52" i="2"/>
  <c r="E7" i="2"/>
  <c r="E48" i="2" s="1"/>
  <c r="L50" i="1"/>
  <c r="AM50" i="1"/>
  <c r="AM49" i="1"/>
  <c r="L49" i="1"/>
  <c r="AM47" i="1"/>
  <c r="L47" i="1"/>
  <c r="L45" i="1"/>
  <c r="L44" i="1"/>
  <c r="BK184" i="2"/>
  <c r="BK192" i="2"/>
  <c r="J169" i="2"/>
  <c r="J234" i="2"/>
  <c r="BK205" i="2"/>
  <c r="J194" i="2"/>
  <c r="BK152" i="2"/>
  <c r="BK147" i="2"/>
  <c r="J205" i="2"/>
  <c r="J99" i="2"/>
  <c r="BK123" i="2"/>
  <c r="BK196" i="2"/>
  <c r="J179" i="2"/>
  <c r="BK127" i="2"/>
  <c r="J211" i="2"/>
  <c r="BK231" i="2"/>
  <c r="BK158" i="2"/>
  <c r="BK198" i="2"/>
  <c r="J117" i="2"/>
  <c r="BK162" i="2"/>
  <c r="BK224" i="2"/>
  <c r="BK220" i="2"/>
  <c r="BK166" i="2"/>
  <c r="BK190" i="2"/>
  <c r="BK125" i="2"/>
  <c r="BK129" i="2"/>
  <c r="BK207" i="2"/>
  <c r="BK179" i="2"/>
  <c r="BK174" i="2"/>
  <c r="BK232" i="2"/>
  <c r="J131" i="2"/>
  <c r="J123" i="2"/>
  <c r="BK211" i="2"/>
  <c r="J196" i="2"/>
  <c r="BK143" i="2"/>
  <c r="J193" i="2"/>
  <c r="BK107" i="2"/>
  <c r="J115" i="2"/>
  <c r="J137" i="2"/>
  <c r="J184" i="2"/>
  <c r="J111" i="2"/>
  <c r="J141" i="2"/>
  <c r="J125" i="2"/>
  <c r="J182" i="2"/>
  <c r="J198" i="2"/>
  <c r="BK115" i="2"/>
  <c r="BK178" i="2"/>
  <c r="J162" i="2"/>
  <c r="J183" i="2"/>
  <c r="J152" i="2"/>
  <c r="BK105" i="2"/>
  <c r="BK176" i="2"/>
  <c r="J119" i="2"/>
  <c r="BK230" i="2"/>
  <c r="BK213" i="2"/>
  <c r="BK234" i="2"/>
  <c r="BK165" i="2"/>
  <c r="J165" i="2"/>
  <c r="BK131" i="2"/>
  <c r="BK150" i="2"/>
  <c r="J172" i="2"/>
  <c r="BK133" i="2"/>
  <c r="J229" i="2"/>
  <c r="J185" i="2"/>
  <c r="BK172" i="2"/>
  <c r="J107" i="2"/>
  <c r="J147" i="2"/>
  <c r="J150" i="2"/>
  <c r="BK187" i="2"/>
  <c r="J217" i="2"/>
  <c r="J192" i="2"/>
  <c r="J230" i="2"/>
  <c r="BK137" i="2"/>
  <c r="BK181" i="2"/>
  <c r="BK156" i="2"/>
  <c r="J215" i="2"/>
  <c r="BK101" i="2"/>
  <c r="BK141" i="2"/>
  <c r="J178" i="2"/>
  <c r="BK183" i="2"/>
  <c r="BK194" i="2"/>
  <c r="BK135" i="2"/>
  <c r="BK154" i="2"/>
  <c r="BK145" i="2"/>
  <c r="J145" i="2"/>
  <c r="J240" i="2"/>
  <c r="BK193" i="2"/>
  <c r="BK139" i="2"/>
  <c r="J105" i="2"/>
  <c r="BK240" i="2"/>
  <c r="J109" i="2"/>
  <c r="J158" i="2"/>
  <c r="J167" i="2"/>
  <c r="J187" i="2"/>
  <c r="J232" i="2"/>
  <c r="J213" i="2"/>
  <c r="J190" i="2"/>
  <c r="BK167" i="2"/>
  <c r="J201" i="2"/>
  <c r="J220" i="2"/>
  <c r="BK169" i="2"/>
  <c r="J237" i="2"/>
  <c r="J133" i="2"/>
  <c r="BK245" i="2"/>
  <c r="BK109" i="2"/>
  <c r="BK201" i="2"/>
  <c r="J127" i="2"/>
  <c r="J156" i="2"/>
  <c r="J242" i="2"/>
  <c r="J143" i="2"/>
  <c r="BK117" i="2"/>
  <c r="J113" i="2"/>
  <c r="BK119" i="2"/>
  <c r="J174" i="2"/>
  <c r="BK182" i="2"/>
  <c r="J176" i="2"/>
  <c r="J101" i="2"/>
  <c r="BK111" i="2"/>
  <c r="J231" i="2"/>
  <c r="J166" i="2"/>
  <c r="J224" i="2"/>
  <c r="AS54" i="1"/>
  <c r="BK226" i="2"/>
  <c r="BK185" i="2"/>
  <c r="J209" i="2"/>
  <c r="J154" i="2"/>
  <c r="BK113" i="2"/>
  <c r="BK242" i="2"/>
  <c r="J245" i="2"/>
  <c r="BK209" i="2"/>
  <c r="BK217" i="2"/>
  <c r="BK160" i="2"/>
  <c r="J181" i="2"/>
  <c r="J129" i="2"/>
  <c r="BK103" i="2"/>
  <c r="J226" i="2"/>
  <c r="J160" i="2"/>
  <c r="J207" i="2"/>
  <c r="BK237" i="2"/>
  <c r="J103" i="2"/>
  <c r="BK215" i="2"/>
  <c r="J139" i="2"/>
  <c r="BK229" i="2"/>
  <c r="J135" i="2"/>
  <c r="BK99" i="2"/>
  <c r="P98" i="2" l="1"/>
  <c r="P97" i="2" s="1"/>
  <c r="BK164" i="2"/>
  <c r="J164" i="2"/>
  <c r="J64" i="2"/>
  <c r="P164" i="2"/>
  <c r="T200" i="2"/>
  <c r="BK122" i="2"/>
  <c r="J122" i="2" s="1"/>
  <c r="J63" i="2" s="1"/>
  <c r="R164" i="2"/>
  <c r="BK200" i="2"/>
  <c r="J200" i="2"/>
  <c r="J68" i="2" s="1"/>
  <c r="R223" i="2"/>
  <c r="T122" i="2"/>
  <c r="R171" i="2"/>
  <c r="P189" i="2"/>
  <c r="BK195" i="2"/>
  <c r="J195" i="2"/>
  <c r="J67" i="2"/>
  <c r="P195" i="2"/>
  <c r="T223" i="2"/>
  <c r="R239" i="2"/>
  <c r="R235" i="2" s="1"/>
  <c r="BK98" i="2"/>
  <c r="J98" i="2" s="1"/>
  <c r="J61" i="2" s="1"/>
  <c r="T98" i="2"/>
  <c r="T97" i="2" s="1"/>
  <c r="BK171" i="2"/>
  <c r="J171" i="2"/>
  <c r="J65" i="2" s="1"/>
  <c r="BK189" i="2"/>
  <c r="J189" i="2" s="1"/>
  <c r="J66" i="2" s="1"/>
  <c r="R189" i="2"/>
  <c r="T195" i="2"/>
  <c r="P223" i="2"/>
  <c r="R228" i="2"/>
  <c r="R98" i="2"/>
  <c r="R97" i="2" s="1"/>
  <c r="P171" i="2"/>
  <c r="P200" i="2"/>
  <c r="T228" i="2"/>
  <c r="BK239" i="2"/>
  <c r="J239" i="2"/>
  <c r="J75" i="2"/>
  <c r="P122" i="2"/>
  <c r="P121" i="2" s="1"/>
  <c r="T164" i="2"/>
  <c r="R200" i="2"/>
  <c r="BK228" i="2"/>
  <c r="J228" i="2" s="1"/>
  <c r="J71" i="2" s="1"/>
  <c r="T239" i="2"/>
  <c r="T235" i="2" s="1"/>
  <c r="R122" i="2"/>
  <c r="R121" i="2" s="1"/>
  <c r="T171" i="2"/>
  <c r="T189" i="2"/>
  <c r="R195" i="2"/>
  <c r="BK223" i="2"/>
  <c r="BK222" i="2"/>
  <c r="J222" i="2" s="1"/>
  <c r="J69" i="2" s="1"/>
  <c r="P228" i="2"/>
  <c r="P239" i="2"/>
  <c r="P235" i="2"/>
  <c r="BK244" i="2"/>
  <c r="J244" i="2"/>
  <c r="J76" i="2"/>
  <c r="BK236" i="2"/>
  <c r="BK235" i="2" s="1"/>
  <c r="J235" i="2" s="1"/>
  <c r="J73" i="2" s="1"/>
  <c r="BK233" i="2"/>
  <c r="J233" i="2" s="1"/>
  <c r="J72" i="2" s="1"/>
  <c r="E86" i="2"/>
  <c r="J92" i="2"/>
  <c r="BE117" i="2"/>
  <c r="BE123" i="2"/>
  <c r="BE127" i="2"/>
  <c r="BE137" i="2"/>
  <c r="BE150" i="2"/>
  <c r="BE162" i="2"/>
  <c r="BE185" i="2"/>
  <c r="BE187" i="2"/>
  <c r="BE215" i="2"/>
  <c r="J90" i="2"/>
  <c r="BE101" i="2"/>
  <c r="BE103" i="2"/>
  <c r="BE133" i="2"/>
  <c r="BE172" i="2"/>
  <c r="BE190" i="2"/>
  <c r="BE209" i="2"/>
  <c r="BE211" i="2"/>
  <c r="BE213" i="2"/>
  <c r="BE220" i="2"/>
  <c r="BE107" i="2"/>
  <c r="BE139" i="2"/>
  <c r="BE143" i="2"/>
  <c r="BE167" i="2"/>
  <c r="BE176" i="2"/>
  <c r="BE178" i="2"/>
  <c r="BE198" i="2"/>
  <c r="BE234" i="2"/>
  <c r="BE105" i="2"/>
  <c r="BE109" i="2"/>
  <c r="BE111" i="2"/>
  <c r="BE129" i="2"/>
  <c r="BE145" i="2"/>
  <c r="BE154" i="2"/>
  <c r="BE156" i="2"/>
  <c r="BE160" i="2"/>
  <c r="BE166" i="2"/>
  <c r="BE174" i="2"/>
  <c r="BE183" i="2"/>
  <c r="BE207" i="2"/>
  <c r="F55" i="2"/>
  <c r="BE131" i="2"/>
  <c r="BE135" i="2"/>
  <c r="BE169" i="2"/>
  <c r="BE193" i="2"/>
  <c r="BE194" i="2"/>
  <c r="BE196" i="2"/>
  <c r="BE201" i="2"/>
  <c r="BE205" i="2"/>
  <c r="BE115" i="2"/>
  <c r="BE119" i="2"/>
  <c r="BE147" i="2"/>
  <c r="BE152" i="2"/>
  <c r="BE165" i="2"/>
  <c r="BE179" i="2"/>
  <c r="BE217" i="2"/>
  <c r="BE245" i="2"/>
  <c r="BE141" i="2"/>
  <c r="BE158" i="2"/>
  <c r="BE184" i="2"/>
  <c r="BE192" i="2"/>
  <c r="BE226" i="2"/>
  <c r="BE229" i="2"/>
  <c r="BE230" i="2"/>
  <c r="BE231" i="2"/>
  <c r="BE237" i="2"/>
  <c r="BE99" i="2"/>
  <c r="BE113" i="2"/>
  <c r="BE125" i="2"/>
  <c r="BE181" i="2"/>
  <c r="BE182" i="2"/>
  <c r="BE224" i="2"/>
  <c r="BE232" i="2"/>
  <c r="BE240" i="2"/>
  <c r="BE242" i="2"/>
  <c r="F36" i="2"/>
  <c r="BC55" i="1"/>
  <c r="BC54" i="1" s="1"/>
  <c r="W32" i="1" s="1"/>
  <c r="F35" i="2"/>
  <c r="BB55" i="1" s="1"/>
  <c r="BB54" i="1" s="1"/>
  <c r="W31" i="1" s="1"/>
  <c r="F34" i="2"/>
  <c r="BA55" i="1"/>
  <c r="BA54" i="1" s="1"/>
  <c r="AW54" i="1" s="1"/>
  <c r="AK30" i="1" s="1"/>
  <c r="F37" i="2"/>
  <c r="BD55" i="1" s="1"/>
  <c r="BD54" i="1" s="1"/>
  <c r="W33" i="1" s="1"/>
  <c r="J34" i="2"/>
  <c r="AW55" i="1" s="1"/>
  <c r="T222" i="2" l="1"/>
  <c r="T121" i="2"/>
  <c r="T96" i="2"/>
  <c r="P222" i="2"/>
  <c r="R222" i="2"/>
  <c r="R96" i="2"/>
  <c r="P96" i="2"/>
  <c r="AU55" i="1"/>
  <c r="AU54" i="1" s="1"/>
  <c r="BK121" i="2"/>
  <c r="J121" i="2"/>
  <c r="J62" i="2"/>
  <c r="BK97" i="2"/>
  <c r="J97" i="2" s="1"/>
  <c r="J60" i="2" s="1"/>
  <c r="J236" i="2"/>
  <c r="J74" i="2"/>
  <c r="J223" i="2"/>
  <c r="J70" i="2"/>
  <c r="F33" i="2"/>
  <c r="AZ55" i="1" s="1"/>
  <c r="AZ54" i="1" s="1"/>
  <c r="W29" i="1" s="1"/>
  <c r="AX54" i="1"/>
  <c r="J33" i="2"/>
  <c r="AV55" i="1" s="1"/>
  <c r="AT55" i="1" s="1"/>
  <c r="W30" i="1"/>
  <c r="AY54" i="1"/>
  <c r="BK96" i="2" l="1"/>
  <c r="J96" i="2"/>
  <c r="J59" i="2" s="1"/>
  <c r="AV54" i="1"/>
  <c r="AK29" i="1" s="1"/>
  <c r="J30" i="2" l="1"/>
  <c r="AG55" i="1"/>
  <c r="AG54" i="1" s="1"/>
  <c r="AT54" i="1"/>
  <c r="AK26" i="1" l="1"/>
  <c r="AN54" i="1"/>
  <c r="J39" i="2"/>
  <c r="AN55" i="1"/>
  <c r="AK35" i="1"/>
</calcChain>
</file>

<file path=xl/sharedStrings.xml><?xml version="1.0" encoding="utf-8"?>
<sst xmlns="http://schemas.openxmlformats.org/spreadsheetml/2006/main" count="2368" uniqueCount="822">
  <si>
    <t>Export Komplet</t>
  </si>
  <si>
    <t>VZ</t>
  </si>
  <si>
    <t>2.0</t>
  </si>
  <si>
    <t/>
  </si>
  <si>
    <t>False</t>
  </si>
  <si>
    <t>{a42007a4-7b87-4480-89c0-17de42f4c624}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</si>
  <si>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</si>
  <si>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</si>
  <si>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</si>
  <si>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</si>
  <si>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</si>
  <si>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</si>
  <si>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</si>
  <si>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</si>
  <si>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</si>
  <si>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R-O-2024-16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</si>
  <si>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</si>
  <si>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</si>
  <si>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Modernizace dieselagregátu v areálu JM</t>
  </si>
  <si>
    <t>KSO:</t>
  </si>
  <si>
    <t>CC-CZ:</t>
  </si>
  <si>
    <t>Místo:</t>
  </si>
  <si>
    <t xml:space="preserve"> </t>
  </si>
  <si>
    <t>Datum:</t>
  </si>
  <si>
    <t>27. 6. 2024</t>
  </si>
  <si>
    <t>Zadavatel:</t>
  </si>
  <si>
    <t>IČ:</t>
  </si>
  <si>
    <t>Vysoká škola ekonomická v Praze</t>
  </si>
  <si>
    <t>DIČ:</t>
  </si>
  <si>
    <t>Účastník:</t>
  </si>
  <si>
    <t>Vyplň údaj</t>
  </si>
  <si>
    <t>Projektant:</t>
  </si>
  <si>
    <t>True</t>
  </si>
  <si>
    <t>Zpracovatel:</t>
  </si>
  <si>
    <t>Ing. Blanka Janovská</t>
  </si>
  <si>
    <t>Poznámka:</t>
  </si>
  <si>
    <t>- Soupis prací je sestaven s využitím Cenové soustavy ÚRS - 2025_x000D_
- V ceně položek jsou obsaženy veškeré náklady, které jsou potřeba k plnohodnotné realizaci těchto položek_x000D_
- Cena každé položky zahrnuje zaměření in situ, výrobní dokumentaci, výrobu, dodávku, montáž, dopravu, přesuny hmot, detaily vč. úprav navazujících konstrukcí_x000D_
- Cena každé položky zahrnuje veškerá duševní vlastnictví, projektové a inženýrské práce, které se k realizaci a používání předmětu položek váží_x000D_
- Cena každé položky také zahrnuje její vzorování před její realizací v reálné velikosti na stavbě (vzorky mohou být vyžadovány i opakovaně)_x000D_
- V souhrnné ceně díla je zohledněna hodnota zařízení staveniště_x000D_
- Pokud se údaje v rozpočtu rozchází s jinými částmi dokumentace, platí data uvedená v rozpočtu_x000D_
- Vzhledem ke skutečnosti, že nebyly provedeny sondy, doporučuje se oceňovat položky na základě vizuální obhlídky místa plnění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</si>
  <si>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</si>
  <si>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</si>
  <si>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</si>
  <si>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</si>
  <si>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</si>
  <si>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</si>
  <si>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</si>
  <si>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</si>
  <si>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</si>
  <si>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</si>
  <si>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</si>
  <si>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</si>
  <si>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</si>
  <si>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</si>
  <si>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</si>
  <si>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</si>
  <si>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</si>
  <si>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</si>
  <si>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</si>
  <si>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</si>
  <si>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</si>
  <si>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</si>
  <si>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</si>
  <si>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</si>
  <si>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</si>
  <si>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</si>
  <si>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</si>
  <si>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</si>
  <si>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</si>
  <si>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</si>
  <si>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</si>
  <si>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</si>
  <si>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</si>
  <si>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</si>
  <si>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</si>
  <si>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</si>
  <si>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</si>
  <si>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</si>
  <si>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</si>
  <si>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02</t>
  </si>
  <si>
    <t>Zařízení silnoproudé elektrotechniky a elektronické komunikace, M+D diselagregátu, VZT</t>
  </si>
  <si>
    <t>STA</t>
  </si>
  <si>
    <t>1</t>
  </si>
  <si>
    <t>{91e79d9f-ac26-4806-8581-d7807eec4eed}</t>
  </si>
  <si>
    <t>2</t>
  </si>
  <si>
    <t>KRYCÍ LIST SOUPISU PRACÍ</t>
  </si>
  <si>
    <t>Objekt:</t>
  </si>
  <si>
    <t>02 - Zařízení silnoproudé elektrotechniky a elektronické komunikace, M+D diselagregátu, VZT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</si>
  <si>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</si>
  <si>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</si>
  <si>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</si>
  <si>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</si>
  <si>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</si>
  <si>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</si>
  <si>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</si>
  <si>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</si>
  <si>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750 - Měření a regulace</t>
  </si>
  <si>
    <t xml:space="preserve">    751 - Vzduchotechnika</t>
  </si>
  <si>
    <t xml:space="preserve">    7512 - Vzduchotechnika - ostatní práce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</si>
  <si>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</si>
  <si>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</si>
  <si>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</si>
  <si>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22-M - Montáže technologických zařízení pro dopravní stavby</t>
  </si>
  <si>
    <t xml:space="preserve">    34-M - Montáže energ. a tepelných zařízení</t>
  </si>
  <si>
    <t>OST - Ostatní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</si>
  <si>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</si>
  <si>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</si>
  <si>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</si>
  <si>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</si>
  <si>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</si>
  <si>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</si>
  <si>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</si>
  <si>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</si>
  <si>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</si>
  <si>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</si>
  <si>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</si>
  <si>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</si>
  <si>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</si>
  <si>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</si>
  <si>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</si>
  <si>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</si>
  <si>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</si>
  <si>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</si>
  <si>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</si>
  <si>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</si>
  <si>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</si>
  <si>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</si>
  <si>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</si>
  <si>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946111112</t>
  </si>
  <si>
    <t>Věže pojízdné trubkové nebo dílcové s maximálním zatížením podlahy do 200 kg/m2 šířky od 0,6 do 0,9 m, délky do 3,2 m výšky přes 1,5 m do 2,5 m montáž</t>
  </si>
  <si>
    <t>kus</t>
  </si>
  <si>
    <t>CS ÚRS 2025 02</t>
  </si>
  <si>
    <t>4</t>
  </si>
  <si>
    <t>-1675470052</t>
  </si>
  <si>
    <t>Online PSC</t>
  </si>
  <si>
    <t>https://podminky.urs.cz/item/CS_URS_2025_02/946111112</t>
  </si>
  <si>
    <t>946111212</t>
  </si>
  <si>
    <t>Věže pojízdné trubkové nebo dílcové s maximálním zatížením podlahy do 200 kg/m2 šířky od 0,6 do 0,9 m, délky do 3,2 m výšky přes 1,5 m do 2,5 m příplatek k ceně za každý den použití</t>
  </si>
  <si>
    <t>-316764386</t>
  </si>
  <si>
    <t>https://podminky.urs.cz/item/CS_URS_2025_02/946111212</t>
  </si>
  <si>
    <t>3</t>
  </si>
  <si>
    <t>946111812</t>
  </si>
  <si>
    <t>Věže pojízdné trubkové nebo dílcové s maximálním zatížením podlahy do 200 kg/m2 šířky od 0,6 do 0,9 m, délky do 3,2 m výšky přes 1,5 m do 2,5 m demontáž</t>
  </si>
  <si>
    <t>-1095162230</t>
  </si>
  <si>
    <t>https://podminky.urs.cz/item/CS_URS_2025_02/946111812</t>
  </si>
  <si>
    <t>971052461</t>
  </si>
  <si>
    <t>Vybourání a prorážení otvorů v železobetonových příčkách a zdech základových nebo nadzákladových, plochy do 0,25 m2, tl. do 600 mm</t>
  </si>
  <si>
    <t>137092779</t>
  </si>
  <si>
    <t>https://podminky.urs.cz/item/CS_URS_2025_02/971052461</t>
  </si>
  <si>
    <t>5</t>
  </si>
  <si>
    <t>971052481</t>
  </si>
  <si>
    <t>Vybourání a prorážení otvorů v železobetonových příčkách a zdech základových nebo nadzákladových, plochy do 0,25 m2, tl. do 900 mm</t>
  </si>
  <si>
    <t>592658872</t>
  </si>
  <si>
    <t>https://podminky.urs.cz/item/CS_URS_2025_02/971052481</t>
  </si>
  <si>
    <t>6</t>
  </si>
  <si>
    <t>974049133</t>
  </si>
  <si>
    <t>Vysekání rýh v betonových zdech do hl. 50 mm a šířky do 100 mm</t>
  </si>
  <si>
    <t>m</t>
  </si>
  <si>
    <t>1244456010</t>
  </si>
  <si>
    <t>https://podminky.urs.cz/item/CS_URS_2025_02/974049133</t>
  </si>
  <si>
    <t>7</t>
  </si>
  <si>
    <t>974049142</t>
  </si>
  <si>
    <t>Vysekání rýh v betonových zdech do hl. 70 mm a šířky do 70 mm</t>
  </si>
  <si>
    <t>339937020</t>
  </si>
  <si>
    <t>https://podminky.urs.cz/item/CS_URS_2025_02/974049142</t>
  </si>
  <si>
    <t>8</t>
  </si>
  <si>
    <t>974082833</t>
  </si>
  <si>
    <t>Vysekání rýh pro ploché vodiče v podhledu kamenných kleneb nebo betonových stropů do hl. 50 mm a šířky do 100 mm</t>
  </si>
  <si>
    <t>1527875601</t>
  </si>
  <si>
    <t>https://podminky.urs.cz/item/CS_URS_2025_02/974082833</t>
  </si>
  <si>
    <t>977151116</t>
  </si>
  <si>
    <t>Jádrové vrty diamantovými korunkami do stavebních materiálů (železobetonu, betonu, cihel, obkladů, dlažeb, kamene) průměru přes 70 do 80 mm</t>
  </si>
  <si>
    <t>167741714</t>
  </si>
  <si>
    <t>https://podminky.urs.cz/item/CS_URS_2025_02/977151116</t>
  </si>
  <si>
    <t>10</t>
  </si>
  <si>
    <t>977151118</t>
  </si>
  <si>
    <t>Jádrové vrty diamantovými korunkami do stavebních materiálů (železobetonu, betonu, cihel, obkladů, dlažeb, kamene) průměru přes 90 do 100 mm</t>
  </si>
  <si>
    <t>1086883163</t>
  </si>
  <si>
    <t>https://podminky.urs.cz/item/CS_URS_2025_02/977151118</t>
  </si>
  <si>
    <t>11</t>
  </si>
  <si>
    <t>977151128</t>
  </si>
  <si>
    <t>Jádrové vrty diamantovými korunkami do stavebních materiálů (železobetonu, betonu, cihel, obkladů, dlažeb, kamene) průměru přes 250 do 300 mm</t>
  </si>
  <si>
    <t>-1557676738</t>
  </si>
  <si>
    <t>https://podminky.urs.cz/item/CS_URS_2025_02/977151128</t>
  </si>
  <si>
    <t>PSV</t>
  </si>
  <si>
    <t>Práce a dodávky PSV</t>
  </si>
  <si>
    <t>741</t>
  </si>
  <si>
    <t>Elektroinstalace - silnoproud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</si>
  <si>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</si>
  <si>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</si>
  <si>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16</t>
  </si>
  <si>
    <t>809343623</t>
  </si>
  <si>
    <t>https://podminky.urs.cz/item/CS_URS_2025_02/741120301</t>
  </si>
  <si>
    <t>13</t>
  </si>
  <si>
    <t>M</t>
  </si>
  <si>
    <t>34111570</t>
  </si>
  <si>
    <t>kabel silový oheň retardující bezhalogenový s funkčností při požáru 180min a P60-R reakce na oheň B2cas1d1a1 jádro Cu 0,6/1kV (1-CSKH-V) 4x2,5mm2</t>
  </si>
  <si>
    <t>256</t>
  </si>
  <si>
    <t>64</t>
  </si>
  <si>
    <t>628116314</t>
  </si>
  <si>
    <t>VV</t>
  </si>
  <si>
    <t>200*1,15 'Přepočtené koeficientem množství</t>
  </si>
  <si>
    <t>14</t>
  </si>
  <si>
    <t>741120303</t>
  </si>
  <si>
    <t>Montáž vodičů izolovaných měděných bez ukončení uložených pevně plných a laněných s PVC pláštěm, bezhalogenových, ohniodolných (např. CY, CHAH-V) průřezu žíly 25 až 35 mm2</t>
  </si>
  <si>
    <t>-188967486</t>
  </si>
  <si>
    <t>https://podminky.urs.cz/item/CS_URS_2025_02/741120303</t>
  </si>
  <si>
    <t>15</t>
  </si>
  <si>
    <t>34111576</t>
  </si>
  <si>
    <t>kabel silový oheň retardující bezhalogenový s funkčností při požáru 180min a P60-R reakce na oheň B2cas1d1a1 jádro Cu 0,6/1kV (1-CSKH-V) 4x35mm2</t>
  </si>
  <si>
    <t>-767201859</t>
  </si>
  <si>
    <t>741122624</t>
  </si>
  <si>
    <t>Montáž kabelů měděných bez ukončení uložených pevně plných kulatých nebo bezhalogenových (např. CYKY, CYKFY) počtu a průřezu žil 4x16 až 25 mm2</t>
  </si>
  <si>
    <t>-219004641</t>
  </si>
  <si>
    <t>https://podminky.urs.cz/item/CS_URS_2025_02/741122624</t>
  </si>
  <si>
    <t>17</t>
  </si>
  <si>
    <t>34113266</t>
  </si>
  <si>
    <t>kabel Instalační flexibilní jádro Cu lanované izolace pryž plášť pryž chloroprenová 450/750V (H07RN-F) 4x16mm2</t>
  </si>
  <si>
    <t>-1157252246</t>
  </si>
  <si>
    <t>100*1,15 'Přepočtené koeficientem množství</t>
  </si>
  <si>
    <t>18</t>
  </si>
  <si>
    <t>741122625</t>
  </si>
  <si>
    <t>Montáž kabelů měděných bez ukončení uložených pevně plných kulatých nebo bezhalogenových (např. CYKY, CYKFY) počtu a průřezu žil 4x35 mm2</t>
  </si>
  <si>
    <t>-434702721</t>
  </si>
  <si>
    <t>https://podminky.urs.cz/item/CS_URS_2025_02/741122625</t>
  </si>
  <si>
    <t>19</t>
  </si>
  <si>
    <t>34111620</t>
  </si>
  <si>
    <t>kabel silový jádro Cu izolace PVC plášť PVC 0,6/1kV (1-CYKY) 4x35mm2</t>
  </si>
  <si>
    <t>-1254322360</t>
  </si>
  <si>
    <t>25*1,15 'Přepočtené koeficientem množství</t>
  </si>
  <si>
    <t>20</t>
  </si>
  <si>
    <t>741122632</t>
  </si>
  <si>
    <t>Montáž kabelů měděných bez ukončení uložených pevně plných kulatých nebo bezhalogenových (např. CYKY, CYKFY) počtu a průřezu žil 3x50+35 až 95+50 mm2</t>
  </si>
  <si>
    <t>1324571697</t>
  </si>
  <si>
    <t>https://podminky.urs.cz/item/CS_URS_2025_02/741122632</t>
  </si>
  <si>
    <t>34111643</t>
  </si>
  <si>
    <t>kabel silový jádro Cu izolace PVC plášť PVC 0,6/1kV (1-CYKY) 3x70+50mm2</t>
  </si>
  <si>
    <t>-1811243622</t>
  </si>
  <si>
    <t>350*1,15 'Přepočtené koeficientem množství</t>
  </si>
  <si>
    <t>22</t>
  </si>
  <si>
    <t>741130001</t>
  </si>
  <si>
    <t>Ukončení vodičů izolovaných s označením a zapojením v rozváděči nebo na přístroji, průřezu žíly do 2,5 mm2</t>
  </si>
  <si>
    <t>729296275</t>
  </si>
  <si>
    <t>https://podminky.urs.cz/item/CS_URS_2025_02/741130001</t>
  </si>
  <si>
    <t>23</t>
  </si>
  <si>
    <t>741130006</t>
  </si>
  <si>
    <t>Ukončení vodičů izolovaných s označením a zapojením v rozváděči nebo na přístroji, průřezu žíly do 16 mm2</t>
  </si>
  <si>
    <t>-1215835783</t>
  </si>
  <si>
    <t>https://podminky.urs.cz/item/CS_URS_2025_02/741130006</t>
  </si>
  <si>
    <t>24</t>
  </si>
  <si>
    <t>741130008</t>
  </si>
  <si>
    <t>Ukončení vodičů izolovaných s označením a zapojením v rozváděči nebo na přístroji, průřezu žíly do 35 mm2</t>
  </si>
  <si>
    <t>-46464444</t>
  </si>
  <si>
    <t>https://podminky.urs.cz/item/CS_URS_2025_02/741130008</t>
  </si>
  <si>
    <t>2+2+2+2</t>
  </si>
  <si>
    <t>25</t>
  </si>
  <si>
    <t>741920111</t>
  </si>
  <si>
    <t>Protipožární ucpávky kabelových chrániček prostup stěnou tloušťky 100 mm tmelem požární odolnost EI 90, průměru chráničky do 10 mm</t>
  </si>
  <si>
    <t>320914424</t>
  </si>
  <si>
    <t>https://podminky.urs.cz/item/CS_URS_2025_02/741920111</t>
  </si>
  <si>
    <t>26</t>
  </si>
  <si>
    <t>741920114</t>
  </si>
  <si>
    <t>Protipožární ucpávky kabelových chrániček prostup stěnou tloušťky 100 mm tmelem požární odolnost EI 90, průměru chráničky přes 30 do 40 mm</t>
  </si>
  <si>
    <t>1377416944</t>
  </si>
  <si>
    <t>https://podminky.urs.cz/item/CS_URS_2025_02/741920114</t>
  </si>
  <si>
    <t>27</t>
  </si>
  <si>
    <t>741920305</t>
  </si>
  <si>
    <t>Protipožární ucpávky svazků kabelů prostup stěnou tloušťky 100 mm povlakem, požární odolnost EI 60 při 10-20% zaplnění prostupu kabely plochy otvoru 0,6 m2</t>
  </si>
  <si>
    <t>-1376868954</t>
  </si>
  <si>
    <t>https://podminky.urs.cz/item/CS_URS_2025_02/741920305</t>
  </si>
  <si>
    <t>28</t>
  </si>
  <si>
    <t>741920321</t>
  </si>
  <si>
    <t>Protipožární ucpávky svazků kabelů prostup stěnou tloušťky 100 mm tmelem, požární odolnost EI 90 při 30% zaplnění prostupu kabely průměr prostupu 90 mm</t>
  </si>
  <si>
    <t>-973907052</t>
  </si>
  <si>
    <t>https://podminky.urs.cz/item/CS_URS_2025_02/741920321</t>
  </si>
  <si>
    <t>29</t>
  </si>
  <si>
    <t>741920324</t>
  </si>
  <si>
    <t>Protipožární ucpávky svazků kabelů prostup stěnou tloušťky 100 mm tmelem, požární odolnost EI 90 při 30% zaplnění prostupu kabely průměr prostupu 160 mm</t>
  </si>
  <si>
    <t>-624987902</t>
  </si>
  <si>
    <t>https://podminky.urs.cz/item/CS_URS_2025_02/741920324</t>
  </si>
  <si>
    <t>30</t>
  </si>
  <si>
    <t>741920341</t>
  </si>
  <si>
    <t>Protipožární ucpávky svazků kabelů prostup stěnou tloušťky 100 mm manžetou, požární odolnost EI 90 při 85% zaplnění prostupu kabely průměr prostupu 108 mm</t>
  </si>
  <si>
    <t>128064300</t>
  </si>
  <si>
    <t>https://podminky.urs.cz/item/CS_URS_2025_02/741920341</t>
  </si>
  <si>
    <t>31</t>
  </si>
  <si>
    <t>741920378</t>
  </si>
  <si>
    <t>Protipožární ucpávky svazků kabelů prostup stěnou tloušťky 150 mm pěnou, požární odolnost EI 60 při 30% zaplnění prostupu kabely průměr prostupu 300 mm</t>
  </si>
  <si>
    <t>-1517033724</t>
  </si>
  <si>
    <t>https://podminky.urs.cz/item/CS_URS_2025_02/741920378</t>
  </si>
  <si>
    <t>750</t>
  </si>
  <si>
    <t>Měření a regulace</t>
  </si>
  <si>
    <t>32</t>
  </si>
  <si>
    <t>75110010.r06</t>
  </si>
  <si>
    <t>Montáž prvků MaR</t>
  </si>
  <si>
    <t>Kč</t>
  </si>
  <si>
    <t>-1532779239</t>
  </si>
  <si>
    <t>33</t>
  </si>
  <si>
    <t>42920020.r02</t>
  </si>
  <si>
    <t xml:space="preserve">komponenty MaR pro VZT  </t>
  </si>
  <si>
    <t>-1812564858</t>
  </si>
  <si>
    <t>34</t>
  </si>
  <si>
    <t>998751312</t>
  </si>
  <si>
    <t>Přesun hmot pro vzduchotechniku stanovený procentní sazbou (%) z ceny vodorovná dopravní vzdálenost do 50 m ruční (bez užití mechanizace) v objektech výšky přes 12 do 24 m</t>
  </si>
  <si>
    <t>%</t>
  </si>
  <si>
    <t>297572000</t>
  </si>
  <si>
    <t>https://podminky.urs.cz/item/CS_URS_2025_02/998751312</t>
  </si>
  <si>
    <t>35</t>
  </si>
  <si>
    <t>998751319</t>
  </si>
  <si>
    <t>Přesun hmot pro vzduchotechniku stanovený procentní sazbou (%) z ceny vodorovná dopravní vzdálenost do 50 m Příplatek k cenám za ruční zvětšený přesun přes vymezenou vodorovnou dopravní vzdálenost za každých dalších započatých 50 m</t>
  </si>
  <si>
    <t>-878788109</t>
  </si>
  <si>
    <t>https://podminky.urs.cz/item/CS_URS_2025_02/998751319</t>
  </si>
  <si>
    <t>751</t>
  </si>
  <si>
    <t>Vzduchotechnika</t>
  </si>
  <si>
    <t>36</t>
  </si>
  <si>
    <t>751512022</t>
  </si>
  <si>
    <t>Montáž potrubí plechového skupiny II čtyřhranného s přírubou tloušťky plechu 1,5 mm, průřezu přes 0,13 do 0,28 m2</t>
  </si>
  <si>
    <t>762743843</t>
  </si>
  <si>
    <t>https://podminky.urs.cz/item/CS_URS_2025_02/751512022</t>
  </si>
  <si>
    <t>37</t>
  </si>
  <si>
    <t>42982108</t>
  </si>
  <si>
    <t>trouba čtyřhranná Pz průřez do 0,28m2</t>
  </si>
  <si>
    <t>-1723195333</t>
  </si>
  <si>
    <t>6,00*1,15</t>
  </si>
  <si>
    <t>38</t>
  </si>
  <si>
    <t>751514615</t>
  </si>
  <si>
    <t>Montáž škrtící klapky nebo zpětné klapky do plechového potrubí čtyřhranné s přírubou, průřezu přes 0,210 do 0,280 m2</t>
  </si>
  <si>
    <t>208344014</t>
  </si>
  <si>
    <t>https://podminky.urs.cz/item/CS_URS_2025_02/751514615</t>
  </si>
  <si>
    <t>39</t>
  </si>
  <si>
    <t>4298246.r01</t>
  </si>
  <si>
    <t>klapka čtyřhranná škrtící  Pz 550x500mm včetně serva</t>
  </si>
  <si>
    <t>1369457699</t>
  </si>
  <si>
    <t>40</t>
  </si>
  <si>
    <t>751711137</t>
  </si>
  <si>
    <t>Montáž klimatizační jednotky vnitřní kazetové čtyřcestné o výkonu (pro objem místnosti) přes 17 do 20 kW (přes 170 do 200 m3)</t>
  </si>
  <si>
    <t>1881211362</t>
  </si>
  <si>
    <t>https://podminky.urs.cz/item/CS_URS_2025_02/751711137</t>
  </si>
  <si>
    <t>41</t>
  </si>
  <si>
    <t>4295202.r01</t>
  </si>
  <si>
    <t xml:space="preserve">sestavná vzduchotechnická jednotka pro přívod čerstvého vzduchu 4000 m3/hod/300Pa </t>
  </si>
  <si>
    <t>-2018457931</t>
  </si>
  <si>
    <t>42</t>
  </si>
  <si>
    <t>42920020.r03</t>
  </si>
  <si>
    <t>montážní materiál včetně elektra</t>
  </si>
  <si>
    <t>2084566408</t>
  </si>
  <si>
    <t>43</t>
  </si>
  <si>
    <t>75171118.r02</t>
  </si>
  <si>
    <t xml:space="preserve">Sestavení VZT přívodní jednotky </t>
  </si>
  <si>
    <t>-960188514</t>
  </si>
  <si>
    <t>44</t>
  </si>
  <si>
    <t>7517929.r01</t>
  </si>
  <si>
    <t>Napojení nového čtyřhranného Pz potrubí průřez do 0,28m2 na stávající potrubí vzt</t>
  </si>
  <si>
    <t>-352491085</t>
  </si>
  <si>
    <t>45</t>
  </si>
  <si>
    <t>2010949568</t>
  </si>
  <si>
    <t>46</t>
  </si>
  <si>
    <t>-180901378</t>
  </si>
  <si>
    <t>7512</t>
  </si>
  <si>
    <t>Vzduchotechnika - ostatní práce</t>
  </si>
  <si>
    <t>47</t>
  </si>
  <si>
    <t>619996145</t>
  </si>
  <si>
    <t>Ochrana stavebních konstrukcí a samostatných prvků včetně pozdějšího odstranění geotextilií obalením samostatných konstrukcí a prvků</t>
  </si>
  <si>
    <t>m2</t>
  </si>
  <si>
    <t>-1219325264</t>
  </si>
  <si>
    <t>https://podminky.urs.cz/item/CS_URS_2025_02/619996145</t>
  </si>
  <si>
    <t>48</t>
  </si>
  <si>
    <t>7511000R22</t>
  </si>
  <si>
    <t>Zprovoznění a zkoušky zařízení, technický dozor</t>
  </si>
  <si>
    <t>1684496725</t>
  </si>
  <si>
    <t>49</t>
  </si>
  <si>
    <t>75171118.r03</t>
  </si>
  <si>
    <t xml:space="preserve">Nastěhování nové VZT přívodní jednotky </t>
  </si>
  <si>
    <t>332052273</t>
  </si>
  <si>
    <t>50</t>
  </si>
  <si>
    <t>75171118.r04</t>
  </si>
  <si>
    <t>Doprava nové VZT přívodní jednotky</t>
  </si>
  <si>
    <t>-1422529620</t>
  </si>
  <si>
    <t>783</t>
  </si>
  <si>
    <t>Dokončovací práce - nátěry</t>
  </si>
  <si>
    <t>51</t>
  </si>
  <si>
    <t>783301303</t>
  </si>
  <si>
    <t>Příprava podkladu zámečnických konstrukcí před provedením nátěru odrezivění odrezovačem bezoplachovým</t>
  </si>
  <si>
    <t>CS ÚRS 2025 01</t>
  </si>
  <si>
    <t>1019152302</t>
  </si>
  <si>
    <t>https://podminky.urs.cz/item/CS_URS_2025_01/783301303</t>
  </si>
  <si>
    <t>52</t>
  </si>
  <si>
    <t>783304100</t>
  </si>
  <si>
    <t>Provedení nátěru zámečnických konstrukcí základního nebo základního antikorozního jednonásobného</t>
  </si>
  <si>
    <t>1457656603</t>
  </si>
  <si>
    <t>https://podminky.urs.cz/item/CS_URS_2025_01/783304100</t>
  </si>
  <si>
    <t>784</t>
  </si>
  <si>
    <t>Dokončovací práce - malby a tapety</t>
  </si>
  <si>
    <t>53</t>
  </si>
  <si>
    <t>784121001</t>
  </si>
  <si>
    <t>Oškrabání malby v místnostech výšky do 3,80 m</t>
  </si>
  <si>
    <t>-68689744</t>
  </si>
  <si>
    <t>https://podminky.urs.cz/item/CS_URS_2025_01/784121001</t>
  </si>
  <si>
    <t>6,5*2*3+10*2*3</t>
  </si>
  <si>
    <t>Součet</t>
  </si>
  <si>
    <t>54</t>
  </si>
  <si>
    <t>784161411</t>
  </si>
  <si>
    <t>Celoplošné vyrovnání podkladu sádrovou stěrkou, tloušťky do 3 mm vyrovnáním v místnostech výšky do 3,80 m</t>
  </si>
  <si>
    <t>1438085852</t>
  </si>
  <si>
    <t>https://podminky.urs.cz/item/CS_URS_2025_01/784161411</t>
  </si>
  <si>
    <t>55</t>
  </si>
  <si>
    <t>784171101</t>
  </si>
  <si>
    <t>Zakrytí nemalovaných ploch (materiál ve specifikaci) včetně pozdějšího odkrytí podlah</t>
  </si>
  <si>
    <t>-910752771</t>
  </si>
  <si>
    <t>https://podminky.urs.cz/item/CS_URS_2025_01/784171101</t>
  </si>
  <si>
    <t>56</t>
  </si>
  <si>
    <t>58124844</t>
  </si>
  <si>
    <t>fólie pro malířské potřeby zakrývací tl 25µ 4x5m</t>
  </si>
  <si>
    <t>-304602713</t>
  </si>
  <si>
    <t>65*1,05 'Přepočtené koeficientem množství</t>
  </si>
  <si>
    <t>57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</si>
  <si>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</si>
  <si>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</si>
  <si>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4080282</t>
  </si>
  <si>
    <t>https://podminky.urs.cz/item/CS_URS_2025_01/784171121</t>
  </si>
  <si>
    <t>58</t>
  </si>
  <si>
    <t>28323156</t>
  </si>
  <si>
    <t>fólie pro malířské potřeby zakrývací tl 41µ 4x5m</t>
  </si>
  <si>
    <t>1458915261</t>
  </si>
  <si>
    <t>50*1,05 'Přepočtené koeficientem množství</t>
  </si>
  <si>
    <t>59</t>
  </si>
  <si>
    <t>784181121</t>
  </si>
  <si>
    <t>Penetrace podkladu jednonásobná hloubková akrylátová bezbarvá v místnostech výšky do 3,80 m</t>
  </si>
  <si>
    <t>-1259042684</t>
  </si>
  <si>
    <t>https://podminky.urs.cz/item/CS_URS_2025_01/784181121</t>
  </si>
  <si>
    <t>60</t>
  </si>
  <si>
    <t>784191007</t>
  </si>
  <si>
    <t>Čištění vnitřních ploch hrubý úklid po provedení malířských prací omytím podlah</t>
  </si>
  <si>
    <t>1541192699</t>
  </si>
  <si>
    <t>https://podminky.urs.cz/item/CS_URS_2025_01/784191007</t>
  </si>
  <si>
    <t>10*6,5</t>
  </si>
  <si>
    <t>61</t>
  </si>
  <si>
    <t>784211101</t>
  </si>
  <si>
    <t>Malby z malířských směsí oděruvzdorných za mokra dvojnásobné, bílé za mokra oděruvzdorné výborně v místnostech výšky do 3,80 m</t>
  </si>
  <si>
    <t>707812541</t>
  </si>
  <si>
    <t>https://podminky.urs.cz/item/CS_URS_2025_01/784211101</t>
  </si>
  <si>
    <t>Práce a dodávky M</t>
  </si>
  <si>
    <t>22-M</t>
  </si>
  <si>
    <t>Montáže technologických zařízení pro dopravní stavby</t>
  </si>
  <si>
    <t>62</t>
  </si>
  <si>
    <t>220271107</t>
  </si>
  <si>
    <t>Montáž šňůry volně uložené včetně rozvinutí šňůry, odříznutí na potřebnou délku a prozvonění CGSG, CYSY do 3 x 2,5 mm2</t>
  </si>
  <si>
    <t>1629261280</t>
  </si>
  <si>
    <t>https://podminky.urs.cz/item/CS_URS_2025_02/220271107</t>
  </si>
  <si>
    <t>63</t>
  </si>
  <si>
    <t>34113020</t>
  </si>
  <si>
    <t>kabel instalační flexibilní jádro Cu lanované izolace PVC plášť PVC 300/500V (H05VV-F) 3x2,50mm2</t>
  </si>
  <si>
    <t>-1343406089</t>
  </si>
  <si>
    <t>34-M</t>
  </si>
  <si>
    <t>Montáže energ. a tepelných zařízení</t>
  </si>
  <si>
    <t>340001.R01</t>
  </si>
  <si>
    <t xml:space="preserve">Demontáž stávajícího diselagregátu včetně přesunu,odvozu a likvidace </t>
  </si>
  <si>
    <t>soubor</t>
  </si>
  <si>
    <t>428614706</t>
  </si>
  <si>
    <t>65</t>
  </si>
  <si>
    <t>340002.R01</t>
  </si>
  <si>
    <t>M+D - Diesel agregát 88 kW včetně příslušenství</t>
  </si>
  <si>
    <t>-1109747508</t>
  </si>
  <si>
    <t>66</t>
  </si>
  <si>
    <t>340003.R01</t>
  </si>
  <si>
    <t>Rotační UPS 300 kW včetně příslušenství</t>
  </si>
  <si>
    <t>-1629564138</t>
  </si>
  <si>
    <t>67</t>
  </si>
  <si>
    <t>340004.R01</t>
  </si>
  <si>
    <t>Rozvodnice skříňová o rozměrech 1000/2000/600 (š/v/h), IP40/20, výzbroj dle návrhu rozváděče RNZ</t>
  </si>
  <si>
    <t>813472623</t>
  </si>
  <si>
    <t>OST</t>
  </si>
  <si>
    <t>Ostatní</t>
  </si>
  <si>
    <t>68</t>
  </si>
  <si>
    <t>OST-01</t>
  </si>
  <si>
    <t>Generální oprava havarijního stavu palivového hospodářství</t>
  </si>
  <si>
    <t>512</t>
  </si>
  <si>
    <t>-322264379</t>
  </si>
  <si>
    <t>VRN</t>
  </si>
  <si>
    <t>Vedlejší rozpočtové náklady</t>
  </si>
  <si>
    <t>VRN1</t>
  </si>
  <si>
    <t>Průzkumné, geodetické a projektové práce</t>
  </si>
  <si>
    <t>69</t>
  </si>
  <si>
    <t>013254000</t>
  </si>
  <si>
    <t>Dokumentace skutečného provedení stavby</t>
  </si>
  <si>
    <t>1024</t>
  </si>
  <si>
    <t>970862971</t>
  </si>
  <si>
    <t>https://podminky.urs.cz/item/CS_URS_2025_02/013254000</t>
  </si>
  <si>
    <t>VRN4</t>
  </si>
  <si>
    <t>Inženýrská činnost</t>
  </si>
  <si>
    <t>70</t>
  </si>
  <si>
    <t>043002000</t>
  </si>
  <si>
    <t>Zkoušky a ostatní měření</t>
  </si>
  <si>
    <t>1699434971</t>
  </si>
  <si>
    <t>https://podminky.urs.cz/item/CS_URS_2025_02/043002000</t>
  </si>
  <si>
    <t>71</t>
  </si>
  <si>
    <t>044002000</t>
  </si>
  <si>
    <t>Revize</t>
  </si>
  <si>
    <t>806183488</t>
  </si>
  <si>
    <t>https://podminky.urs.cz/item/CS_URS_2025_02/044002000</t>
  </si>
  <si>
    <t>VRN6</t>
  </si>
  <si>
    <t>Územní vlivy</t>
  </si>
  <si>
    <t>72</t>
  </si>
  <si>
    <t>062002000</t>
  </si>
  <si>
    <t>Ztížené dopravní podmínky</t>
  </si>
  <si>
    <t>1517306420</t>
  </si>
  <si>
    <t>https://podminky.urs.cz/item/CS_URS_2025_02/062002000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</si>
  <si>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</si>
  <si>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</si>
  <si>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</si>
  <si>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</si>
  <si>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</si>
  <si>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</si>
  <si>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</si>
  <si>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</si>
  <si>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</si>
  <si>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</si>
  <si>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</si>
  <si>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</si>
  <si>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</si>
  <si>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</si>
  <si>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</si>
  <si>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</si>
  <si>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</si>
  <si>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</si>
  <si>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</si>
  <si>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</si>
  <si>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</si>
  <si>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</si>
  <si>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</si>
  <si>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</si>
  <si>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</si>
  <si>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</si>
  <si>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</si>
  <si>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</si>
  <si>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</si>
  <si>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</si>
  <si>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</si>
  <si>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</si>
  <si>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</si>
  <si>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</si>
  <si>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</si>
  <si>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</si>
  <si>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</si>
  <si>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</si>
  <si>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</si>
  <si>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</si>
  <si>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</si>
  <si>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</si>
  <si>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</si>
  <si>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</si>
  <si>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</si>
  <si>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</si>
  <si>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</si>
  <si>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</si>
  <si>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</si>
  <si>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</si>
  <si>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</si>
  <si>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</si>
  <si>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</si>
  <si>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</si>
  <si>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</si>
  <si>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</si>
  <si>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</si>
  <si>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</si>
  <si>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</si>
  <si>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</si>
  <si>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</si>
  <si>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</si>
  <si>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</si>
  <si>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</si>
  <si>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</si>
  <si>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</si>
  <si>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</si>
  <si>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</si>
  <si>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</si>
  <si>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</si>
  <si>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</si>
  <si>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</si>
  <si>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</si>
  <si>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</si>
  <si>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</si>
  <si>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</si>
  <si>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</si>
  <si>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</si>
  <si>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</si>
  <si>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</si>
  <si>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</si>
  <si>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</si>
  <si>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</si>
  <si>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</si>
  <si>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</si>
  <si>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</si>
  <si>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</si>
  <si>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</si>
  <si>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</si>
  <si>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</si>
  <si>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</si>
  <si>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</si>
  <si>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</si>
  <si>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</si>
  <si>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</si>
  <si>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</si>
  <si>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</si>
  <si>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</si>
  <si>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</si>
  <si>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</si>
  <si>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</si>
  <si>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</si>
  <si>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</si>
  <si>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</si>
  <si>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</si>
  <si>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</si>
  <si>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</si>
  <si>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</si>
  <si>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</si>
  <si>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</si>
  <si>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</si>
  <si>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</si>
  <si>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</si>
  <si>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</si>
  <si>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</si>
  <si>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</si>
  <si>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</si>
  <si>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</si>
  <si>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</si>
  <si>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</si>
  <si>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</si>
  <si>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</si>
  <si>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</si>
  <si>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</si>
  <si>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</si>
  <si>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</si>
  <si>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</si>
  <si>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</si>
  <si>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</si>
  <si>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</si>
  <si>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</si>
  <si>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</si>
  <si>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</si>
  <si>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</si>
  <si>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</si>
  <si>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</si>
  <si>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</si>
  <si>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</si>
  <si>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</si>
  <si>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</si>
  <si>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</si>
  <si>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</si>
  <si>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</si>
  <si>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</si>
  <si>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</si>
  <si>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</si>
  <si>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</si>
  <si>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</si>
  <si>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</si>
  <si>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</si>
  <si>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</si>
  <si>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</si>
  <si>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</si>
  <si>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</si>
  <si>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</si>
  <si>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</si>
  <si>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</si>
  <si>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</si>
  <si>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</si>
  <si>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</si>
  <si>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</si>
  <si>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</si>
  <si>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</si>
  <si>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</si>
  <si>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</si>
  <si>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</si>
  <si>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</si>
  <si>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</si>
  <si>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</si>
  <si>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</si>
  <si>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</si>
  <si>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</si>
  <si>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</si>
  <si>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</si>
  <si>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</si>
  <si>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</si>
  <si>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</si>
  <si>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</si>
  <si>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</si>
  <si>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</si>
  <si>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</si>
  <si>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</si>
  <si>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</si>
  <si>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</si>
  <si>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</si>
  <si>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</si>
  <si>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Příloha č.1</t>
  </si>
  <si>
    <t>Třídění odpadů vzniklých v průběhu provádění díla bude tříděno a likvidováno dle Metodického návodu odboru odpadů Ministerstva životního prostředí pro řízení vzniku stavebních a demoličních odpadů a pro nakládání s nimi.</t>
  </si>
  <si>
    <t>Minimálně 70% odpadu vzniklého při realizaci díla je nutno dále recyklovat. Obaly čistého vybavení budou v maximální míře zpětně využitelné.</t>
  </si>
  <si>
    <t>Katalog odpadů - skupina 17</t>
  </si>
  <si>
    <t>Odpady označené * jsou kategorizovány jako nebezpečné odpady.</t>
  </si>
  <si>
    <t>STAVEBNÍ A DEMOLIČNÍ ODPADY (VČETNĚ VYTĚŽENÉ ZEMINY Z KONTAMINOVANÝCH MÍST)</t>
  </si>
  <si>
    <t>17 01</t>
  </si>
  <si>
    <t>Beton, cihly, tašky a keramika</t>
  </si>
  <si>
    <t>17 01 01</t>
  </si>
  <si>
    <t>Beton</t>
  </si>
  <si>
    <t>17 01 02</t>
  </si>
  <si>
    <t>Cihly</t>
  </si>
  <si>
    <t>17 01 03</t>
  </si>
  <si>
    <t>Tašky a keramické výrobky</t>
  </si>
  <si>
    <t>17 01 06*</t>
  </si>
  <si>
    <t>Směsi nebo oddělené frakce betonu, cihel, tašek a keramických výrobků obsahující nebezpečné látky</t>
  </si>
  <si>
    <t>17 01 07</t>
  </si>
  <si>
    <t>Směsi nebo oddělené frakce betonu, cihel, tašek a keramických výrobků neuvedené pod číslem 17 01 06</t>
  </si>
  <si>
    <t>17 02</t>
  </si>
  <si>
    <t>Dřevo, sklo a plasty</t>
  </si>
  <si>
    <t>17 02 01</t>
  </si>
  <si>
    <t>Dřevo</t>
  </si>
  <si>
    <t>17 02 02</t>
  </si>
  <si>
    <t>Sklo</t>
  </si>
  <si>
    <t>17 02 03</t>
  </si>
  <si>
    <t>Plasty</t>
  </si>
  <si>
    <t>17 02 04*</t>
  </si>
  <si>
    <t>Sklo, plasty a dřevo obsahující nebezpečné látky nebo nebezpečnými látkami znečištěné</t>
  </si>
  <si>
    <t>17 03</t>
  </si>
  <si>
    <t>Asfaltové směsi, dehet a výrobky z dehtu</t>
  </si>
  <si>
    <t>17 03 01*</t>
  </si>
  <si>
    <t>Asfaltové směsi obsahující dehet</t>
  </si>
  <si>
    <t>17 03 02</t>
  </si>
  <si>
    <t>Asfaltové směsi neuvedené pod číslem 17 03 01</t>
  </si>
  <si>
    <t>17 03 03*</t>
  </si>
  <si>
    <t>Uhelný dehet a výrobky z dehtu</t>
  </si>
  <si>
    <t>17 04</t>
  </si>
  <si>
    <t>Kovy (včetně jejich slitin)</t>
  </si>
  <si>
    <t>17 04 01</t>
  </si>
  <si>
    <t>Měď, bronz, mosaz</t>
  </si>
  <si>
    <t>17 04 02</t>
  </si>
  <si>
    <t>Hliník</t>
  </si>
  <si>
    <t>17 04 03</t>
  </si>
  <si>
    <t>Olovo</t>
  </si>
  <si>
    <t>17 04 04</t>
  </si>
  <si>
    <t>Zinek</t>
  </si>
  <si>
    <t>17 04 05</t>
  </si>
  <si>
    <t>Železo a ocel</t>
  </si>
  <si>
    <t>17 04 06</t>
  </si>
  <si>
    <t>Cín</t>
  </si>
  <si>
    <t>17 04 07</t>
  </si>
  <si>
    <t>Směsné kovy</t>
  </si>
  <si>
    <t>17 04 09*</t>
  </si>
  <si>
    <t>Kovový odpad znečištěný nebezpečnými látkami</t>
  </si>
  <si>
    <t>17 04 10*</t>
  </si>
  <si>
    <t>Kabely obsahující ropné látky, uhelný dehet a jiné nebezpečné látky</t>
  </si>
  <si>
    <t>17 04 11</t>
  </si>
  <si>
    <t>Kabely neuvedené pod číslem 17 04 10</t>
  </si>
  <si>
    <t>17 05</t>
  </si>
  <si>
    <t>Zemina (včetně vytěžené zeminy z kontaminovaných míst), kamení, vytěžená jalová hornina a hlušina</t>
  </si>
  <si>
    <t>17 05 03*</t>
  </si>
  <si>
    <t>Zemina a kamení obsahující nebezpečné látky</t>
  </si>
  <si>
    <t>17 05 04</t>
  </si>
  <si>
    <t>Zemina a kamení neuvedené pod číslem 17 05 03</t>
  </si>
  <si>
    <t>17 05 04 01</t>
  </si>
  <si>
    <t>Sedimenty vytěžené z koryt vodních toků a vodních nádrží</t>
  </si>
  <si>
    <t>17 05 05*</t>
  </si>
  <si>
    <t>Vytěžená jalová hornina a hlušina obsahující nebezpečné látky</t>
  </si>
  <si>
    <t>17 05 06</t>
  </si>
  <si>
    <t>Vytěžená jalová hornina a hlušina neuvedená pod číslem 17 05 05</t>
  </si>
  <si>
    <t>17 05 07*</t>
  </si>
  <si>
    <t>Štěrk ze železničního svršku obsahující nebezpečné látky</t>
  </si>
  <si>
    <t>17 05 08</t>
  </si>
  <si>
    <t>Štěrk ze železničního svršku neuvedený pod číslem 17 05 07</t>
  </si>
  <si>
    <t>17 06</t>
  </si>
  <si>
    <t>Izolační materiály a stavební materiály s obsahem azbestu</t>
  </si>
  <si>
    <t>17 06 01*</t>
  </si>
  <si>
    <t>Izolační materiál s obsahem azbestu</t>
  </si>
  <si>
    <t>17 06 03*</t>
  </si>
  <si>
    <t>Jiné izolační materiály, které jsou nebo obsahují nebezpečné látky</t>
  </si>
  <si>
    <t>17 06 03 01*</t>
  </si>
  <si>
    <t>Izolační materiály na bázi polystyrenu obsahující nebezpečné látky</t>
  </si>
  <si>
    <t>17 06 04</t>
  </si>
  <si>
    <t>Izolační materiály neuvedené pod čísly 17 06 01 a 17 06 03</t>
  </si>
  <si>
    <t>17 06 04 01</t>
  </si>
  <si>
    <t>Izolační materiály na bázi polystyrenu s obsahem POPs vyžadující specifický způsob nakládání s ohledem na nařízení o POPs</t>
  </si>
  <si>
    <t>17 06 04 02</t>
  </si>
  <si>
    <t>Izolační materiály na bázi polystyrenu</t>
  </si>
  <si>
    <t>17 06 05*</t>
  </si>
  <si>
    <t>Stavební materiály obsahující azbest</t>
  </si>
  <si>
    <t>17 08</t>
  </si>
  <si>
    <t>Stavební materiál na bázi sádry</t>
  </si>
  <si>
    <t>17 08 01*</t>
  </si>
  <si>
    <t>Stavební materiály na bázi sádry znečištěné nebezpečnými látkami</t>
  </si>
  <si>
    <t>17 08 02</t>
  </si>
  <si>
    <t>Stavební materiály na bázi sádry neuvedené pod číslem 17 08 01</t>
  </si>
  <si>
    <t>17 09</t>
  </si>
  <si>
    <t>Jiné stavební a demoliční odpady</t>
  </si>
  <si>
    <t>17 09 01*</t>
  </si>
  <si>
    <t>Stavební a demoliční odpady obsahující rtuť</t>
  </si>
  <si>
    <t>17 09 02*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</si>
  <si>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</si>
  <si>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03*</t>
  </si>
  <si>
    <t>Jiné stavební a demoliční odpady (včetně směsných stavebních a demoličních odpadů) obsahující nebezpečné látky</t>
  </si>
  <si>
    <t>17 09 04</t>
  </si>
  <si>
    <t>Směsné stavební a demoliční odpady neuvedené pod čísly 17 09 01, 17 09 02 a 17 09 03</t>
  </si>
  <si>
    <t>Pro stavební práce hrazené z prostředků OP JAK platí:</t>
  </si>
  <si>
    <t>• Se stavebním odpadem včetně použitých obalů je nutné nakládat dle hierarchie odpadového hospodářství zejména ve smyslu zákona o odpadech a přílohy č. 24 k vyhlášce č. 273/2021 Sb., o podrobnostech nakládání s odpady, v platném znění. Prioritou je předcházení vzniku odpadu. Jestliže nelze vzniku odpadu předejít, pak musí dojít k jeho přípravě k opětovnému použití – recyklaci, a to v úrovni nejméně 70 % (hmotnostních) stavebního a demoličního odpadu neklasifikovaného jako nebezpečný;</t>
  </si>
  <si>
    <t>• Hospodářské subjekty provádějící stavební práce jsou povinné zajistit, aby nejméně 70 % (hmotnostních) stavebních a demoličních materiálů či odpadů neklasifikovaných jako nebezpečné (s výjimkou přirozeně se vyskytujících materiálů uvedených v kategorii 17 05 04 na Evropském seznamu odpadů vytvořeném rozhodnutím 2000/532/ES ze dne 3. května 2000, kterým se nahrazuje rozhodnutí 94/3/ES, kterým se stanoví seznam odpadů podle čl. 1 písm. a) směrnice Rady 75/442/EHS o odpadech a rozhodnutí Rady 94/904/ES, kterým se stanoví seznam nebezpečných odpadů ve smyslu čl. 1 odst. 4 směrnice Rady 91/689/EHS o nebezpečných odpadech (oznámeno pod číslem dokumentu K(2000) 1147)) vzniklého na staveništi bude připraveno k opětovnému použití, recyklaci a k jiným druhům materiálového využití, včetně zásypů, při nichž jsou jiné materiály nahrazeny odpadem, v souladu s hierarchií způsobů nakládání s odpady a protokolem EU pro nakládání se stavebním a demoličním odpadem;</t>
  </si>
  <si>
    <t>• Podmínka platí pro všechny stavební práce – výstavbu, změny dokončených staveb, případně též údržbu dokončených staveb;</t>
  </si>
  <si>
    <t>• Pro plnění podmínky významně nepoškozovat životní prostředí není nutné splnit definici odpadu dle zákona o odpadech – započítávají se i další materiály, které jsou ihned využity na staveništi a které se formálně nestanou odpadem dle českého zákona. Doporučuje se nicméně, aby realizátor opatření, kdy demoliční materiál znovu užívá v rámci své činnosti, měl povolení nakládání s odpadem;</t>
  </si>
  <si>
    <t>• Skládkování včetně technického zajištění skládky je vyloučeno a nelze jej považovat za využití, jedná se vždy o odstranění odpadu. Skládkování je explicitně vyloučen dle čl. 17 nařízení 852/2020, na který se legislativa EU fondů z pohledu zásady DNSH245 odkazuje.</t>
  </si>
  <si>
    <t>Podrobné informace o vhodném postupu viz dokumentace:</t>
  </si>
  <si>
    <r>
      <t xml:space="preserve">• Metodický návod Ministerstva životního prostředí: </t>
    </r>
    <r>
      <rPr>
        <u/>
        <sz val="10"/>
        <color rgb="FF000000"/>
        <rFont val="Calibri"/>
        <family val="2"/>
        <charset val="238"/>
      </rPr>
      <t>https://www.mzp.cz/cz/stavebni_demolicni_odpady</t>
    </r>
    <r>
      <rPr>
        <sz val="10"/>
        <color rgb="FF000000"/>
        <rFont val="Calibri"/>
        <family val="2"/>
        <charset val="238"/>
      </rPr>
      <t>;</t>
    </r>
  </si>
  <si>
    <r>
      <t xml:space="preserve">• Protokol EU o nakládání se stavebními a demoličními odpady: </t>
    </r>
    <r>
      <rPr>
        <u/>
        <sz val="10"/>
        <color rgb="FF000000"/>
        <rFont val="Calibri"/>
        <family val="2"/>
        <charset val="238"/>
      </rPr>
      <t>https://www.mpo.cz/cz/stavebnictvi-a-suroviny/strategicke-dokumenty-pro-udrzitelne-stavebnictvi/protokol-eu-o-nakladani-se-stavebnimi-a-demolicnimi-odpady--241557/</t>
    </r>
    <r>
      <rPr>
        <sz val="10"/>
        <color rgb="FF000000"/>
        <rFont val="Calibri"/>
        <family val="2"/>
        <charset val="238"/>
      </rPr>
      <t>;</t>
    </r>
  </si>
  <si>
    <t>Příloha č.2</t>
  </si>
  <si>
    <t>Při instalaci těchto zařízení k využívání vody, je nutné dodržet tyto technické specifikace:</t>
  </si>
  <si>
    <t>a) umyvadlové baterie a kuchyňské baterie mají maximální průtok vody 6 litrů/min;</t>
  </si>
  <si>
    <t>b) sprchy mají maximální průtok vody 8 litrů/min;</t>
  </si>
  <si>
    <t>c) WC, zahrnující soupravy, mísy a splachovací nádrže, mají úplný objem splachovací vody maximálně 6 litrů a maximální průměrný objem splachovací vody 3,5 litru;</t>
  </si>
  <si>
    <t>d) pisoáry spotřebují maximálně 2 litry/mísu/hodinu. Splachovací pisoáry mají maximální úplný objem splachovací vody 1 litr.</t>
  </si>
  <si>
    <t>Dokladování pro instalovaná zařízení k využívání vody: doložení spotřeby vody technickými listy výrobku, stavební certifikací nebo stávajícím štítkem výrobku v EU.</t>
  </si>
  <si>
    <t>Příloha č. 3</t>
  </si>
  <si>
    <t>Příloha č.3</t>
  </si>
  <si>
    <t>V rámci plnění povinností podle této smlouvy je zhotovitel povinen dbát na to, aby jeho plnění splňovalo níže uvedené podmínky:</t>
  </si>
  <si>
    <t>•            Se stavebním odpadem včetně použitých obalů je nutné nakládat dle hierarchie odpadového hospodářství zejména ve smyslu zákona o odpadech a přílohy č. 24 k vyhlášce č. 273/2021 Sb., o podrobnostech nakládání s odpady, v platném znění. Zhotovitel je povinen předcházet vzniku odpadu. Jestliže nelze vzniku odpadu předejít, pak musí dojít k jeho přípravě k opětovnému použití – recyklaci, a to v úrovni nejméně 70 % (hmotnostních) stavebního a demoličního odpadu neklasifikovaného jako nebezpečný;</t>
  </si>
  <si>
    <t>•            Zhotovitel je povinen zajistit, aby nejméně 70 % (hmotnostních) stavebních a demoličních materiálů či odpadů neklasifikovaných jako nebezpečné (s výjimkou přirozeně se vyskytujících materiálů uvedených v kategorii 17 05 04 na Evropském seznamu odpadů vytvořeném rozhodnutím 2000/532/ES ze dne 3. května 2000, kterým se nahrazuje rozhodnutí 94/3/ES, kterým se stanoví seznam odpadů podle čl. 1 písm. a) směrnice Rady 75/442/EHS o odpadech a rozhodnutí Rady 94/904/ES, kterým se stanoví seznam nebezpečných odpadů ve smyslu čl. 1 odst. 4 směrnice Rady 91/689/EHS o nebezpečných odpadech (oznámeno pod číslem dokumentu K(2000) 1147)) vzniklého na staveništi bude připraveno k opětovnému použití, recyklaci a k jiným druhům materiálového využití, včetně zásypů, při nichž jsou jiné materiály nahrazeny odpadem, v souladu s hierarchií způsobů nakládání s odpady a protokolem EU pro nakládání se stavebním a demoličním odpadem;</t>
  </si>
  <si>
    <t>Pro plnění podmínky významně nepoškozovat životní prostředí není nutné splnit definici odpadu dle zákona o odpadech – započítávají se i veškeré další materiály, které jsou ihned využity na staveništi a které se formálně nestanou odpadem dle právních předpisů.</t>
  </si>
  <si>
    <t>Skládkování včetně technického zajištění skládky je vyloučeno a nelze jej považovat za využití, jedná se vždy o odstranění odpadu. Skládkování je explicitně vyloučen dle čl. 17 nařízení 852/2020, na který se legislativa EU fondů z pohledu zásady DNSH245 odkazuje.</t>
  </si>
  <si>
    <t>•            Jsou-li instalována tato zařízení k využívání vody, musí zhotovitel zajistit splnění následujících parametrů:</t>
  </si>
  <si>
    <t>•            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</t>
  </si>
  <si>
    <t>Dokladování: pro instalovaná zařízení k využívání vody: doložení spotřeby vody technickými listy výrobku, stavební certifikací nebo stávajícím štítkem výrobku v EU;  pro doložení výše uvedené podmínky pro stavební prvky a materiály použité při stavbě: doklad o shodě materiálů.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</si>
</sst>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10"/>
      <name val="Arial"/>
      <family val="2"/>
      <charset val="238"/>
    </font>
    <font>
      <sz val="14"/>
      <color rgb="FFFF0000"/>
      <name val="Arial CE"/>
      <family val="2"/>
    </font>
    <font>
      <sz val="8"/>
      <color rgb="FFFF0000"/>
      <name val="Arial CE"/>
      <family val="2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sz val="12"/>
      <name val="Arial CE"/>
      <family val="2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6" fillId="0" borderId="0" applyNumberFormat="0" applyFill="0" applyBorder="0" applyAlignment="0" applyProtection="0"/>
    <xf numFmtId="0" fontId="48" fillId="0" borderId="1"/>
    <xf numFmtId="0" fontId="48" fillId="0" borderId="1"/>
    <xf numFmtId="0" fontId="48" fillId="0" borderId="1"/>
  </cellStyleXfs>
  <cellXfs count="3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0" fillId="5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21" fillId="3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Border="1" applyAlignment="1" applyProtection="1">
      <alignment vertical="center"/>
      <protection locked="0"/>
    </xf>
    <xf numFmtId="4" fontId="34" fillId="3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  <protection locked="0"/>
    </xf>
    <xf numFmtId="0" fontId="35" fillId="0" borderId="4" xfId="0" applyFont="1" applyBorder="1" applyAlignment="1">
      <alignment vertical="center"/>
    </xf>
    <xf numFmtId="0" fontId="34" fillId="3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7" fontId="20" fillId="3" borderId="23" xfId="0" applyNumberFormat="1" applyFont="1" applyFill="1" applyBorder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49" fillId="0" borderId="1" xfId="2" applyFont="1"/>
    <xf numFmtId="0" fontId="50" fillId="0" borderId="1" xfId="2" applyFont="1"/>
    <xf numFmtId="0" fontId="51" fillId="0" borderId="1" xfId="2" applyFont="1"/>
    <xf numFmtId="0" fontId="48" fillId="0" borderId="1" xfId="2"/>
    <xf numFmtId="0" fontId="52" fillId="0" borderId="1" xfId="2" applyFont="1"/>
    <xf numFmtId="15" fontId="52" fillId="0" borderId="1" xfId="2" applyNumberFormat="1" applyFont="1"/>
    <xf numFmtId="0" fontId="49" fillId="0" borderId="1" xfId="3" applyFont="1"/>
    <xf numFmtId="0" fontId="50" fillId="0" borderId="1" xfId="3" applyFont="1"/>
    <xf numFmtId="0" fontId="48" fillId="0" borderId="1" xfId="3"/>
    <xf numFmtId="0" fontId="51" fillId="0" borderId="1" xfId="3" applyFont="1"/>
    <xf numFmtId="0" fontId="54" fillId="0" borderId="1" xfId="3" applyFont="1"/>
    <xf numFmtId="0" fontId="49" fillId="0" borderId="1" xfId="4" applyFont="1"/>
    <xf numFmtId="0" fontId="50" fillId="0" borderId="1" xfId="4" applyFont="1"/>
    <xf numFmtId="0" fontId="48" fillId="0" borderId="1" xfId="4"/>
    <xf numFmtId="0" fontId="51" fillId="0" borderId="1" xfId="4" applyFont="1"/>
    <xf numFmtId="0" fontId="54" fillId="0" borderId="1" xfId="4" applyFont="1"/>
    <xf numFmtId="0" fontId="55" fillId="0" borderId="1" xfId="4" applyFont="1"/>
    <xf numFmtId="0" fontId="56" fillId="0" borderId="1" xfId="4" applyFont="1"/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  <xf numFmtId="0" fontId="0" fillId="0" borderId="0" xfId="0" applyAlignment="1"/>
  </cellXfs>
  <cellStyles count="5">
    <cellStyle name="Hypertextový odkaz" xfId="1" builtinId="8"/>
    <cellStyle name="Normální" xfId="0" builtinId="0" customBuiltin="1"/>
    <cellStyle name="normální 22" xfId="2" xr:uid="{C336112A-F66F-4085-92ED-07477589F27F}"/>
    <cellStyle name="normální 23" xfId="3" xr:uid="{16DC3950-2CD1-4001-9263-782527835847}"/>
    <cellStyle name="normální 24" xfId="4" xr:uid="{960902F2-1AE0-414B-A2AC-262FE12C725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741120303" TargetMode="External"/><Relationship Id="rId18" Type="http://schemas.openxmlformats.org/officeDocument/2006/relationships/hyperlink" Target="https://podminky.urs.cz/item/CS_URS_2025_02/741130006" TargetMode="External"/><Relationship Id="rId26" Type="http://schemas.openxmlformats.org/officeDocument/2006/relationships/hyperlink" Target="https://podminky.urs.cz/item/CS_URS_2025_02/741920378" TargetMode="External"/><Relationship Id="rId39" Type="http://schemas.openxmlformats.org/officeDocument/2006/relationships/hyperlink" Target="https://podminky.urs.cz/item/CS_URS_2025_01/784171101" TargetMode="External"/><Relationship Id="rId21" Type="http://schemas.openxmlformats.org/officeDocument/2006/relationships/hyperlink" Target="https://podminky.urs.cz/item/CS_URS_2025_02/741920114" TargetMode="External"/><Relationship Id="rId34" Type="http://schemas.openxmlformats.org/officeDocument/2006/relationships/hyperlink" Target="https://podminky.urs.cz/item/CS_URS_2025_02/619996145" TargetMode="External"/><Relationship Id="rId42" Type="http://schemas.openxmlformats.org/officeDocument/2006/relationships/hyperlink" Target="https://podminky.urs.cz/item/CS_URS_2025_01/784191007" TargetMode="External"/><Relationship Id="rId47" Type="http://schemas.openxmlformats.org/officeDocument/2006/relationships/hyperlink" Target="https://podminky.urs.cz/item/CS_URS_2025_02/044002000" TargetMode="External"/><Relationship Id="rId7" Type="http://schemas.openxmlformats.org/officeDocument/2006/relationships/hyperlink" Target="https://podminky.urs.cz/item/CS_URS_2025_02/974049142" TargetMode="External"/><Relationship Id="rId2" Type="http://schemas.openxmlformats.org/officeDocument/2006/relationships/hyperlink" Target="https://podminky.urs.cz/item/CS_URS_2025_02/946111212" TargetMode="External"/><Relationship Id="rId16" Type="http://schemas.openxmlformats.org/officeDocument/2006/relationships/hyperlink" Target="https://podminky.urs.cz/item/CS_URS_2025_02/741122632" TargetMode="External"/><Relationship Id="rId29" Type="http://schemas.openxmlformats.org/officeDocument/2006/relationships/hyperlink" Target="https://podminky.urs.cz/item/CS_URS_2025_02/751512022" TargetMode="External"/><Relationship Id="rId11" Type="http://schemas.openxmlformats.org/officeDocument/2006/relationships/hyperlink" Target="https://podminky.urs.cz/item/CS_URS_2025_02/977151128" TargetMode="External"/><Relationship Id="rId24" Type="http://schemas.openxmlformats.org/officeDocument/2006/relationships/hyperlink" Target="https://podminky.urs.cz/item/CS_URS_2025_02/741920324" TargetMode="External"/><Relationship Id="rId32" Type="http://schemas.openxmlformats.org/officeDocument/2006/relationships/hyperlink" Target="https://podminky.urs.cz/item/CS_URS_2025_02/998751312" TargetMode="External"/><Relationship Id="rId37" Type="http://schemas.openxmlformats.org/officeDocument/2006/relationships/hyperlink" Target="https://podminky.urs.cz/item/CS_URS_2025_01/784121001" TargetMode="External"/><Relationship Id="rId40" Type="http://schemas.openxmlformats.org/officeDocument/2006/relationships/hyperlink" Target="https://podminky.urs.cz/item/CS_URS_2025_01/784171121" TargetMode="External"/><Relationship Id="rId45" Type="http://schemas.openxmlformats.org/officeDocument/2006/relationships/hyperlink" Target="https://podminky.urs.cz/item/CS_URS_2025_02/013254000" TargetMode="External"/><Relationship Id="rId5" Type="http://schemas.openxmlformats.org/officeDocument/2006/relationships/hyperlink" Target="https://podminky.urs.cz/item/CS_URS_2025_02/971052481" TargetMode="External"/><Relationship Id="rId15" Type="http://schemas.openxmlformats.org/officeDocument/2006/relationships/hyperlink" Target="https://podminky.urs.cz/item/CS_URS_2025_02/741122625" TargetMode="External"/><Relationship Id="rId23" Type="http://schemas.openxmlformats.org/officeDocument/2006/relationships/hyperlink" Target="https://podminky.urs.cz/item/CS_URS_2025_02/741920321" TargetMode="External"/><Relationship Id="rId28" Type="http://schemas.openxmlformats.org/officeDocument/2006/relationships/hyperlink" Target="https://podminky.urs.cz/item/CS_URS_2025_02/998751319" TargetMode="External"/><Relationship Id="rId36" Type="http://schemas.openxmlformats.org/officeDocument/2006/relationships/hyperlink" Target="https://podminky.urs.cz/item/CS_URS_2025_01/783304100" TargetMode="External"/><Relationship Id="rId49" Type="http://schemas.openxmlformats.org/officeDocument/2006/relationships/drawing" Target="../drawings/drawing2.xml"/><Relationship Id="rId10" Type="http://schemas.openxmlformats.org/officeDocument/2006/relationships/hyperlink" Target="https://podminky.urs.cz/item/CS_URS_2025_02/977151118" TargetMode="External"/><Relationship Id="rId19" Type="http://schemas.openxmlformats.org/officeDocument/2006/relationships/hyperlink" Target="https://podminky.urs.cz/item/CS_URS_2025_02/741130008" TargetMode="External"/><Relationship Id="rId31" Type="http://schemas.openxmlformats.org/officeDocument/2006/relationships/hyperlink" Target="https://podminky.urs.cz/item/CS_URS_2025_02/751711137" TargetMode="External"/><Relationship Id="rId44" Type="http://schemas.openxmlformats.org/officeDocument/2006/relationships/hyperlink" Target="https://podminky.urs.cz/item/CS_URS_2025_02/220271107" TargetMode="External"/><Relationship Id="rId4" Type="http://schemas.openxmlformats.org/officeDocument/2006/relationships/hyperlink" Target="https://podminky.urs.cz/item/CS_URS_2025_02/971052461" TargetMode="External"/><Relationship Id="rId9" Type="http://schemas.openxmlformats.org/officeDocument/2006/relationships/hyperlink" Target="https://podminky.urs.cz/item/CS_URS_2025_02/977151116" TargetMode="External"/><Relationship Id="rId14" Type="http://schemas.openxmlformats.org/officeDocument/2006/relationships/hyperlink" Target="https://podminky.urs.cz/item/CS_URS_2025_02/741122624" TargetMode="External"/><Relationship Id="rId22" Type="http://schemas.openxmlformats.org/officeDocument/2006/relationships/hyperlink" Target="https://podminky.urs.cz/item/CS_URS_2025_02/741920305" TargetMode="External"/><Relationship Id="rId27" Type="http://schemas.openxmlformats.org/officeDocument/2006/relationships/hyperlink" Target="https://podminky.urs.cz/item/CS_URS_2025_02/998751312" TargetMode="External"/><Relationship Id="rId30" Type="http://schemas.openxmlformats.org/officeDocument/2006/relationships/hyperlink" Target="https://podminky.urs.cz/item/CS_URS_2025_02/751514615" TargetMode="External"/><Relationship Id="rId35" Type="http://schemas.openxmlformats.org/officeDocument/2006/relationships/hyperlink" Target="https://podminky.urs.cz/item/CS_URS_2025_01/783301303" TargetMode="External"/><Relationship Id="rId43" Type="http://schemas.openxmlformats.org/officeDocument/2006/relationships/hyperlink" Target="https://podminky.urs.cz/item/CS_URS_2025_01/784211101" TargetMode="External"/><Relationship Id="rId48" Type="http://schemas.openxmlformats.org/officeDocument/2006/relationships/hyperlink" Target="https://podminky.urs.cz/item/CS_URS_2025_02/062002000" TargetMode="External"/><Relationship Id="rId8" Type="http://schemas.openxmlformats.org/officeDocument/2006/relationships/hyperlink" Target="https://podminky.urs.cz/item/CS_URS_2025_02/974082833" TargetMode="External"/><Relationship Id="rId3" Type="http://schemas.openxmlformats.org/officeDocument/2006/relationships/hyperlink" Target="https://podminky.urs.cz/item/CS_URS_2025_02/946111812" TargetMode="External"/><Relationship Id="rId12" Type="http://schemas.openxmlformats.org/officeDocument/2006/relationships/hyperlink" Target="https://podminky.urs.cz/item/CS_URS_2025_02/741120301" TargetMode="External"/><Relationship Id="rId17" Type="http://schemas.openxmlformats.org/officeDocument/2006/relationships/hyperlink" Target="https://podminky.urs.cz/item/CS_URS_2025_02/741130001" TargetMode="External"/><Relationship Id="rId25" Type="http://schemas.openxmlformats.org/officeDocument/2006/relationships/hyperlink" Target="https://podminky.urs.cz/item/CS_URS_2025_02/741920341" TargetMode="External"/><Relationship Id="rId33" Type="http://schemas.openxmlformats.org/officeDocument/2006/relationships/hyperlink" Target="https://podminky.urs.cz/item/CS_URS_2025_02/998751319" TargetMode="External"/><Relationship Id="rId38" Type="http://schemas.openxmlformats.org/officeDocument/2006/relationships/hyperlink" Target="https://podminky.urs.cz/item/CS_URS_2025_01/784161411" TargetMode="External"/><Relationship Id="rId46" Type="http://schemas.openxmlformats.org/officeDocument/2006/relationships/hyperlink" Target="https://podminky.urs.cz/item/CS_URS_2025_02/043002000" TargetMode="External"/><Relationship Id="rId20" Type="http://schemas.openxmlformats.org/officeDocument/2006/relationships/hyperlink" Target="https://podminky.urs.cz/item/CS_URS_2025_02/741920111" TargetMode="External"/><Relationship Id="rId41" Type="http://schemas.openxmlformats.org/officeDocument/2006/relationships/hyperlink" Target="https://podminky.urs.cz/item/CS_URS_2025_01/784181121" TargetMode="External"/><Relationship Id="rId1" Type="http://schemas.openxmlformats.org/officeDocument/2006/relationships/hyperlink" Target="https://podminky.urs.cz/item/CS_URS_2025_02/946111112" TargetMode="External"/><Relationship Id="rId6" Type="http://schemas.openxmlformats.org/officeDocument/2006/relationships/hyperlink" Target="https://podminky.urs.cz/item/CS_URS_2025_02/97404913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7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85" t="s">
        <v>6</v>
      </c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S2" s="16" t="s">
        <v>7</v>
      </c>
      <c r="BT2" s="16" t="s">
        <v>8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pans="1:74" ht="24.95" customHeight="1">
      <c r="B4" s="19"/>
      <c r="D4" s="20" t="s">
        <v>10</v>
      </c>
      <c r="AR4" s="19"/>
      <c r="AS4" s="21" t="s">
        <v>11</v>
      </c>
      <c r="BE4" s="22" t="s">
        <v>12</v>
      </c>
      <c r="BS4" s="16" t="s">
        <v>13</v>
      </c>
    </row>
    <row r="5" spans="1:74" ht="12" customHeight="1">
      <c r="B5" s="19"/>
      <c r="D5" s="23" t="s">
        <v>14</v>
      </c>
      <c r="K5" s="272" t="s">
        <v>15</v>
      </c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R5" s="19"/>
      <c r="BE5" s="269" t="s">
        <v>16</v>
      </c>
      <c r="BS5" s="16" t="s">
        <v>7</v>
      </c>
    </row>
    <row r="6" spans="1:74" ht="36.950000000000003" customHeight="1">
      <c r="B6" s="19"/>
      <c r="D6" s="25" t="s">
        <v>17</v>
      </c>
      <c r="K6" s="273" t="s">
        <v>18</v>
      </c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R6" s="19"/>
      <c r="BE6" s="270"/>
      <c r="BS6" s="16" t="s">
        <v>7</v>
      </c>
    </row>
    <row r="7" spans="1:74" ht="12" customHeight="1">
      <c r="B7" s="19"/>
      <c r="D7" s="26" t="s">
        <v>19</v>
      </c>
      <c r="K7" s="24" t="s">
        <v>3</v>
      </c>
      <c r="AK7" s="26" t="s">
        <v>20</v>
      </c>
      <c r="AN7" s="24" t="s">
        <v>3</v>
      </c>
      <c r="AR7" s="19"/>
      <c r="BE7" s="270"/>
      <c r="BS7" s="16" t="s">
        <v>7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270"/>
      <c r="BS8" s="16" t="s">
        <v>7</v>
      </c>
    </row>
    <row r="9" spans="1:74" ht="14.45" customHeight="1">
      <c r="B9" s="19"/>
      <c r="AR9" s="19"/>
      <c r="BE9" s="270"/>
      <c r="BS9" s="16" t="s">
        <v>7</v>
      </c>
    </row>
    <row r="10" spans="1:74" ht="12" customHeight="1">
      <c r="B10" s="19"/>
      <c r="D10" s="26" t="s">
        <v>25</v>
      </c>
      <c r="AK10" s="26" t="s">
        <v>26</v>
      </c>
      <c r="AN10" s="24" t="s">
        <v>3</v>
      </c>
      <c r="AR10" s="19"/>
      <c r="BE10" s="270"/>
      <c r="BS10" s="16" t="s">
        <v>7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3</v>
      </c>
      <c r="AR11" s="19"/>
      <c r="BE11" s="270"/>
      <c r="BS11" s="16" t="s">
        <v>7</v>
      </c>
    </row>
    <row r="12" spans="1:74" ht="6.95" customHeight="1">
      <c r="B12" s="19"/>
      <c r="AR12" s="19"/>
      <c r="BE12" s="270"/>
      <c r="BS12" s="16" t="s">
        <v>7</v>
      </c>
    </row>
    <row r="13" spans="1:74" ht="12" customHeight="1">
      <c r="B13" s="19"/>
      <c r="D13" s="26" t="s">
        <v>29</v>
      </c>
      <c r="AK13" s="26" t="s">
        <v>26</v>
      </c>
      <c r="AN13" s="28" t="s">
        <v>30</v>
      </c>
      <c r="AR13" s="19"/>
      <c r="BE13" s="270"/>
      <c r="BS13" s="16" t="s">
        <v>7</v>
      </c>
    </row>
    <row r="14" spans="1:74" ht="12.75">
      <c r="B14" s="19"/>
      <c r="E14" s="274" t="s">
        <v>30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6" t="s">
        <v>28</v>
      </c>
      <c r="AN14" s="28" t="s">
        <v>30</v>
      </c>
      <c r="AR14" s="19"/>
      <c r="BE14" s="270"/>
      <c r="BS14" s="16" t="s">
        <v>7</v>
      </c>
    </row>
    <row r="15" spans="1:74" ht="6.95" customHeight="1">
      <c r="B15" s="19"/>
      <c r="AR15" s="19"/>
      <c r="BE15" s="270"/>
      <c r="BS15" s="16" t="s">
        <v>4</v>
      </c>
    </row>
    <row r="16" spans="1:74" ht="12" customHeight="1">
      <c r="B16" s="19"/>
      <c r="D16" s="26" t="s">
        <v>31</v>
      </c>
      <c r="AK16" s="26" t="s">
        <v>26</v>
      </c>
      <c r="AN16" s="24" t="s">
        <v>3</v>
      </c>
      <c r="AR16" s="19"/>
      <c r="BE16" s="270"/>
      <c r="BS16" s="16" t="s">
        <v>4</v>
      </c>
    </row>
    <row r="17" spans="2:71" ht="18.399999999999999" customHeight="1">
      <c r="B17" s="19"/>
      <c r="E17" s="24" t="s">
        <v>22</v>
      </c>
      <c r="AK17" s="26" t="s">
        <v>28</v>
      </c>
      <c r="AN17" s="24" t="s">
        <v>3</v>
      </c>
      <c r="AR17" s="19"/>
      <c r="BE17" s="270"/>
      <c r="BS17" s="16" t="s">
        <v>32</v>
      </c>
    </row>
    <row r="18" spans="2:71" ht="6.95" customHeight="1">
      <c r="B18" s="19"/>
      <c r="AR18" s="19"/>
      <c r="BE18" s="270"/>
      <c r="BS18" s="16" t="s">
        <v>7</v>
      </c>
    </row>
    <row r="19" spans="2:71" ht="12" customHeight="1">
      <c r="B19" s="19"/>
      <c r="D19" s="26" t="s">
        <v>33</v>
      </c>
      <c r="AK19" s="26" t="s">
        <v>26</v>
      </c>
      <c r="AN19" s="24" t="s">
        <v>3</v>
      </c>
      <c r="AR19" s="19"/>
      <c r="BE19" s="270"/>
      <c r="BS19" s="16" t="s">
        <v>7</v>
      </c>
    </row>
    <row r="20" spans="2:71" ht="18.399999999999999" customHeight="1">
      <c r="B20" s="19"/>
      <c r="E20" s="24" t="s">
        <v>34</v>
      </c>
      <c r="AK20" s="26" t="s">
        <v>28</v>
      </c>
      <c r="AN20" s="24" t="s">
        <v>3</v>
      </c>
      <c r="AR20" s="19"/>
      <c r="BE20" s="270"/>
      <c r="BS20" s="16" t="s">
        <v>4</v>
      </c>
    </row>
    <row r="21" spans="2:71" ht="6.95" customHeight="1">
      <c r="B21" s="19"/>
      <c r="AR21" s="19"/>
      <c r="BE21" s="270"/>
    </row>
    <row r="22" spans="2:71" ht="12" customHeight="1">
      <c r="B22" s="19"/>
      <c r="D22" s="26" t="s">
        <v>35</v>
      </c>
      <c r="AR22" s="19"/>
      <c r="BE22" s="270"/>
    </row>
    <row r="23" spans="2:71" ht="143.25" customHeight="1">
      <c r="B23" s="19"/>
      <c r="E23" s="276" t="s">
        <v>36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R23" s="19"/>
      <c r="BE23" s="270"/>
    </row>
    <row r="24" spans="2:71" ht="6.95" customHeight="1">
      <c r="B24" s="19"/>
      <c r="AR24" s="19"/>
      <c r="BE24" s="27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70"/>
    </row>
    <row r="26" spans="2:71" s="1" customFormat="1" ht="25.9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77">
        <f>ROUND(AG54,2)</f>
        <v>0</v>
      </c>
      <c r="AL26" s="278"/>
      <c r="AM26" s="278"/>
      <c r="AN26" s="278"/>
      <c r="AO26" s="278"/>
      <c r="AR26" s="31"/>
      <c r="BE26" s="270"/>
    </row>
    <row r="27" spans="2:71" s="1" customFormat="1" ht="6.95" customHeight="1">
      <c r="B27" s="31"/>
      <c r="AR27" s="31"/>
      <c r="BE27" s="270"/>
    </row>
    <row r="28" spans="2:71" s="1" customFormat="1" ht="12.75">
      <c r="B28" s="31"/>
      <c r="L28" s="279" t="s">
        <v>38</v>
      </c>
      <c r="M28" s="279"/>
      <c r="N28" s="279"/>
      <c r="O28" s="279"/>
      <c r="P28" s="279"/>
      <c r="W28" s="279" t="s">
        <v>39</v>
      </c>
      <c r="X28" s="279"/>
      <c r="Y28" s="279"/>
      <c r="Z28" s="279"/>
      <c r="AA28" s="279"/>
      <c r="AB28" s="279"/>
      <c r="AC28" s="279"/>
      <c r="AD28" s="279"/>
      <c r="AE28" s="279"/>
      <c r="AK28" s="279" t="s">
        <v>40</v>
      </c>
      <c r="AL28" s="279"/>
      <c r="AM28" s="279"/>
      <c r="AN28" s="279"/>
      <c r="AO28" s="279"/>
      <c r="AR28" s="31"/>
      <c r="BE28" s="270"/>
    </row>
    <row r="29" spans="2:71" s="2" customFormat="1" ht="14.45" customHeight="1">
      <c r="B29" s="35"/>
      <c r="D29" s="26" t="s">
        <v>41</v>
      </c>
      <c r="F29" s="26" t="s">
        <v>42</v>
      </c>
      <c r="L29" s="268">
        <v>0.21</v>
      </c>
      <c r="M29" s="267"/>
      <c r="N29" s="267"/>
      <c r="O29" s="267"/>
      <c r="P29" s="267"/>
      <c r="W29" s="266">
        <f>ROUND(AZ54, 2)</f>
        <v>0</v>
      </c>
      <c r="X29" s="267"/>
      <c r="Y29" s="267"/>
      <c r="Z29" s="267"/>
      <c r="AA29" s="267"/>
      <c r="AB29" s="267"/>
      <c r="AC29" s="267"/>
      <c r="AD29" s="267"/>
      <c r="AE29" s="267"/>
      <c r="AK29" s="266">
        <f>ROUND(AV54, 2)</f>
        <v>0</v>
      </c>
      <c r="AL29" s="267"/>
      <c r="AM29" s="267"/>
      <c r="AN29" s="267"/>
      <c r="AO29" s="267"/>
      <c r="AR29" s="35"/>
      <c r="BE29" s="271"/>
    </row>
    <row r="30" spans="2:71" s="2" customFormat="1" ht="14.45" customHeight="1">
      <c r="B30" s="35"/>
      <c r="F30" s="26" t="s">
        <v>43</v>
      </c>
      <c r="L30" s="268">
        <v>0.12</v>
      </c>
      <c r="M30" s="267"/>
      <c r="N30" s="267"/>
      <c r="O30" s="267"/>
      <c r="P30" s="267"/>
      <c r="W30" s="266">
        <f>ROUND(BA54, 2)</f>
        <v>0</v>
      </c>
      <c r="X30" s="267"/>
      <c r="Y30" s="267"/>
      <c r="Z30" s="267"/>
      <c r="AA30" s="267"/>
      <c r="AB30" s="267"/>
      <c r="AC30" s="267"/>
      <c r="AD30" s="267"/>
      <c r="AE30" s="267"/>
      <c r="AK30" s="266">
        <f>ROUND(AW54, 2)</f>
        <v>0</v>
      </c>
      <c r="AL30" s="267"/>
      <c r="AM30" s="267"/>
      <c r="AN30" s="267"/>
      <c r="AO30" s="267"/>
      <c r="AR30" s="35"/>
      <c r="BE30" s="271"/>
    </row>
    <row r="31" spans="2:71" s="2" customFormat="1" ht="14.45" hidden="1" customHeight="1">
      <c r="B31" s="35"/>
      <c r="F31" s="26" t="s">
        <v>44</v>
      </c>
      <c r="L31" s="268">
        <v>0.21</v>
      </c>
      <c r="M31" s="267"/>
      <c r="N31" s="267"/>
      <c r="O31" s="267"/>
      <c r="P31" s="267"/>
      <c r="W31" s="266">
        <f>ROUND(BB54, 2)</f>
        <v>0</v>
      </c>
      <c r="X31" s="267"/>
      <c r="Y31" s="267"/>
      <c r="Z31" s="267"/>
      <c r="AA31" s="267"/>
      <c r="AB31" s="267"/>
      <c r="AC31" s="267"/>
      <c r="AD31" s="267"/>
      <c r="AE31" s="267"/>
      <c r="AK31" s="266">
        <v>0</v>
      </c>
      <c r="AL31" s="267"/>
      <c r="AM31" s="267"/>
      <c r="AN31" s="267"/>
      <c r="AO31" s="267"/>
      <c r="AR31" s="35"/>
      <c r="BE31" s="271"/>
    </row>
    <row r="32" spans="2:71" s="2" customFormat="1" ht="14.45" hidden="1" customHeight="1">
      <c r="B32" s="35"/>
      <c r="F32" s="26" t="s">
        <v>45</v>
      </c>
      <c r="L32" s="268">
        <v>0.12</v>
      </c>
      <c r="M32" s="267"/>
      <c r="N32" s="267"/>
      <c r="O32" s="267"/>
      <c r="P32" s="267"/>
      <c r="W32" s="266">
        <f>ROUND(BC54, 2)</f>
        <v>0</v>
      </c>
      <c r="X32" s="267"/>
      <c r="Y32" s="267"/>
      <c r="Z32" s="267"/>
      <c r="AA32" s="267"/>
      <c r="AB32" s="267"/>
      <c r="AC32" s="267"/>
      <c r="AD32" s="267"/>
      <c r="AE32" s="267"/>
      <c r="AK32" s="266">
        <v>0</v>
      </c>
      <c r="AL32" s="267"/>
      <c r="AM32" s="267"/>
      <c r="AN32" s="267"/>
      <c r="AO32" s="267"/>
      <c r="AR32" s="35"/>
      <c r="BE32" s="271"/>
    </row>
    <row r="33" spans="2:44" s="2" customFormat="1" ht="14.45" hidden="1" customHeight="1">
      <c r="B33" s="35"/>
      <c r="F33" s="26" t="s">
        <v>46</v>
      </c>
      <c r="L33" s="268">
        <v>0</v>
      </c>
      <c r="M33" s="267"/>
      <c r="N33" s="267"/>
      <c r="O33" s="267"/>
      <c r="P33" s="267"/>
      <c r="W33" s="266">
        <f>ROUND(BD54, 2)</f>
        <v>0</v>
      </c>
      <c r="X33" s="267"/>
      <c r="Y33" s="267"/>
      <c r="Z33" s="267"/>
      <c r="AA33" s="267"/>
      <c r="AB33" s="267"/>
      <c r="AC33" s="267"/>
      <c r="AD33" s="267"/>
      <c r="AE33" s="267"/>
      <c r="AK33" s="266">
        <v>0</v>
      </c>
      <c r="AL33" s="267"/>
      <c r="AM33" s="267"/>
      <c r="AN33" s="267"/>
      <c r="AO33" s="267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299" t="s">
        <v>49</v>
      </c>
      <c r="Y35" s="300"/>
      <c r="Z35" s="300"/>
      <c r="AA35" s="300"/>
      <c r="AB35" s="300"/>
      <c r="AC35" s="38"/>
      <c r="AD35" s="38"/>
      <c r="AE35" s="38"/>
      <c r="AF35" s="38"/>
      <c r="AG35" s="38"/>
      <c r="AH35" s="38"/>
      <c r="AI35" s="38"/>
      <c r="AJ35" s="38"/>
      <c r="AK35" s="301">
        <f>SUM(AK26:AK33)</f>
        <v>0</v>
      </c>
      <c r="AL35" s="300"/>
      <c r="AM35" s="300"/>
      <c r="AN35" s="300"/>
      <c r="AO35" s="302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50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14</v>
      </c>
      <c r="L44" s="3" t="str">
        <f>K5</f>
        <v>R-O-2024-16</v>
      </c>
      <c r="AR44" s="44"/>
    </row>
    <row r="45" spans="2:44" s="4" customFormat="1" ht="36.950000000000003" customHeight="1">
      <c r="B45" s="45"/>
      <c r="C45" s="46" t="s">
        <v>17</v>
      </c>
      <c r="L45" s="290" t="str">
        <f>K6</f>
        <v>Modernizace dieselagregátu v areálu JM</v>
      </c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 xml:space="preserve"> </v>
      </c>
      <c r="AI47" s="26" t="s">
        <v>23</v>
      </c>
      <c r="AM47" s="292" t="str">
        <f>IF(AN8= "","",AN8)</f>
        <v>27. 6. 2024</v>
      </c>
      <c r="AN47" s="292"/>
      <c r="AR47" s="31"/>
    </row>
    <row r="48" spans="2:44" s="1" customFormat="1" ht="6.95" customHeight="1">
      <c r="B48" s="31"/>
      <c r="AR48" s="31"/>
    </row>
    <row r="49" spans="1:91" s="1" customFormat="1" ht="15.2" customHeight="1">
      <c r="B49" s="31"/>
      <c r="C49" s="26" t="s">
        <v>25</v>
      </c>
      <c r="L49" s="3" t="str">
        <f>IF(E11= "","",E11)</f>
        <v>Vysoká škola ekonomická v Praze</v>
      </c>
      <c r="AI49" s="26" t="s">
        <v>31</v>
      </c>
      <c r="AM49" s="293" t="str">
        <f>IF(E17="","",E17)</f>
        <v xml:space="preserve"> </v>
      </c>
      <c r="AN49" s="294"/>
      <c r="AO49" s="294"/>
      <c r="AP49" s="294"/>
      <c r="AR49" s="31"/>
      <c r="AS49" s="295" t="s">
        <v>51</v>
      </c>
      <c r="AT49" s="296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2" customHeight="1">
      <c r="B50" s="31"/>
      <c r="C50" s="26" t="s">
        <v>29</v>
      </c>
      <c r="L50" s="3" t="str">
        <f>IF(E14= "Vyplň údaj","",E14)</f>
        <v/>
      </c>
      <c r="AI50" s="26" t="s">
        <v>33</v>
      </c>
      <c r="AM50" s="293" t="str">
        <f>IF(E20="","",E20)</f>
        <v>Ing. Blanka Janovská</v>
      </c>
      <c r="AN50" s="294"/>
      <c r="AO50" s="294"/>
      <c r="AP50" s="294"/>
      <c r="AR50" s="31"/>
      <c r="AS50" s="297"/>
      <c r="AT50" s="298"/>
      <c r="BD50" s="52"/>
    </row>
    <row r="51" spans="1:91" s="1" customFormat="1" ht="10.9" customHeight="1">
      <c r="B51" s="31"/>
      <c r="AR51" s="31"/>
      <c r="AS51" s="297"/>
      <c r="AT51" s="298"/>
      <c r="BD51" s="52"/>
    </row>
    <row r="52" spans="1:91" s="1" customFormat="1" ht="29.25" customHeight="1">
      <c r="B52" s="31"/>
      <c r="C52" s="286" t="s">
        <v>52</v>
      </c>
      <c r="D52" s="287"/>
      <c r="E52" s="287"/>
      <c r="F52" s="287"/>
      <c r="G52" s="287"/>
      <c r="H52" s="53"/>
      <c r="I52" s="288" t="s">
        <v>53</v>
      </c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9" t="s">
        <v>54</v>
      </c>
      <c r="AH52" s="287"/>
      <c r="AI52" s="287"/>
      <c r="AJ52" s="287"/>
      <c r="AK52" s="287"/>
      <c r="AL52" s="287"/>
      <c r="AM52" s="287"/>
      <c r="AN52" s="288" t="s">
        <v>55</v>
      </c>
      <c r="AO52" s="287"/>
      <c r="AP52" s="287"/>
      <c r="AQ52" s="54" t="s">
        <v>56</v>
      </c>
      <c r="AR52" s="31"/>
      <c r="AS52" s="55" t="s">
        <v>57</v>
      </c>
      <c r="AT52" s="56" t="s">
        <v>58</v>
      </c>
      <c r="AU52" s="56" t="s">
        <v>59</v>
      </c>
      <c r="AV52" s="56" t="s">
        <v>60</v>
      </c>
      <c r="AW52" s="56" t="s">
        <v>61</v>
      </c>
      <c r="AX52" s="56" t="s">
        <v>62</v>
      </c>
      <c r="AY52" s="56" t="s">
        <v>63</v>
      </c>
      <c r="AZ52" s="56" t="s">
        <v>64</v>
      </c>
      <c r="BA52" s="56" t="s">
        <v>65</v>
      </c>
      <c r="BB52" s="56" t="s">
        <v>66</v>
      </c>
      <c r="BC52" s="56" t="s">
        <v>67</v>
      </c>
      <c r="BD52" s="57" t="s">
        <v>68</v>
      </c>
    </row>
    <row r="53" spans="1:91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50000000000003" customHeight="1">
      <c r="B54" s="59"/>
      <c r="C54" s="60" t="s">
        <v>69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83">
        <f>ROUND(AG55,2)</f>
        <v>0</v>
      </c>
      <c r="AH54" s="283"/>
      <c r="AI54" s="283"/>
      <c r="AJ54" s="283"/>
      <c r="AK54" s="283"/>
      <c r="AL54" s="283"/>
      <c r="AM54" s="283"/>
      <c r="AN54" s="284">
        <f>SUM(AG54,AT54)</f>
        <v>0</v>
      </c>
      <c r="AO54" s="284"/>
      <c r="AP54" s="284"/>
      <c r="AQ54" s="63" t="s">
        <v>3</v>
      </c>
      <c r="AR54" s="59"/>
      <c r="AS54" s="64">
        <f>ROUND(AS55,2)</f>
        <v>0</v>
      </c>
      <c r="AT54" s="65">
        <f>ROUND(SUM(AV54:AW54),2)</f>
        <v>0</v>
      </c>
      <c r="AU54" s="66">
        <f>ROUND(AU55,5)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70</v>
      </c>
      <c r="BT54" s="68" t="s">
        <v>71</v>
      </c>
      <c r="BU54" s="69" t="s">
        <v>72</v>
      </c>
      <c r="BV54" s="68" t="s">
        <v>73</v>
      </c>
      <c r="BW54" s="68" t="s">
        <v>5</v>
      </c>
      <c r="BX54" s="68" t="s">
        <v>74</v>
      </c>
      <c r="CL54" s="68" t="s">
        <v>3</v>
      </c>
    </row>
    <row r="55" spans="1:91" s="6" customFormat="1" ht="37.5" customHeight="1">
      <c r="A55" s="70" t="s">
        <v>75</v>
      </c>
      <c r="B55" s="71"/>
      <c r="C55" s="72"/>
      <c r="D55" s="282" t="s">
        <v>76</v>
      </c>
      <c r="E55" s="282"/>
      <c r="F55" s="282"/>
      <c r="G55" s="282"/>
      <c r="H55" s="282"/>
      <c r="I55" s="73"/>
      <c r="J55" s="282" t="s">
        <v>77</v>
      </c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0">
        <f>'02 - Zařízení silnoproudé...'!J30</f>
        <v>0</v>
      </c>
      <c r="AH55" s="281"/>
      <c r="AI55" s="281"/>
      <c r="AJ55" s="281"/>
      <c r="AK55" s="281"/>
      <c r="AL55" s="281"/>
      <c r="AM55" s="281"/>
      <c r="AN55" s="280">
        <f>SUM(AG55,AT55)</f>
        <v>0</v>
      </c>
      <c r="AO55" s="281"/>
      <c r="AP55" s="281"/>
      <c r="AQ55" s="74" t="s">
        <v>78</v>
      </c>
      <c r="AR55" s="71"/>
      <c r="AS55" s="75">
        <v>0</v>
      </c>
      <c r="AT55" s="76">
        <f>ROUND(SUM(AV55:AW55),2)</f>
        <v>0</v>
      </c>
      <c r="AU55" s="77">
        <f>'02 - Zařízení silnoproudé...'!P96</f>
        <v>0</v>
      </c>
      <c r="AV55" s="76">
        <f>'02 - Zařízení silnoproudé...'!J33</f>
        <v>0</v>
      </c>
      <c r="AW55" s="76">
        <f>'02 - Zařízení silnoproudé...'!J34</f>
        <v>0</v>
      </c>
      <c r="AX55" s="76">
        <f>'02 - Zařízení silnoproudé...'!J35</f>
        <v>0</v>
      </c>
      <c r="AY55" s="76">
        <f>'02 - Zařízení silnoproudé...'!J36</f>
        <v>0</v>
      </c>
      <c r="AZ55" s="76">
        <f>'02 - Zařízení silnoproudé...'!F33</f>
        <v>0</v>
      </c>
      <c r="BA55" s="76">
        <f>'02 - Zařízení silnoproudé...'!F34</f>
        <v>0</v>
      </c>
      <c r="BB55" s="76">
        <f>'02 - Zařízení silnoproudé...'!F35</f>
        <v>0</v>
      </c>
      <c r="BC55" s="76">
        <f>'02 - Zařízení silnoproudé...'!F36</f>
        <v>0</v>
      </c>
      <c r="BD55" s="78">
        <f>'02 - Zařízení silnoproudé...'!F37</f>
        <v>0</v>
      </c>
      <c r="BT55" s="79" t="s">
        <v>79</v>
      </c>
      <c r="BV55" s="79" t="s">
        <v>73</v>
      </c>
      <c r="BW55" s="79" t="s">
        <v>80</v>
      </c>
      <c r="BX55" s="79" t="s">
        <v>5</v>
      </c>
      <c r="CL55" s="79" t="s">
        <v>3</v>
      </c>
      <c r="CM55" s="79" t="s">
        <v>81</v>
      </c>
    </row>
    <row r="56" spans="1:91" s="1" customFormat="1" ht="30" customHeight="1">
      <c r="B56" s="31"/>
      <c r="AR56" s="31"/>
    </row>
    <row r="57" spans="1:91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02 - Zařízení silnoproudé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5" t="s">
        <v>6</v>
      </c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16" t="s">
        <v>80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82</v>
      </c>
      <c r="L4" s="19"/>
      <c r="M4" s="80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304" t="str">
        <f>'Rekapitulace stavby'!K6</f>
        <v>Modernizace dieselagregátu v areálu JM</v>
      </c>
      <c r="F7" s="305"/>
      <c r="G7" s="305"/>
      <c r="H7" s="305"/>
      <c r="L7" s="19"/>
    </row>
    <row r="8" spans="2:46" s="1" customFormat="1" ht="12" customHeight="1">
      <c r="B8" s="31"/>
      <c r="D8" s="26" t="s">
        <v>83</v>
      </c>
      <c r="L8" s="31"/>
    </row>
    <row r="9" spans="2:46" s="1" customFormat="1" ht="16.5" customHeight="1">
      <c r="B9" s="31"/>
      <c r="E9" s="290" t="s">
        <v>84</v>
      </c>
      <c r="F9" s="303"/>
      <c r="G9" s="303"/>
      <c r="H9" s="30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3</v>
      </c>
      <c r="I11" s="26" t="s">
        <v>20</v>
      </c>
      <c r="J11" s="24" t="s">
        <v>3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27. 6. 2024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3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06" t="str">
        <f>'Rekapitulace stavby'!E14</f>
        <v>Vyplň údaj</v>
      </c>
      <c r="F18" s="272"/>
      <c r="G18" s="272"/>
      <c r="H18" s="27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28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26</v>
      </c>
      <c r="J23" s="24" t="s">
        <v>3</v>
      </c>
      <c r="L23" s="31"/>
    </row>
    <row r="24" spans="2:12" s="1" customFormat="1" ht="18" customHeight="1">
      <c r="B24" s="31"/>
      <c r="E24" s="24" t="s">
        <v>34</v>
      </c>
      <c r="I24" s="26" t="s">
        <v>28</v>
      </c>
      <c r="J24" s="24" t="s">
        <v>3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1"/>
      <c r="E27" s="276" t="s">
        <v>3</v>
      </c>
      <c r="F27" s="276"/>
      <c r="G27" s="276"/>
      <c r="H27" s="276"/>
      <c r="L27" s="8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2" t="s">
        <v>37</v>
      </c>
      <c r="J30" s="62">
        <f>ROUND(J96,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1" t="s">
        <v>41</v>
      </c>
      <c r="E33" s="26" t="s">
        <v>42</v>
      </c>
      <c r="F33" s="83">
        <f>ROUND((SUM(BE96:BE246)),  2)</f>
        <v>0</v>
      </c>
      <c r="I33" s="84">
        <v>0.21</v>
      </c>
      <c r="J33" s="83">
        <f>ROUND(((SUM(BE96:BE246))*I33),  2)</f>
        <v>0</v>
      </c>
      <c r="L33" s="31"/>
    </row>
    <row r="34" spans="2:12" s="1" customFormat="1" ht="14.45" customHeight="1">
      <c r="B34" s="31"/>
      <c r="E34" s="26" t="s">
        <v>43</v>
      </c>
      <c r="F34" s="83">
        <f>ROUND((SUM(BF96:BF246)),  2)</f>
        <v>0</v>
      </c>
      <c r="I34" s="84">
        <v>0.12</v>
      </c>
      <c r="J34" s="83">
        <f>ROUND(((SUM(BF96:BF246))*I34),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83">
        <f>ROUND((SUM(BG96:BG246)),  2)</f>
        <v>0</v>
      </c>
      <c r="I35" s="84">
        <v>0.21</v>
      </c>
      <c r="J35" s="83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83">
        <f>ROUND((SUM(BH96:BH246)),  2)</f>
        <v>0</v>
      </c>
      <c r="I36" s="84">
        <v>0.12</v>
      </c>
      <c r="J36" s="83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83">
        <f>ROUND((SUM(BI96:BI246)),  2)</f>
        <v>0</v>
      </c>
      <c r="I37" s="84">
        <v>0</v>
      </c>
      <c r="J37" s="8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5"/>
      <c r="D39" s="86" t="s">
        <v>47</v>
      </c>
      <c r="E39" s="53"/>
      <c r="F39" s="53"/>
      <c r="G39" s="87" t="s">
        <v>48</v>
      </c>
      <c r="H39" s="88" t="s">
        <v>49</v>
      </c>
      <c r="I39" s="53"/>
      <c r="J39" s="89">
        <f>SUM(J30:J37)</f>
        <v>0</v>
      </c>
      <c r="K39" s="90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85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17</v>
      </c>
      <c r="L47" s="31"/>
    </row>
    <row r="48" spans="2:12" s="1" customFormat="1" ht="16.5" customHeight="1">
      <c r="B48" s="31"/>
      <c r="E48" s="304" t="str">
        <f>E7</f>
        <v>Modernizace dieselagregátu v areálu JM</v>
      </c>
      <c r="F48" s="305"/>
      <c r="G48" s="305"/>
      <c r="H48" s="305"/>
      <c r="L48" s="31"/>
    </row>
    <row r="49" spans="2:47" s="1" customFormat="1" ht="12" customHeight="1">
      <c r="B49" s="31"/>
      <c r="C49" s="26" t="s">
        <v>83</v>
      </c>
      <c r="L49" s="31"/>
    </row>
    <row r="50" spans="2:47" s="1" customFormat="1" ht="16.5" customHeight="1">
      <c r="B50" s="31"/>
      <c r="E50" s="290" t="str">
        <f>E9</f>
        <v>02 - Zařízení silnoproudé elektrotechniky a elektronické komunikace, M+D diselagregátu, VZT</v>
      </c>
      <c r="F50" s="303"/>
      <c r="G50" s="303"/>
      <c r="H50" s="303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27. 6. 2024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25</v>
      </c>
      <c r="F54" s="24" t="str">
        <f>E15</f>
        <v>Vysoká škola ekonomická v Praze</v>
      </c>
      <c r="I54" s="26" t="s">
        <v>31</v>
      </c>
      <c r="J54" s="29" t="str">
        <f>E21</f>
        <v xml:space="preserve"> </v>
      </c>
      <c r="L54" s="31"/>
    </row>
    <row r="55" spans="2:47" s="1" customFormat="1" ht="15.2" customHeight="1">
      <c r="B55" s="31"/>
      <c r="C55" s="26" t="s">
        <v>29</v>
      </c>
      <c r="F55" s="24" t="str">
        <f>IF(E18="","",E18)</f>
        <v>Vyplň údaj</v>
      </c>
      <c r="I55" s="26" t="s">
        <v>33</v>
      </c>
      <c r="J55" s="29" t="str">
        <f>E24</f>
        <v>Ing. Blanka Janovská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1" t="s">
        <v>86</v>
      </c>
      <c r="D57" s="85"/>
      <c r="E57" s="85"/>
      <c r="F57" s="85"/>
      <c r="G57" s="85"/>
      <c r="H57" s="85"/>
      <c r="I57" s="85"/>
      <c r="J57" s="92" t="s">
        <v>87</v>
      </c>
      <c r="K57" s="85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3" t="s">
        <v>69</v>
      </c>
      <c r="J59" s="62">
        <f>J96</f>
        <v>0</v>
      </c>
      <c r="L59" s="31"/>
      <c r="AU59" s="16" t="s">
        <v>88</v>
      </c>
    </row>
    <row r="60" spans="2:47" s="8" customFormat="1" ht="24.95" customHeight="1">
      <c r="B60" s="94"/>
      <c r="D60" s="95" t="s">
        <v>89</v>
      </c>
      <c r="E60" s="96"/>
      <c r="F60" s="96"/>
      <c r="G60" s="96"/>
      <c r="H60" s="96"/>
      <c r="I60" s="96"/>
      <c r="J60" s="97">
        <f>J97</f>
        <v>0</v>
      </c>
      <c r="L60" s="94"/>
    </row>
    <row r="61" spans="2:47" s="9" customFormat="1" ht="19.899999999999999" customHeight="1">
      <c r="B61" s="98"/>
      <c r="D61" s="99" t="s">
        <v>90</v>
      </c>
      <c r="E61" s="100"/>
      <c r="F61" s="100"/>
      <c r="G61" s="100"/>
      <c r="H61" s="100"/>
      <c r="I61" s="100"/>
      <c r="J61" s="101">
        <f>J98</f>
        <v>0</v>
      </c>
      <c r="L61" s="98"/>
    </row>
    <row r="62" spans="2:47" s="8" customFormat="1" ht="24.95" customHeight="1">
      <c r="B62" s="94"/>
      <c r="D62" s="95" t="s">
        <v>91</v>
      </c>
      <c r="E62" s="96"/>
      <c r="F62" s="96"/>
      <c r="G62" s="96"/>
      <c r="H62" s="96"/>
      <c r="I62" s="96"/>
      <c r="J62" s="97">
        <f>J121</f>
        <v>0</v>
      </c>
      <c r="L62" s="94"/>
    </row>
    <row r="63" spans="2:47" s="9" customFormat="1" ht="19.899999999999999" customHeight="1">
      <c r="B63" s="98"/>
      <c r="D63" s="99" t="s">
        <v>92</v>
      </c>
      <c r="E63" s="100"/>
      <c r="F63" s="100"/>
      <c r="G63" s="100"/>
      <c r="H63" s="100"/>
      <c r="I63" s="100"/>
      <c r="J63" s="101">
        <f>J122</f>
        <v>0</v>
      </c>
      <c r="L63" s="98"/>
    </row>
    <row r="64" spans="2:47" s="9" customFormat="1" ht="19.899999999999999" customHeight="1">
      <c r="B64" s="98"/>
      <c r="D64" s="99" t="s">
        <v>93</v>
      </c>
      <c r="E64" s="100"/>
      <c r="F64" s="100"/>
      <c r="G64" s="100"/>
      <c r="H64" s="100"/>
      <c r="I64" s="100"/>
      <c r="J64" s="101">
        <f>J164</f>
        <v>0</v>
      </c>
      <c r="L64" s="98"/>
    </row>
    <row r="65" spans="2:12" s="9" customFormat="1" ht="19.899999999999999" customHeight="1">
      <c r="B65" s="98"/>
      <c r="D65" s="99" t="s">
        <v>94</v>
      </c>
      <c r="E65" s="100"/>
      <c r="F65" s="100"/>
      <c r="G65" s="100"/>
      <c r="H65" s="100"/>
      <c r="I65" s="100"/>
      <c r="J65" s="101">
        <f>J171</f>
        <v>0</v>
      </c>
      <c r="L65" s="98"/>
    </row>
    <row r="66" spans="2:12" s="9" customFormat="1" ht="19.899999999999999" customHeight="1">
      <c r="B66" s="98"/>
      <c r="D66" s="99" t="s">
        <v>95</v>
      </c>
      <c r="E66" s="100"/>
      <c r="F66" s="100"/>
      <c r="G66" s="100"/>
      <c r="H66" s="100"/>
      <c r="I66" s="100"/>
      <c r="J66" s="101">
        <f>J189</f>
        <v>0</v>
      </c>
      <c r="L66" s="98"/>
    </row>
    <row r="67" spans="2:12" s="9" customFormat="1" ht="19.899999999999999" customHeight="1">
      <c r="B67" s="98"/>
      <c r="D67" s="99" t="s">
        <v>96</v>
      </c>
      <c r="E67" s="100"/>
      <c r="F67" s="100"/>
      <c r="G67" s="100"/>
      <c r="H67" s="100"/>
      <c r="I67" s="100"/>
      <c r="J67" s="101">
        <f>J195</f>
        <v>0</v>
      </c>
      <c r="L67" s="98"/>
    </row>
    <row r="68" spans="2:12" s="9" customFormat="1" ht="19.899999999999999" customHeight="1">
      <c r="B68" s="98"/>
      <c r="D68" s="99" t="s">
        <v>97</v>
      </c>
      <c r="E68" s="100"/>
      <c r="F68" s="100"/>
      <c r="G68" s="100"/>
      <c r="H68" s="100"/>
      <c r="I68" s="100"/>
      <c r="J68" s="101">
        <f>J200</f>
        <v>0</v>
      </c>
      <c r="L68" s="98"/>
    </row>
    <row r="69" spans="2:12" s="8" customFormat="1" ht="24.95" customHeight="1">
      <c r="B69" s="94"/>
      <c r="D69" s="95" t="s">
        <v>98</v>
      </c>
      <c r="E69" s="96"/>
      <c r="F69" s="96"/>
      <c r="G69" s="96"/>
      <c r="H69" s="96"/>
      <c r="I69" s="96"/>
      <c r="J69" s="97">
        <f>J222</f>
        <v>0</v>
      </c>
      <c r="L69" s="94"/>
    </row>
    <row r="70" spans="2:12" s="9" customFormat="1" ht="19.899999999999999" customHeight="1">
      <c r="B70" s="98"/>
      <c r="D70" s="99" t="s">
        <v>99</v>
      </c>
      <c r="E70" s="100"/>
      <c r="F70" s="100"/>
      <c r="G70" s="100"/>
      <c r="H70" s="100"/>
      <c r="I70" s="100"/>
      <c r="J70" s="101">
        <f>J223</f>
        <v>0</v>
      </c>
      <c r="L70" s="98"/>
    </row>
    <row r="71" spans="2:12" s="9" customFormat="1" ht="19.899999999999999" customHeight="1">
      <c r="B71" s="98"/>
      <c r="D71" s="99" t="s">
        <v>100</v>
      </c>
      <c r="E71" s="100"/>
      <c r="F71" s="100"/>
      <c r="G71" s="100"/>
      <c r="H71" s="100"/>
      <c r="I71" s="100"/>
      <c r="J71" s="101">
        <f>J228</f>
        <v>0</v>
      </c>
      <c r="L71" s="98"/>
    </row>
    <row r="72" spans="2:12" s="8" customFormat="1" ht="24.95" customHeight="1">
      <c r="B72" s="94"/>
      <c r="D72" s="95" t="s">
        <v>101</v>
      </c>
      <c r="E72" s="96"/>
      <c r="F72" s="96"/>
      <c r="G72" s="96"/>
      <c r="H72" s="96"/>
      <c r="I72" s="96"/>
      <c r="J72" s="97">
        <f>J233</f>
        <v>0</v>
      </c>
      <c r="L72" s="94"/>
    </row>
    <row r="73" spans="2:12" s="8" customFormat="1" ht="24.95" customHeight="1">
      <c r="B73" s="94"/>
      <c r="D73" s="95" t="s">
        <v>102</v>
      </c>
      <c r="E73" s="96"/>
      <c r="F73" s="96"/>
      <c r="G73" s="96"/>
      <c r="H73" s="96"/>
      <c r="I73" s="96"/>
      <c r="J73" s="97">
        <f>J235</f>
        <v>0</v>
      </c>
      <c r="L73" s="94"/>
    </row>
    <row r="74" spans="2:12" s="9" customFormat="1" ht="19.899999999999999" customHeight="1">
      <c r="B74" s="98"/>
      <c r="D74" s="99" t="s">
        <v>103</v>
      </c>
      <c r="E74" s="100"/>
      <c r="F74" s="100"/>
      <c r="G74" s="100"/>
      <c r="H74" s="100"/>
      <c r="I74" s="100"/>
      <c r="J74" s="101">
        <f>J236</f>
        <v>0</v>
      </c>
      <c r="L74" s="98"/>
    </row>
    <row r="75" spans="2:12" s="9" customFormat="1" ht="19.899999999999999" customHeight="1">
      <c r="B75" s="98"/>
      <c r="D75" s="99" t="s">
        <v>104</v>
      </c>
      <c r="E75" s="100"/>
      <c r="F75" s="100"/>
      <c r="G75" s="100"/>
      <c r="H75" s="100"/>
      <c r="I75" s="100"/>
      <c r="J75" s="101">
        <f>J239</f>
        <v>0</v>
      </c>
      <c r="L75" s="98"/>
    </row>
    <row r="76" spans="2:12" s="9" customFormat="1" ht="19.899999999999999" customHeight="1">
      <c r="B76" s="98"/>
      <c r="D76" s="99" t="s">
        <v>105</v>
      </c>
      <c r="E76" s="100"/>
      <c r="F76" s="100"/>
      <c r="G76" s="100"/>
      <c r="H76" s="100"/>
      <c r="I76" s="100"/>
      <c r="J76" s="101">
        <f>J244</f>
        <v>0</v>
      </c>
      <c r="L76" s="98"/>
    </row>
    <row r="77" spans="2:12" s="1" customFormat="1" ht="21.75" customHeight="1">
      <c r="B77" s="31"/>
      <c r="L77" s="31"/>
    </row>
    <row r="78" spans="2:12" s="1" customFormat="1" ht="6.95" customHeight="1"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31"/>
    </row>
    <row r="82" spans="2:63" s="1" customFormat="1" ht="6.95" customHeight="1"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31"/>
    </row>
    <row r="83" spans="2:63" s="1" customFormat="1" ht="24.95" customHeight="1">
      <c r="B83" s="31"/>
      <c r="C83" s="20" t="s">
        <v>106</v>
      </c>
      <c r="L83" s="31"/>
    </row>
    <row r="84" spans="2:63" s="1" customFormat="1" ht="6.95" customHeight="1">
      <c r="B84" s="31"/>
      <c r="L84" s="31"/>
    </row>
    <row r="85" spans="2:63" s="1" customFormat="1" ht="12" customHeight="1">
      <c r="B85" s="31"/>
      <c r="C85" s="26" t="s">
        <v>17</v>
      </c>
      <c r="L85" s="31"/>
    </row>
    <row r="86" spans="2:63" s="1" customFormat="1" ht="16.5" customHeight="1">
      <c r="B86" s="31"/>
      <c r="E86" s="304" t="str">
        <f>E7</f>
        <v>Modernizace dieselagregátu v areálu JM</v>
      </c>
      <c r="F86" s="305"/>
      <c r="G86" s="305"/>
      <c r="H86" s="305"/>
      <c r="L86" s="31"/>
    </row>
    <row r="87" spans="2:63" s="1" customFormat="1" ht="12" customHeight="1">
      <c r="B87" s="31"/>
      <c r="C87" s="26" t="s">
        <v>83</v>
      </c>
      <c r="L87" s="31"/>
    </row>
    <row r="88" spans="2:63" s="1" customFormat="1" ht="16.5" customHeight="1">
      <c r="B88" s="31"/>
      <c r="E88" s="290" t="str">
        <f>E9</f>
        <v>02 - Zařízení silnoproudé elektrotechniky a elektronické komunikace, M+D diselagregátu, VZT</v>
      </c>
      <c r="F88" s="303"/>
      <c r="G88" s="303"/>
      <c r="H88" s="303"/>
      <c r="L88" s="31"/>
    </row>
    <row r="89" spans="2:63" s="1" customFormat="1" ht="6.95" customHeight="1">
      <c r="B89" s="31"/>
      <c r="L89" s="31"/>
    </row>
    <row r="90" spans="2:63" s="1" customFormat="1" ht="12" customHeight="1">
      <c r="B90" s="31"/>
      <c r="C90" s="26" t="s">
        <v>21</v>
      </c>
      <c r="F90" s="24" t="str">
        <f>F12</f>
        <v xml:space="preserve"> </v>
      </c>
      <c r="I90" s="26" t="s">
        <v>23</v>
      </c>
      <c r="J90" s="48" t="str">
        <f>IF(J12="","",J12)</f>
        <v>27. 6. 2024</v>
      </c>
      <c r="L90" s="31"/>
    </row>
    <row r="91" spans="2:63" s="1" customFormat="1" ht="6.95" customHeight="1">
      <c r="B91" s="31"/>
      <c r="L91" s="31"/>
    </row>
    <row r="92" spans="2:63" s="1" customFormat="1" ht="15.2" customHeight="1">
      <c r="B92" s="31"/>
      <c r="C92" s="26" t="s">
        <v>25</v>
      </c>
      <c r="F92" s="24" t="str">
        <f>E15</f>
        <v>Vysoká škola ekonomická v Praze</v>
      </c>
      <c r="I92" s="26" t="s">
        <v>31</v>
      </c>
      <c r="J92" s="29" t="str">
        <f>E21</f>
        <v xml:space="preserve"> </v>
      </c>
      <c r="L92" s="31"/>
    </row>
    <row r="93" spans="2:63" s="1" customFormat="1" ht="15.2" customHeight="1">
      <c r="B93" s="31"/>
      <c r="C93" s="26" t="s">
        <v>29</v>
      </c>
      <c r="F93" s="24" t="str">
        <f>IF(E18="","",E18)</f>
        <v>Vyplň údaj</v>
      </c>
      <c r="I93" s="26" t="s">
        <v>33</v>
      </c>
      <c r="J93" s="29" t="str">
        <f>E24</f>
        <v>Ing. Blanka Janovská</v>
      </c>
      <c r="L93" s="31"/>
    </row>
    <row r="94" spans="2:63" s="1" customFormat="1" ht="10.35" customHeight="1">
      <c r="B94" s="31"/>
      <c r="L94" s="31"/>
    </row>
    <row r="95" spans="2:63" s="10" customFormat="1" ht="29.25" customHeight="1">
      <c r="B95" s="102"/>
      <c r="C95" s="103" t="s">
        <v>107</v>
      </c>
      <c r="D95" s="104" t="s">
        <v>56</v>
      </c>
      <c r="E95" s="104" t="s">
        <v>52</v>
      </c>
      <c r="F95" s="104" t="s">
        <v>53</v>
      </c>
      <c r="G95" s="104" t="s">
        <v>108</v>
      </c>
      <c r="H95" s="104" t="s">
        <v>109</v>
      </c>
      <c r="I95" s="104" t="s">
        <v>110</v>
      </c>
      <c r="J95" s="104" t="s">
        <v>87</v>
      </c>
      <c r="K95" s="105" t="s">
        <v>111</v>
      </c>
      <c r="L95" s="102"/>
      <c r="M95" s="55" t="s">
        <v>3</v>
      </c>
      <c r="N95" s="56" t="s">
        <v>41</v>
      </c>
      <c r="O95" s="56" t="s">
        <v>112</v>
      </c>
      <c r="P95" s="56" t="s">
        <v>113</v>
      </c>
      <c r="Q95" s="56" t="s">
        <v>114</v>
      </c>
      <c r="R95" s="56" t="s">
        <v>115</v>
      </c>
      <c r="S95" s="56" t="s">
        <v>116</v>
      </c>
      <c r="T95" s="57" t="s">
        <v>117</v>
      </c>
    </row>
    <row r="96" spans="2:63" s="1" customFormat="1" ht="22.9" customHeight="1">
      <c r="B96" s="31"/>
      <c r="C96" s="60" t="s">
        <v>118</v>
      </c>
      <c r="J96" s="106">
        <f>BK96</f>
        <v>0</v>
      </c>
      <c r="L96" s="31"/>
      <c r="M96" s="58"/>
      <c r="N96" s="49"/>
      <c r="O96" s="49"/>
      <c r="P96" s="107">
        <f>P97+P121+P222+P233+P235</f>
        <v>0</v>
      </c>
      <c r="Q96" s="49"/>
      <c r="R96" s="107">
        <f>R97+R121+R222+R233+R235</f>
        <v>3.1589855000000004</v>
      </c>
      <c r="S96" s="49"/>
      <c r="T96" s="108">
        <f>T97+T121+T222+T233+T235</f>
        <v>18.549139999999998</v>
      </c>
      <c r="AT96" s="16" t="s">
        <v>70</v>
      </c>
      <c r="AU96" s="16" t="s">
        <v>88</v>
      </c>
      <c r="BK96" s="109">
        <f>BK97+BK121+BK222+BK233+BK235</f>
        <v>0</v>
      </c>
    </row>
    <row r="97" spans="2:65" s="11" customFormat="1" ht="25.9" customHeight="1">
      <c r="B97" s="110"/>
      <c r="D97" s="111" t="s">
        <v>70</v>
      </c>
      <c r="E97" s="112" t="s">
        <v>119</v>
      </c>
      <c r="F97" s="112" t="s">
        <v>120</v>
      </c>
      <c r="I97" s="113"/>
      <c r="J97" s="114">
        <f>BK97</f>
        <v>0</v>
      </c>
      <c r="L97" s="110"/>
      <c r="M97" s="115"/>
      <c r="P97" s="116">
        <f>P98</f>
        <v>0</v>
      </c>
      <c r="R97" s="116">
        <f>R98</f>
        <v>0.13824999999999998</v>
      </c>
      <c r="T97" s="117">
        <f>T98</f>
        <v>18.504999999999999</v>
      </c>
      <c r="AR97" s="111" t="s">
        <v>79</v>
      </c>
      <c r="AT97" s="118" t="s">
        <v>70</v>
      </c>
      <c r="AU97" s="118" t="s">
        <v>71</v>
      </c>
      <c r="AY97" s="111" t="s">
        <v>121</v>
      </c>
      <c r="BK97" s="119">
        <f>BK98</f>
        <v>0</v>
      </c>
    </row>
    <row r="98" spans="2:65" s="11" customFormat="1" ht="22.9" customHeight="1">
      <c r="B98" s="110"/>
      <c r="D98" s="111" t="s">
        <v>70</v>
      </c>
      <c r="E98" s="120" t="s">
        <v>122</v>
      </c>
      <c r="F98" s="120" t="s">
        <v>123</v>
      </c>
      <c r="I98" s="113"/>
      <c r="J98" s="121">
        <f>BK98</f>
        <v>0</v>
      </c>
      <c r="L98" s="110"/>
      <c r="M98" s="115"/>
      <c r="P98" s="116">
        <f>SUM(P99:P120)</f>
        <v>0</v>
      </c>
      <c r="R98" s="116">
        <f>SUM(R99:R120)</f>
        <v>0.13824999999999998</v>
      </c>
      <c r="T98" s="117">
        <f>SUM(T99:T120)</f>
        <v>18.504999999999999</v>
      </c>
      <c r="AR98" s="111" t="s">
        <v>79</v>
      </c>
      <c r="AT98" s="118" t="s">
        <v>70</v>
      </c>
      <c r="AU98" s="118" t="s">
        <v>79</v>
      </c>
      <c r="AY98" s="111" t="s">
        <v>121</v>
      </c>
      <c r="BK98" s="119">
        <f>SUM(BK99:BK120)</f>
        <v>0</v>
      </c>
    </row>
    <row r="99" spans="2:65" s="1" customFormat="1" ht="24.2" customHeight="1">
      <c r="B99" s="122"/>
      <c r="C99" s="123" t="s">
        <v>79</v>
      </c>
      <c r="D99" s="123" t="s">
        <v>124</v>
      </c>
      <c r="E99" s="124" t="s">
        <v>125</v>
      </c>
      <c r="F99" s="125" t="s">
        <v>126</v>
      </c>
      <c r="G99" s="126" t="s">
        <v>127</v>
      </c>
      <c r="H99" s="127">
        <v>2</v>
      </c>
      <c r="I99" s="128"/>
      <c r="J99" s="129">
        <f>ROUND(I99*H99,2)</f>
        <v>0</v>
      </c>
      <c r="K99" s="125" t="s">
        <v>128</v>
      </c>
      <c r="L99" s="31"/>
      <c r="M99" s="130" t="s">
        <v>3</v>
      </c>
      <c r="N99" s="131" t="s">
        <v>42</v>
      </c>
      <c r="P99" s="132">
        <f>O99*H99</f>
        <v>0</v>
      </c>
      <c r="Q99" s="132">
        <v>0</v>
      </c>
      <c r="R99" s="132">
        <f>Q99*H99</f>
        <v>0</v>
      </c>
      <c r="S99" s="132">
        <v>0</v>
      </c>
      <c r="T99" s="133">
        <f>S99*H99</f>
        <v>0</v>
      </c>
      <c r="AR99" s="134" t="s">
        <v>129</v>
      </c>
      <c r="AT99" s="134" t="s">
        <v>124</v>
      </c>
      <c r="AU99" s="134" t="s">
        <v>81</v>
      </c>
      <c r="AY99" s="16" t="s">
        <v>121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6" t="s">
        <v>79</v>
      </c>
      <c r="BK99" s="135">
        <f>ROUND(I99*H99,2)</f>
        <v>0</v>
      </c>
      <c r="BL99" s="16" t="s">
        <v>129</v>
      </c>
      <c r="BM99" s="134" t="s">
        <v>130</v>
      </c>
    </row>
    <row r="100" spans="2:65" s="1" customFormat="1" ht="11.25">
      <c r="B100" s="31"/>
      <c r="D100" s="136" t="s">
        <v>131</v>
      </c>
      <c r="F100" s="137" t="s">
        <v>132</v>
      </c>
      <c r="I100" s="138"/>
      <c r="L100" s="31"/>
      <c r="M100" s="139"/>
      <c r="T100" s="52"/>
      <c r="AT100" s="16" t="s">
        <v>131</v>
      </c>
      <c r="AU100" s="16" t="s">
        <v>81</v>
      </c>
    </row>
    <row r="101" spans="2:65" s="1" customFormat="1" ht="33" customHeight="1">
      <c r="B101" s="122"/>
      <c r="C101" s="123" t="s">
        <v>81</v>
      </c>
      <c r="D101" s="123" t="s">
        <v>124</v>
      </c>
      <c r="E101" s="124" t="s">
        <v>133</v>
      </c>
      <c r="F101" s="125" t="s">
        <v>134</v>
      </c>
      <c r="G101" s="126" t="s">
        <v>127</v>
      </c>
      <c r="H101" s="127">
        <v>15</v>
      </c>
      <c r="I101" s="128"/>
      <c r="J101" s="129">
        <f>ROUND(I101*H101,2)</f>
        <v>0</v>
      </c>
      <c r="K101" s="125" t="s">
        <v>128</v>
      </c>
      <c r="L101" s="31"/>
      <c r="M101" s="130" t="s">
        <v>3</v>
      </c>
      <c r="N101" s="131" t="s">
        <v>42</v>
      </c>
      <c r="P101" s="132">
        <f>O101*H101</f>
        <v>0</v>
      </c>
      <c r="Q101" s="132">
        <v>0</v>
      </c>
      <c r="R101" s="132">
        <f>Q101*H101</f>
        <v>0</v>
      </c>
      <c r="S101" s="132">
        <v>0</v>
      </c>
      <c r="T101" s="133">
        <f>S101*H101</f>
        <v>0</v>
      </c>
      <c r="AR101" s="134" t="s">
        <v>129</v>
      </c>
      <c r="AT101" s="134" t="s">
        <v>124</v>
      </c>
      <c r="AU101" s="134" t="s">
        <v>81</v>
      </c>
      <c r="AY101" s="16" t="s">
        <v>121</v>
      </c>
      <c r="BE101" s="135">
        <f>IF(N101="základní",J101,0)</f>
        <v>0</v>
      </c>
      <c r="BF101" s="135">
        <f>IF(N101="snížená",J101,0)</f>
        <v>0</v>
      </c>
      <c r="BG101" s="135">
        <f>IF(N101="zákl. přenesená",J101,0)</f>
        <v>0</v>
      </c>
      <c r="BH101" s="135">
        <f>IF(N101="sníž. přenesená",J101,0)</f>
        <v>0</v>
      </c>
      <c r="BI101" s="135">
        <f>IF(N101="nulová",J101,0)</f>
        <v>0</v>
      </c>
      <c r="BJ101" s="16" t="s">
        <v>79</v>
      </c>
      <c r="BK101" s="135">
        <f>ROUND(I101*H101,2)</f>
        <v>0</v>
      </c>
      <c r="BL101" s="16" t="s">
        <v>129</v>
      </c>
      <c r="BM101" s="134" t="s">
        <v>135</v>
      </c>
    </row>
    <row r="102" spans="2:65" s="1" customFormat="1" ht="11.25">
      <c r="B102" s="31"/>
      <c r="D102" s="136" t="s">
        <v>131</v>
      </c>
      <c r="F102" s="137" t="s">
        <v>136</v>
      </c>
      <c r="I102" s="138"/>
      <c r="L102" s="31"/>
      <c r="M102" s="139"/>
      <c r="T102" s="52"/>
      <c r="AT102" s="16" t="s">
        <v>131</v>
      </c>
      <c r="AU102" s="16" t="s">
        <v>81</v>
      </c>
    </row>
    <row r="103" spans="2:65" s="1" customFormat="1" ht="24.2" customHeight="1">
      <c r="B103" s="122"/>
      <c r="C103" s="123" t="s">
        <v>137</v>
      </c>
      <c r="D103" s="123" t="s">
        <v>124</v>
      </c>
      <c r="E103" s="124" t="s">
        <v>138</v>
      </c>
      <c r="F103" s="125" t="s">
        <v>139</v>
      </c>
      <c r="G103" s="126" t="s">
        <v>127</v>
      </c>
      <c r="H103" s="127">
        <v>2</v>
      </c>
      <c r="I103" s="128"/>
      <c r="J103" s="129">
        <f>ROUND(I103*H103,2)</f>
        <v>0</v>
      </c>
      <c r="K103" s="125" t="s">
        <v>128</v>
      </c>
      <c r="L103" s="31"/>
      <c r="M103" s="130" t="s">
        <v>3</v>
      </c>
      <c r="N103" s="131" t="s">
        <v>42</v>
      </c>
      <c r="P103" s="132">
        <f>O103*H103</f>
        <v>0</v>
      </c>
      <c r="Q103" s="132">
        <v>0</v>
      </c>
      <c r="R103" s="132">
        <f>Q103*H103</f>
        <v>0</v>
      </c>
      <c r="S103" s="132">
        <v>0</v>
      </c>
      <c r="T103" s="133">
        <f>S103*H103</f>
        <v>0</v>
      </c>
      <c r="AR103" s="134" t="s">
        <v>129</v>
      </c>
      <c r="AT103" s="134" t="s">
        <v>124</v>
      </c>
      <c r="AU103" s="134" t="s">
        <v>81</v>
      </c>
      <c r="AY103" s="16" t="s">
        <v>121</v>
      </c>
      <c r="BE103" s="135">
        <f>IF(N103="základní",J103,0)</f>
        <v>0</v>
      </c>
      <c r="BF103" s="135">
        <f>IF(N103="snížená",J103,0)</f>
        <v>0</v>
      </c>
      <c r="BG103" s="135">
        <f>IF(N103="zákl. přenesená",J103,0)</f>
        <v>0</v>
      </c>
      <c r="BH103" s="135">
        <f>IF(N103="sníž. přenesená",J103,0)</f>
        <v>0</v>
      </c>
      <c r="BI103" s="135">
        <f>IF(N103="nulová",J103,0)</f>
        <v>0</v>
      </c>
      <c r="BJ103" s="16" t="s">
        <v>79</v>
      </c>
      <c r="BK103" s="135">
        <f>ROUND(I103*H103,2)</f>
        <v>0</v>
      </c>
      <c r="BL103" s="16" t="s">
        <v>129</v>
      </c>
      <c r="BM103" s="134" t="s">
        <v>140</v>
      </c>
    </row>
    <row r="104" spans="2:65" s="1" customFormat="1" ht="11.25">
      <c r="B104" s="31"/>
      <c r="D104" s="136" t="s">
        <v>131</v>
      </c>
      <c r="F104" s="137" t="s">
        <v>141</v>
      </c>
      <c r="I104" s="138"/>
      <c r="L104" s="31"/>
      <c r="M104" s="139"/>
      <c r="T104" s="52"/>
      <c r="AT104" s="16" t="s">
        <v>131</v>
      </c>
      <c r="AU104" s="16" t="s">
        <v>81</v>
      </c>
    </row>
    <row r="105" spans="2:65" s="1" customFormat="1" ht="24.2" customHeight="1">
      <c r="B105" s="122"/>
      <c r="C105" s="123" t="s">
        <v>129</v>
      </c>
      <c r="D105" s="123" t="s">
        <v>124</v>
      </c>
      <c r="E105" s="124" t="s">
        <v>142</v>
      </c>
      <c r="F105" s="125" t="s">
        <v>143</v>
      </c>
      <c r="G105" s="126" t="s">
        <v>127</v>
      </c>
      <c r="H105" s="127">
        <v>10</v>
      </c>
      <c r="I105" s="128"/>
      <c r="J105" s="129">
        <f>ROUND(I105*H105,2)</f>
        <v>0</v>
      </c>
      <c r="K105" s="125" t="s">
        <v>128</v>
      </c>
      <c r="L105" s="31"/>
      <c r="M105" s="130" t="s">
        <v>3</v>
      </c>
      <c r="N105" s="131" t="s">
        <v>42</v>
      </c>
      <c r="P105" s="132">
        <f>O105*H105</f>
        <v>0</v>
      </c>
      <c r="Q105" s="132">
        <v>0</v>
      </c>
      <c r="R105" s="132">
        <f>Q105*H105</f>
        <v>0</v>
      </c>
      <c r="S105" s="132">
        <v>0.374</v>
      </c>
      <c r="T105" s="133">
        <f>S105*H105</f>
        <v>3.74</v>
      </c>
      <c r="AR105" s="134" t="s">
        <v>129</v>
      </c>
      <c r="AT105" s="134" t="s">
        <v>124</v>
      </c>
      <c r="AU105" s="134" t="s">
        <v>81</v>
      </c>
      <c r="AY105" s="16" t="s">
        <v>121</v>
      </c>
      <c r="BE105" s="135">
        <f>IF(N105="základní",J105,0)</f>
        <v>0</v>
      </c>
      <c r="BF105" s="135">
        <f>IF(N105="snížená",J105,0)</f>
        <v>0</v>
      </c>
      <c r="BG105" s="135">
        <f>IF(N105="zákl. přenesená",J105,0)</f>
        <v>0</v>
      </c>
      <c r="BH105" s="135">
        <f>IF(N105="sníž. přenesená",J105,0)</f>
        <v>0</v>
      </c>
      <c r="BI105" s="135">
        <f>IF(N105="nulová",J105,0)</f>
        <v>0</v>
      </c>
      <c r="BJ105" s="16" t="s">
        <v>79</v>
      </c>
      <c r="BK105" s="135">
        <f>ROUND(I105*H105,2)</f>
        <v>0</v>
      </c>
      <c r="BL105" s="16" t="s">
        <v>129</v>
      </c>
      <c r="BM105" s="134" t="s">
        <v>144</v>
      </c>
    </row>
    <row r="106" spans="2:65" s="1" customFormat="1" ht="11.25">
      <c r="B106" s="31"/>
      <c r="D106" s="136" t="s">
        <v>131</v>
      </c>
      <c r="F106" s="137" t="s">
        <v>145</v>
      </c>
      <c r="I106" s="138"/>
      <c r="L106" s="31"/>
      <c r="M106" s="139"/>
      <c r="T106" s="52"/>
      <c r="AT106" s="16" t="s">
        <v>131</v>
      </c>
      <c r="AU106" s="16" t="s">
        <v>81</v>
      </c>
    </row>
    <row r="107" spans="2:65" s="1" customFormat="1" ht="24.2" customHeight="1">
      <c r="B107" s="122"/>
      <c r="C107" s="123" t="s">
        <v>146</v>
      </c>
      <c r="D107" s="123" t="s">
        <v>124</v>
      </c>
      <c r="E107" s="124" t="s">
        <v>147</v>
      </c>
      <c r="F107" s="125" t="s">
        <v>148</v>
      </c>
      <c r="G107" s="126" t="s">
        <v>127</v>
      </c>
      <c r="H107" s="127">
        <v>10</v>
      </c>
      <c r="I107" s="128"/>
      <c r="J107" s="129">
        <f>ROUND(I107*H107,2)</f>
        <v>0</v>
      </c>
      <c r="K107" s="125" t="s">
        <v>128</v>
      </c>
      <c r="L107" s="31"/>
      <c r="M107" s="130" t="s">
        <v>3</v>
      </c>
      <c r="N107" s="131" t="s">
        <v>42</v>
      </c>
      <c r="P107" s="132">
        <f>O107*H107</f>
        <v>0</v>
      </c>
      <c r="Q107" s="132">
        <v>0</v>
      </c>
      <c r="R107" s="132">
        <f>Q107*H107</f>
        <v>0</v>
      </c>
      <c r="S107" s="132">
        <v>0.58199999999999996</v>
      </c>
      <c r="T107" s="133">
        <f>S107*H107</f>
        <v>5.8199999999999994</v>
      </c>
      <c r="AR107" s="134" t="s">
        <v>129</v>
      </c>
      <c r="AT107" s="134" t="s">
        <v>124</v>
      </c>
      <c r="AU107" s="134" t="s">
        <v>81</v>
      </c>
      <c r="AY107" s="16" t="s">
        <v>121</v>
      </c>
      <c r="BE107" s="135">
        <f>IF(N107="základní",J107,0)</f>
        <v>0</v>
      </c>
      <c r="BF107" s="135">
        <f>IF(N107="snížená",J107,0)</f>
        <v>0</v>
      </c>
      <c r="BG107" s="135">
        <f>IF(N107="zákl. přenesená",J107,0)</f>
        <v>0</v>
      </c>
      <c r="BH107" s="135">
        <f>IF(N107="sníž. přenesená",J107,0)</f>
        <v>0</v>
      </c>
      <c r="BI107" s="135">
        <f>IF(N107="nulová",J107,0)</f>
        <v>0</v>
      </c>
      <c r="BJ107" s="16" t="s">
        <v>79</v>
      </c>
      <c r="BK107" s="135">
        <f>ROUND(I107*H107,2)</f>
        <v>0</v>
      </c>
      <c r="BL107" s="16" t="s">
        <v>129</v>
      </c>
      <c r="BM107" s="134" t="s">
        <v>149</v>
      </c>
    </row>
    <row r="108" spans="2:65" s="1" customFormat="1" ht="11.25">
      <c r="B108" s="31"/>
      <c r="D108" s="136" t="s">
        <v>131</v>
      </c>
      <c r="F108" s="137" t="s">
        <v>150</v>
      </c>
      <c r="I108" s="138"/>
      <c r="L108" s="31"/>
      <c r="M108" s="139"/>
      <c r="T108" s="52"/>
      <c r="AT108" s="16" t="s">
        <v>131</v>
      </c>
      <c r="AU108" s="16" t="s">
        <v>81</v>
      </c>
    </row>
    <row r="109" spans="2:65" s="1" customFormat="1" ht="16.5" customHeight="1">
      <c r="B109" s="122"/>
      <c r="C109" s="123" t="s">
        <v>151</v>
      </c>
      <c r="D109" s="123" t="s">
        <v>124</v>
      </c>
      <c r="E109" s="124" t="s">
        <v>152</v>
      </c>
      <c r="F109" s="125" t="s">
        <v>153</v>
      </c>
      <c r="G109" s="126" t="s">
        <v>154</v>
      </c>
      <c r="H109" s="127">
        <v>50</v>
      </c>
      <c r="I109" s="128"/>
      <c r="J109" s="129">
        <f>ROUND(I109*H109,2)</f>
        <v>0</v>
      </c>
      <c r="K109" s="125" t="s">
        <v>128</v>
      </c>
      <c r="L109" s="31"/>
      <c r="M109" s="130" t="s">
        <v>3</v>
      </c>
      <c r="N109" s="131" t="s">
        <v>42</v>
      </c>
      <c r="P109" s="132">
        <f>O109*H109</f>
        <v>0</v>
      </c>
      <c r="Q109" s="132">
        <v>0</v>
      </c>
      <c r="R109" s="132">
        <f>Q109*H109</f>
        <v>0</v>
      </c>
      <c r="S109" s="132">
        <v>1.0999999999999999E-2</v>
      </c>
      <c r="T109" s="133">
        <f>S109*H109</f>
        <v>0.54999999999999993</v>
      </c>
      <c r="AR109" s="134" t="s">
        <v>129</v>
      </c>
      <c r="AT109" s="134" t="s">
        <v>124</v>
      </c>
      <c r="AU109" s="134" t="s">
        <v>81</v>
      </c>
      <c r="AY109" s="16" t="s">
        <v>121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6" t="s">
        <v>79</v>
      </c>
      <c r="BK109" s="135">
        <f>ROUND(I109*H109,2)</f>
        <v>0</v>
      </c>
      <c r="BL109" s="16" t="s">
        <v>129</v>
      </c>
      <c r="BM109" s="134" t="s">
        <v>155</v>
      </c>
    </row>
    <row r="110" spans="2:65" s="1" customFormat="1" ht="11.25">
      <c r="B110" s="31"/>
      <c r="D110" s="136" t="s">
        <v>131</v>
      </c>
      <c r="F110" s="137" t="s">
        <v>156</v>
      </c>
      <c r="I110" s="138"/>
      <c r="L110" s="31"/>
      <c r="M110" s="139"/>
      <c r="T110" s="52"/>
      <c r="AT110" s="16" t="s">
        <v>131</v>
      </c>
      <c r="AU110" s="16" t="s">
        <v>81</v>
      </c>
    </row>
    <row r="111" spans="2:65" s="1" customFormat="1" ht="16.5" customHeight="1">
      <c r="B111" s="122"/>
      <c r="C111" s="123" t="s">
        <v>157</v>
      </c>
      <c r="D111" s="123" t="s">
        <v>124</v>
      </c>
      <c r="E111" s="124" t="s">
        <v>158</v>
      </c>
      <c r="F111" s="125" t="s">
        <v>159</v>
      </c>
      <c r="G111" s="126" t="s">
        <v>154</v>
      </c>
      <c r="H111" s="127">
        <v>100</v>
      </c>
      <c r="I111" s="128"/>
      <c r="J111" s="129">
        <f>ROUND(I111*H111,2)</f>
        <v>0</v>
      </c>
      <c r="K111" s="125" t="s">
        <v>128</v>
      </c>
      <c r="L111" s="31"/>
      <c r="M111" s="130" t="s">
        <v>3</v>
      </c>
      <c r="N111" s="131" t="s">
        <v>42</v>
      </c>
      <c r="P111" s="132">
        <f>O111*H111</f>
        <v>0</v>
      </c>
      <c r="Q111" s="132">
        <v>0</v>
      </c>
      <c r="R111" s="132">
        <f>Q111*H111</f>
        <v>0</v>
      </c>
      <c r="S111" s="132">
        <v>1.0999999999999999E-2</v>
      </c>
      <c r="T111" s="133">
        <f>S111*H111</f>
        <v>1.0999999999999999</v>
      </c>
      <c r="AR111" s="134" t="s">
        <v>129</v>
      </c>
      <c r="AT111" s="134" t="s">
        <v>124</v>
      </c>
      <c r="AU111" s="134" t="s">
        <v>81</v>
      </c>
      <c r="AY111" s="16" t="s">
        <v>121</v>
      </c>
      <c r="BE111" s="135">
        <f>IF(N111="základní",J111,0)</f>
        <v>0</v>
      </c>
      <c r="BF111" s="135">
        <f>IF(N111="snížená",J111,0)</f>
        <v>0</v>
      </c>
      <c r="BG111" s="135">
        <f>IF(N111="zákl. přenesená",J111,0)</f>
        <v>0</v>
      </c>
      <c r="BH111" s="135">
        <f>IF(N111="sníž. přenesená",J111,0)</f>
        <v>0</v>
      </c>
      <c r="BI111" s="135">
        <f>IF(N111="nulová",J111,0)</f>
        <v>0</v>
      </c>
      <c r="BJ111" s="16" t="s">
        <v>79</v>
      </c>
      <c r="BK111" s="135">
        <f>ROUND(I111*H111,2)</f>
        <v>0</v>
      </c>
      <c r="BL111" s="16" t="s">
        <v>129</v>
      </c>
      <c r="BM111" s="134" t="s">
        <v>160</v>
      </c>
    </row>
    <row r="112" spans="2:65" s="1" customFormat="1" ht="11.25">
      <c r="B112" s="31"/>
      <c r="D112" s="136" t="s">
        <v>131</v>
      </c>
      <c r="F112" s="137" t="s">
        <v>161</v>
      </c>
      <c r="I112" s="138"/>
      <c r="L112" s="31"/>
      <c r="M112" s="139"/>
      <c r="T112" s="52"/>
      <c r="AT112" s="16" t="s">
        <v>131</v>
      </c>
      <c r="AU112" s="16" t="s">
        <v>81</v>
      </c>
    </row>
    <row r="113" spans="2:65" s="1" customFormat="1" ht="24.2" customHeight="1">
      <c r="B113" s="122"/>
      <c r="C113" s="123" t="s">
        <v>162</v>
      </c>
      <c r="D113" s="123" t="s">
        <v>124</v>
      </c>
      <c r="E113" s="124" t="s">
        <v>163</v>
      </c>
      <c r="F113" s="125" t="s">
        <v>164</v>
      </c>
      <c r="G113" s="126" t="s">
        <v>154</v>
      </c>
      <c r="H113" s="127">
        <v>150</v>
      </c>
      <c r="I113" s="128"/>
      <c r="J113" s="129">
        <f>ROUND(I113*H113,2)</f>
        <v>0</v>
      </c>
      <c r="K113" s="125" t="s">
        <v>128</v>
      </c>
      <c r="L113" s="31"/>
      <c r="M113" s="130" t="s">
        <v>3</v>
      </c>
      <c r="N113" s="131" t="s">
        <v>42</v>
      </c>
      <c r="P113" s="132">
        <f>O113*H113</f>
        <v>0</v>
      </c>
      <c r="Q113" s="132">
        <v>0</v>
      </c>
      <c r="R113" s="132">
        <f>Q113*H113</f>
        <v>0</v>
      </c>
      <c r="S113" s="132">
        <v>1.4E-2</v>
      </c>
      <c r="T113" s="133">
        <f>S113*H113</f>
        <v>2.1</v>
      </c>
      <c r="AR113" s="134" t="s">
        <v>129</v>
      </c>
      <c r="AT113" s="134" t="s">
        <v>124</v>
      </c>
      <c r="AU113" s="134" t="s">
        <v>81</v>
      </c>
      <c r="AY113" s="16" t="s">
        <v>121</v>
      </c>
      <c r="BE113" s="135">
        <f>IF(N113="základní",J113,0)</f>
        <v>0</v>
      </c>
      <c r="BF113" s="135">
        <f>IF(N113="snížená",J113,0)</f>
        <v>0</v>
      </c>
      <c r="BG113" s="135">
        <f>IF(N113="zákl. přenesená",J113,0)</f>
        <v>0</v>
      </c>
      <c r="BH113" s="135">
        <f>IF(N113="sníž. přenesená",J113,0)</f>
        <v>0</v>
      </c>
      <c r="BI113" s="135">
        <f>IF(N113="nulová",J113,0)</f>
        <v>0</v>
      </c>
      <c r="BJ113" s="16" t="s">
        <v>79</v>
      </c>
      <c r="BK113" s="135">
        <f>ROUND(I113*H113,2)</f>
        <v>0</v>
      </c>
      <c r="BL113" s="16" t="s">
        <v>129</v>
      </c>
      <c r="BM113" s="134" t="s">
        <v>165</v>
      </c>
    </row>
    <row r="114" spans="2:65" s="1" customFormat="1" ht="11.25">
      <c r="B114" s="31"/>
      <c r="D114" s="136" t="s">
        <v>131</v>
      </c>
      <c r="F114" s="137" t="s">
        <v>166</v>
      </c>
      <c r="I114" s="138"/>
      <c r="L114" s="31"/>
      <c r="M114" s="139"/>
      <c r="T114" s="52"/>
      <c r="AT114" s="16" t="s">
        <v>131</v>
      </c>
      <c r="AU114" s="16" t="s">
        <v>81</v>
      </c>
    </row>
    <row r="115" spans="2:65" s="1" customFormat="1" ht="24.2" customHeight="1">
      <c r="B115" s="122"/>
      <c r="C115" s="123" t="s">
        <v>122</v>
      </c>
      <c r="D115" s="123" t="s">
        <v>124</v>
      </c>
      <c r="E115" s="124" t="s">
        <v>167</v>
      </c>
      <c r="F115" s="125" t="s">
        <v>168</v>
      </c>
      <c r="G115" s="126" t="s">
        <v>154</v>
      </c>
      <c r="H115" s="127">
        <v>5</v>
      </c>
      <c r="I115" s="128"/>
      <c r="J115" s="129">
        <f>ROUND(I115*H115,2)</f>
        <v>0</v>
      </c>
      <c r="K115" s="125" t="s">
        <v>128</v>
      </c>
      <c r="L115" s="31"/>
      <c r="M115" s="130" t="s">
        <v>3</v>
      </c>
      <c r="N115" s="131" t="s">
        <v>42</v>
      </c>
      <c r="P115" s="132">
        <f>O115*H115</f>
        <v>0</v>
      </c>
      <c r="Q115" s="132">
        <v>1.1299999999999999E-3</v>
      </c>
      <c r="R115" s="132">
        <f>Q115*H115</f>
        <v>5.6499999999999996E-3</v>
      </c>
      <c r="S115" s="132">
        <v>1.0999999999999999E-2</v>
      </c>
      <c r="T115" s="133">
        <f>S115*H115</f>
        <v>5.4999999999999993E-2</v>
      </c>
      <c r="AR115" s="134" t="s">
        <v>129</v>
      </c>
      <c r="AT115" s="134" t="s">
        <v>124</v>
      </c>
      <c r="AU115" s="134" t="s">
        <v>81</v>
      </c>
      <c r="AY115" s="16" t="s">
        <v>121</v>
      </c>
      <c r="BE115" s="135">
        <f>IF(N115="základní",J115,0)</f>
        <v>0</v>
      </c>
      <c r="BF115" s="135">
        <f>IF(N115="snížená",J115,0)</f>
        <v>0</v>
      </c>
      <c r="BG115" s="135">
        <f>IF(N115="zákl. přenesená",J115,0)</f>
        <v>0</v>
      </c>
      <c r="BH115" s="135">
        <f>IF(N115="sníž. přenesená",J115,0)</f>
        <v>0</v>
      </c>
      <c r="BI115" s="135">
        <f>IF(N115="nulová",J115,0)</f>
        <v>0</v>
      </c>
      <c r="BJ115" s="16" t="s">
        <v>79</v>
      </c>
      <c r="BK115" s="135">
        <f>ROUND(I115*H115,2)</f>
        <v>0</v>
      </c>
      <c r="BL115" s="16" t="s">
        <v>129</v>
      </c>
      <c r="BM115" s="134" t="s">
        <v>169</v>
      </c>
    </row>
    <row r="116" spans="2:65" s="1" customFormat="1" ht="11.25">
      <c r="B116" s="31"/>
      <c r="D116" s="136" t="s">
        <v>131</v>
      </c>
      <c r="F116" s="137" t="s">
        <v>170</v>
      </c>
      <c r="I116" s="138"/>
      <c r="L116" s="31"/>
      <c r="M116" s="139"/>
      <c r="T116" s="52"/>
      <c r="AT116" s="16" t="s">
        <v>131</v>
      </c>
      <c r="AU116" s="16" t="s">
        <v>81</v>
      </c>
    </row>
    <row r="117" spans="2:65" s="1" customFormat="1" ht="24.2" customHeight="1">
      <c r="B117" s="122"/>
      <c r="C117" s="123" t="s">
        <v>171</v>
      </c>
      <c r="D117" s="123" t="s">
        <v>124</v>
      </c>
      <c r="E117" s="124" t="s">
        <v>172</v>
      </c>
      <c r="F117" s="125" t="s">
        <v>173</v>
      </c>
      <c r="G117" s="126" t="s">
        <v>154</v>
      </c>
      <c r="H117" s="127">
        <v>20</v>
      </c>
      <c r="I117" s="128"/>
      <c r="J117" s="129">
        <f>ROUND(I117*H117,2)</f>
        <v>0</v>
      </c>
      <c r="K117" s="125" t="s">
        <v>128</v>
      </c>
      <c r="L117" s="31"/>
      <c r="M117" s="130" t="s">
        <v>3</v>
      </c>
      <c r="N117" s="131" t="s">
        <v>42</v>
      </c>
      <c r="P117" s="132">
        <f>O117*H117</f>
        <v>0</v>
      </c>
      <c r="Q117" s="132">
        <v>1.23E-3</v>
      </c>
      <c r="R117" s="132">
        <f>Q117*H117</f>
        <v>2.46E-2</v>
      </c>
      <c r="S117" s="132">
        <v>1.7000000000000001E-2</v>
      </c>
      <c r="T117" s="133">
        <f>S117*H117</f>
        <v>0.34</v>
      </c>
      <c r="AR117" s="134" t="s">
        <v>129</v>
      </c>
      <c r="AT117" s="134" t="s">
        <v>124</v>
      </c>
      <c r="AU117" s="134" t="s">
        <v>81</v>
      </c>
      <c r="AY117" s="16" t="s">
        <v>121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6" t="s">
        <v>79</v>
      </c>
      <c r="BK117" s="135">
        <f>ROUND(I117*H117,2)</f>
        <v>0</v>
      </c>
      <c r="BL117" s="16" t="s">
        <v>129</v>
      </c>
      <c r="BM117" s="134" t="s">
        <v>174</v>
      </c>
    </row>
    <row r="118" spans="2:65" s="1" customFormat="1" ht="11.25">
      <c r="B118" s="31"/>
      <c r="D118" s="136" t="s">
        <v>131</v>
      </c>
      <c r="F118" s="137" t="s">
        <v>175</v>
      </c>
      <c r="I118" s="138"/>
      <c r="L118" s="31"/>
      <c r="M118" s="139"/>
      <c r="T118" s="52"/>
      <c r="AT118" s="16" t="s">
        <v>131</v>
      </c>
      <c r="AU118" s="16" t="s">
        <v>81</v>
      </c>
    </row>
    <row r="119" spans="2:65" s="1" customFormat="1" ht="24.2" customHeight="1">
      <c r="B119" s="122"/>
      <c r="C119" s="123" t="s">
        <v>176</v>
      </c>
      <c r="D119" s="123" t="s">
        <v>124</v>
      </c>
      <c r="E119" s="124" t="s">
        <v>177</v>
      </c>
      <c r="F119" s="125" t="s">
        <v>178</v>
      </c>
      <c r="G119" s="126" t="s">
        <v>154</v>
      </c>
      <c r="H119" s="127">
        <v>30</v>
      </c>
      <c r="I119" s="128"/>
      <c r="J119" s="129">
        <f>ROUND(I119*H119,2)</f>
        <v>0</v>
      </c>
      <c r="K119" s="125" t="s">
        <v>128</v>
      </c>
      <c r="L119" s="31"/>
      <c r="M119" s="130" t="s">
        <v>3</v>
      </c>
      <c r="N119" s="131" t="s">
        <v>42</v>
      </c>
      <c r="P119" s="132">
        <f>O119*H119</f>
        <v>0</v>
      </c>
      <c r="Q119" s="132">
        <v>3.5999999999999999E-3</v>
      </c>
      <c r="R119" s="132">
        <f>Q119*H119</f>
        <v>0.108</v>
      </c>
      <c r="S119" s="132">
        <v>0.16</v>
      </c>
      <c r="T119" s="133">
        <f>S119*H119</f>
        <v>4.8</v>
      </c>
      <c r="AR119" s="134" t="s">
        <v>129</v>
      </c>
      <c r="AT119" s="134" t="s">
        <v>124</v>
      </c>
      <c r="AU119" s="134" t="s">
        <v>81</v>
      </c>
      <c r="AY119" s="16" t="s">
        <v>121</v>
      </c>
      <c r="BE119" s="135">
        <f>IF(N119="základní",J119,0)</f>
        <v>0</v>
      </c>
      <c r="BF119" s="135">
        <f>IF(N119="snížená",J119,0)</f>
        <v>0</v>
      </c>
      <c r="BG119" s="135">
        <f>IF(N119="zákl. přenesená",J119,0)</f>
        <v>0</v>
      </c>
      <c r="BH119" s="135">
        <f>IF(N119="sníž. přenesená",J119,0)</f>
        <v>0</v>
      </c>
      <c r="BI119" s="135">
        <f>IF(N119="nulová",J119,0)</f>
        <v>0</v>
      </c>
      <c r="BJ119" s="16" t="s">
        <v>79</v>
      </c>
      <c r="BK119" s="135">
        <f>ROUND(I119*H119,2)</f>
        <v>0</v>
      </c>
      <c r="BL119" s="16" t="s">
        <v>129</v>
      </c>
      <c r="BM119" s="134" t="s">
        <v>179</v>
      </c>
    </row>
    <row r="120" spans="2:65" s="1" customFormat="1" ht="11.25">
      <c r="B120" s="31"/>
      <c r="D120" s="136" t="s">
        <v>131</v>
      </c>
      <c r="F120" s="137" t="s">
        <v>180</v>
      </c>
      <c r="I120" s="138"/>
      <c r="L120" s="31"/>
      <c r="M120" s="139"/>
      <c r="T120" s="52"/>
      <c r="AT120" s="16" t="s">
        <v>131</v>
      </c>
      <c r="AU120" s="16" t="s">
        <v>81</v>
      </c>
    </row>
    <row r="121" spans="2:65" s="11" customFormat="1" ht="25.9" customHeight="1">
      <c r="B121" s="110"/>
      <c r="D121" s="111" t="s">
        <v>70</v>
      </c>
      <c r="E121" s="112" t="s">
        <v>181</v>
      </c>
      <c r="F121" s="112" t="s">
        <v>182</v>
      </c>
      <c r="I121" s="113"/>
      <c r="J121" s="114">
        <f>BK121</f>
        <v>0</v>
      </c>
      <c r="L121" s="110"/>
      <c r="M121" s="115"/>
      <c r="P121" s="116">
        <f>P122+P164+P171+P189+P195+P200</f>
        <v>0</v>
      </c>
      <c r="R121" s="116">
        <f>R122+R164+R171+R189+R195+R200</f>
        <v>3.0034855</v>
      </c>
      <c r="T121" s="117">
        <f>T122+T164+T171+T189+T195+T200</f>
        <v>4.4139999999999999E-2</v>
      </c>
      <c r="AR121" s="111" t="s">
        <v>81</v>
      </c>
      <c r="AT121" s="118" t="s">
        <v>70</v>
      </c>
      <c r="AU121" s="118" t="s">
        <v>71</v>
      </c>
      <c r="AY121" s="111" t="s">
        <v>121</v>
      </c>
      <c r="BK121" s="119">
        <f>BK122+BK164+BK171+BK189+BK195+BK200</f>
        <v>0</v>
      </c>
    </row>
    <row r="122" spans="2:65" s="11" customFormat="1" ht="22.9" customHeight="1">
      <c r="B122" s="110"/>
      <c r="D122" s="111" t="s">
        <v>70</v>
      </c>
      <c r="E122" s="120" t="s">
        <v>183</v>
      </c>
      <c r="F122" s="120" t="s">
        <v>184</v>
      </c>
      <c r="I122" s="113"/>
      <c r="J122" s="121">
        <f>BK122</f>
        <v>0</v>
      </c>
      <c r="L122" s="110"/>
      <c r="M122" s="115"/>
      <c r="P122" s="116">
        <f>SUM(P123:P163)</f>
        <v>0</v>
      </c>
      <c r="R122" s="116">
        <f>SUM(R123:R163)</f>
        <v>1.9850225000000004</v>
      </c>
      <c r="T122" s="117">
        <f>SUM(T123:T163)</f>
        <v>0</v>
      </c>
      <c r="AR122" s="111" t="s">
        <v>81</v>
      </c>
      <c r="AT122" s="118" t="s">
        <v>70</v>
      </c>
      <c r="AU122" s="118" t="s">
        <v>79</v>
      </c>
      <c r="AY122" s="111" t="s">
        <v>121</v>
      </c>
      <c r="BK122" s="119">
        <f>SUM(BK123:BK163)</f>
        <v>0</v>
      </c>
    </row>
    <row r="123" spans="2:65" s="1" customFormat="1" ht="24.2" customHeight="1">
      <c r="B123" s="122"/>
      <c r="C123" s="123" t="s">
        <v>9</v>
      </c>
      <c r="D123" s="123" t="s">
        <v>124</v>
      </c>
      <c r="E123" s="124" t="s">
        <v>185</v>
      </c>
      <c r="F123" s="125" t="s">
        <v>186</v>
      </c>
      <c r="G123" s="126" t="s">
        <v>154</v>
      </c>
      <c r="H123" s="127">
        <v>200</v>
      </c>
      <c r="I123" s="128"/>
      <c r="J123" s="129">
        <f>ROUND(I123*H123,2)</f>
        <v>0</v>
      </c>
      <c r="K123" s="125" t="s">
        <v>128</v>
      </c>
      <c r="L123" s="31"/>
      <c r="M123" s="130" t="s">
        <v>3</v>
      </c>
      <c r="N123" s="131" t="s">
        <v>42</v>
      </c>
      <c r="P123" s="132">
        <f>O123*H123</f>
        <v>0</v>
      </c>
      <c r="Q123" s="132">
        <v>0</v>
      </c>
      <c r="R123" s="132">
        <f>Q123*H123</f>
        <v>0</v>
      </c>
      <c r="S123" s="132">
        <v>0</v>
      </c>
      <c r="T123" s="133">
        <f>S123*H123</f>
        <v>0</v>
      </c>
      <c r="AR123" s="134" t="s">
        <v>187</v>
      </c>
      <c r="AT123" s="134" t="s">
        <v>124</v>
      </c>
      <c r="AU123" s="134" t="s">
        <v>81</v>
      </c>
      <c r="AY123" s="16" t="s">
        <v>121</v>
      </c>
      <c r="BE123" s="135">
        <f>IF(N123="základní",J123,0)</f>
        <v>0</v>
      </c>
      <c r="BF123" s="135">
        <f>IF(N123="snížená",J123,0)</f>
        <v>0</v>
      </c>
      <c r="BG123" s="135">
        <f>IF(N123="zákl. přenesená",J123,0)</f>
        <v>0</v>
      </c>
      <c r="BH123" s="135">
        <f>IF(N123="sníž. přenesená",J123,0)</f>
        <v>0</v>
      </c>
      <c r="BI123" s="135">
        <f>IF(N123="nulová",J123,0)</f>
        <v>0</v>
      </c>
      <c r="BJ123" s="16" t="s">
        <v>79</v>
      </c>
      <c r="BK123" s="135">
        <f>ROUND(I123*H123,2)</f>
        <v>0</v>
      </c>
      <c r="BL123" s="16" t="s">
        <v>187</v>
      </c>
      <c r="BM123" s="134" t="s">
        <v>188</v>
      </c>
    </row>
    <row r="124" spans="2:65" s="1" customFormat="1" ht="11.25">
      <c r="B124" s="31"/>
      <c r="D124" s="136" t="s">
        <v>131</v>
      </c>
      <c r="F124" s="137" t="s">
        <v>189</v>
      </c>
      <c r="I124" s="138"/>
      <c r="L124" s="31"/>
      <c r="M124" s="139"/>
      <c r="T124" s="52"/>
      <c r="AT124" s="16" t="s">
        <v>131</v>
      </c>
      <c r="AU124" s="16" t="s">
        <v>81</v>
      </c>
    </row>
    <row r="125" spans="2:65" s="1" customFormat="1" ht="24.2" customHeight="1">
      <c r="B125" s="122"/>
      <c r="C125" s="140" t="s">
        <v>190</v>
      </c>
      <c r="D125" s="140" t="s">
        <v>191</v>
      </c>
      <c r="E125" s="141" t="s">
        <v>192</v>
      </c>
      <c r="F125" s="142" t="s">
        <v>193</v>
      </c>
      <c r="G125" s="143" t="s">
        <v>154</v>
      </c>
      <c r="H125" s="144">
        <v>230</v>
      </c>
      <c r="I125" s="145"/>
      <c r="J125" s="146">
        <f>ROUND(I125*H125,2)</f>
        <v>0</v>
      </c>
      <c r="K125" s="142" t="s">
        <v>128</v>
      </c>
      <c r="L125" s="147"/>
      <c r="M125" s="148" t="s">
        <v>3</v>
      </c>
      <c r="N125" s="149" t="s">
        <v>42</v>
      </c>
      <c r="P125" s="132">
        <f>O125*H125</f>
        <v>0</v>
      </c>
      <c r="Q125" s="132">
        <v>2.7E-4</v>
      </c>
      <c r="R125" s="132">
        <f>Q125*H125</f>
        <v>6.2100000000000002E-2</v>
      </c>
      <c r="S125" s="132">
        <v>0</v>
      </c>
      <c r="T125" s="133">
        <f>S125*H125</f>
        <v>0</v>
      </c>
      <c r="AR125" s="134" t="s">
        <v>194</v>
      </c>
      <c r="AT125" s="134" t="s">
        <v>191</v>
      </c>
      <c r="AU125" s="134" t="s">
        <v>81</v>
      </c>
      <c r="AY125" s="16" t="s">
        <v>121</v>
      </c>
      <c r="BE125" s="135">
        <f>IF(N125="základní",J125,0)</f>
        <v>0</v>
      </c>
      <c r="BF125" s="135">
        <f>IF(N125="snížená",J125,0)</f>
        <v>0</v>
      </c>
      <c r="BG125" s="135">
        <f>IF(N125="zákl. přenesená",J125,0)</f>
        <v>0</v>
      </c>
      <c r="BH125" s="135">
        <f>IF(N125="sníž. přenesená",J125,0)</f>
        <v>0</v>
      </c>
      <c r="BI125" s="135">
        <f>IF(N125="nulová",J125,0)</f>
        <v>0</v>
      </c>
      <c r="BJ125" s="16" t="s">
        <v>79</v>
      </c>
      <c r="BK125" s="135">
        <f>ROUND(I125*H125,2)</f>
        <v>0</v>
      </c>
      <c r="BL125" s="16" t="s">
        <v>195</v>
      </c>
      <c r="BM125" s="134" t="s">
        <v>196</v>
      </c>
    </row>
    <row r="126" spans="2:65" s="12" customFormat="1" ht="11.25">
      <c r="B126" s="150"/>
      <c r="D126" s="151" t="s">
        <v>197</v>
      </c>
      <c r="F126" s="152" t="s">
        <v>198</v>
      </c>
      <c r="H126" s="153">
        <v>230</v>
      </c>
      <c r="I126" s="154"/>
      <c r="L126" s="150"/>
      <c r="M126" s="155"/>
      <c r="T126" s="156"/>
      <c r="AT126" s="157" t="s">
        <v>197</v>
      </c>
      <c r="AU126" s="157" t="s">
        <v>81</v>
      </c>
      <c r="AV126" s="12" t="s">
        <v>81</v>
      </c>
      <c r="AW126" s="12" t="s">
        <v>4</v>
      </c>
      <c r="AX126" s="12" t="s">
        <v>79</v>
      </c>
      <c r="AY126" s="157" t="s">
        <v>121</v>
      </c>
    </row>
    <row r="127" spans="2:65" s="1" customFormat="1" ht="24.2" customHeight="1">
      <c r="B127" s="122"/>
      <c r="C127" s="123" t="s">
        <v>199</v>
      </c>
      <c r="D127" s="123" t="s">
        <v>124</v>
      </c>
      <c r="E127" s="124" t="s">
        <v>200</v>
      </c>
      <c r="F127" s="125" t="s">
        <v>201</v>
      </c>
      <c r="G127" s="126" t="s">
        <v>154</v>
      </c>
      <c r="H127" s="127">
        <v>200</v>
      </c>
      <c r="I127" s="128"/>
      <c r="J127" s="129">
        <f>ROUND(I127*H127,2)</f>
        <v>0</v>
      </c>
      <c r="K127" s="125" t="s">
        <v>128</v>
      </c>
      <c r="L127" s="31"/>
      <c r="M127" s="130" t="s">
        <v>3</v>
      </c>
      <c r="N127" s="131" t="s">
        <v>42</v>
      </c>
      <c r="P127" s="132">
        <f>O127*H127</f>
        <v>0</v>
      </c>
      <c r="Q127" s="132">
        <v>0</v>
      </c>
      <c r="R127" s="132">
        <f>Q127*H127</f>
        <v>0</v>
      </c>
      <c r="S127" s="132">
        <v>0</v>
      </c>
      <c r="T127" s="133">
        <f>S127*H127</f>
        <v>0</v>
      </c>
      <c r="AR127" s="134" t="s">
        <v>187</v>
      </c>
      <c r="AT127" s="134" t="s">
        <v>124</v>
      </c>
      <c r="AU127" s="134" t="s">
        <v>81</v>
      </c>
      <c r="AY127" s="16" t="s">
        <v>121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6" t="s">
        <v>79</v>
      </c>
      <c r="BK127" s="135">
        <f>ROUND(I127*H127,2)</f>
        <v>0</v>
      </c>
      <c r="BL127" s="16" t="s">
        <v>187</v>
      </c>
      <c r="BM127" s="134" t="s">
        <v>202</v>
      </c>
    </row>
    <row r="128" spans="2:65" s="1" customFormat="1" ht="11.25">
      <c r="B128" s="31"/>
      <c r="D128" s="136" t="s">
        <v>131</v>
      </c>
      <c r="F128" s="137" t="s">
        <v>203</v>
      </c>
      <c r="I128" s="138"/>
      <c r="L128" s="31"/>
      <c r="M128" s="139"/>
      <c r="T128" s="52"/>
      <c r="AT128" s="16" t="s">
        <v>131</v>
      </c>
      <c r="AU128" s="16" t="s">
        <v>81</v>
      </c>
    </row>
    <row r="129" spans="2:65" s="1" customFormat="1" ht="24.2" customHeight="1">
      <c r="B129" s="122"/>
      <c r="C129" s="140" t="s">
        <v>204</v>
      </c>
      <c r="D129" s="140" t="s">
        <v>191</v>
      </c>
      <c r="E129" s="141" t="s">
        <v>205</v>
      </c>
      <c r="F129" s="142" t="s">
        <v>206</v>
      </c>
      <c r="G129" s="143" t="s">
        <v>154</v>
      </c>
      <c r="H129" s="144">
        <v>230</v>
      </c>
      <c r="I129" s="145"/>
      <c r="J129" s="146">
        <f>ROUND(I129*H129,2)</f>
        <v>0</v>
      </c>
      <c r="K129" s="142" t="s">
        <v>128</v>
      </c>
      <c r="L129" s="147"/>
      <c r="M129" s="148" t="s">
        <v>3</v>
      </c>
      <c r="N129" s="149" t="s">
        <v>42</v>
      </c>
      <c r="P129" s="132">
        <f>O129*H129</f>
        <v>0</v>
      </c>
      <c r="Q129" s="132">
        <v>2.0200000000000001E-3</v>
      </c>
      <c r="R129" s="132">
        <f>Q129*H129</f>
        <v>0.46460000000000001</v>
      </c>
      <c r="S129" s="132">
        <v>0</v>
      </c>
      <c r="T129" s="133">
        <f>S129*H129</f>
        <v>0</v>
      </c>
      <c r="AR129" s="134" t="s">
        <v>194</v>
      </c>
      <c r="AT129" s="134" t="s">
        <v>191</v>
      </c>
      <c r="AU129" s="134" t="s">
        <v>81</v>
      </c>
      <c r="AY129" s="16" t="s">
        <v>121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6" t="s">
        <v>79</v>
      </c>
      <c r="BK129" s="135">
        <f>ROUND(I129*H129,2)</f>
        <v>0</v>
      </c>
      <c r="BL129" s="16" t="s">
        <v>195</v>
      </c>
      <c r="BM129" s="134" t="s">
        <v>207</v>
      </c>
    </row>
    <row r="130" spans="2:65" s="12" customFormat="1" ht="11.25">
      <c r="B130" s="150"/>
      <c r="D130" s="151" t="s">
        <v>197</v>
      </c>
      <c r="F130" s="152" t="s">
        <v>198</v>
      </c>
      <c r="H130" s="153">
        <v>230</v>
      </c>
      <c r="I130" s="154"/>
      <c r="L130" s="150"/>
      <c r="M130" s="155"/>
      <c r="T130" s="156"/>
      <c r="AT130" s="157" t="s">
        <v>197</v>
      </c>
      <c r="AU130" s="157" t="s">
        <v>81</v>
      </c>
      <c r="AV130" s="12" t="s">
        <v>81</v>
      </c>
      <c r="AW130" s="12" t="s">
        <v>4</v>
      </c>
      <c r="AX130" s="12" t="s">
        <v>79</v>
      </c>
      <c r="AY130" s="157" t="s">
        <v>121</v>
      </c>
    </row>
    <row r="131" spans="2:65" s="1" customFormat="1" ht="24.2" customHeight="1">
      <c r="B131" s="122"/>
      <c r="C131" s="123" t="s">
        <v>187</v>
      </c>
      <c r="D131" s="123" t="s">
        <v>124</v>
      </c>
      <c r="E131" s="124" t="s">
        <v>208</v>
      </c>
      <c r="F131" s="125" t="s">
        <v>209</v>
      </c>
      <c r="G131" s="126" t="s">
        <v>154</v>
      </c>
      <c r="H131" s="127">
        <v>100</v>
      </c>
      <c r="I131" s="128"/>
      <c r="J131" s="129">
        <f>ROUND(I131*H131,2)</f>
        <v>0</v>
      </c>
      <c r="K131" s="125" t="s">
        <v>128</v>
      </c>
      <c r="L131" s="31"/>
      <c r="M131" s="130" t="s">
        <v>3</v>
      </c>
      <c r="N131" s="131" t="s">
        <v>42</v>
      </c>
      <c r="P131" s="132">
        <f>O131*H131</f>
        <v>0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187</v>
      </c>
      <c r="AT131" s="134" t="s">
        <v>124</v>
      </c>
      <c r="AU131" s="134" t="s">
        <v>81</v>
      </c>
      <c r="AY131" s="16" t="s">
        <v>121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6" t="s">
        <v>79</v>
      </c>
      <c r="BK131" s="135">
        <f>ROUND(I131*H131,2)</f>
        <v>0</v>
      </c>
      <c r="BL131" s="16" t="s">
        <v>187</v>
      </c>
      <c r="BM131" s="134" t="s">
        <v>210</v>
      </c>
    </row>
    <row r="132" spans="2:65" s="1" customFormat="1" ht="11.25">
      <c r="B132" s="31"/>
      <c r="D132" s="136" t="s">
        <v>131</v>
      </c>
      <c r="F132" s="137" t="s">
        <v>211</v>
      </c>
      <c r="I132" s="138"/>
      <c r="L132" s="31"/>
      <c r="M132" s="139"/>
      <c r="T132" s="52"/>
      <c r="AT132" s="16" t="s">
        <v>131</v>
      </c>
      <c r="AU132" s="16" t="s">
        <v>81</v>
      </c>
    </row>
    <row r="133" spans="2:65" s="1" customFormat="1" ht="24.2" customHeight="1">
      <c r="B133" s="122"/>
      <c r="C133" s="140" t="s">
        <v>212</v>
      </c>
      <c r="D133" s="140" t="s">
        <v>191</v>
      </c>
      <c r="E133" s="141" t="s">
        <v>213</v>
      </c>
      <c r="F133" s="142" t="s">
        <v>214</v>
      </c>
      <c r="G133" s="143" t="s">
        <v>154</v>
      </c>
      <c r="H133" s="144">
        <v>115</v>
      </c>
      <c r="I133" s="145"/>
      <c r="J133" s="146">
        <f>ROUND(I133*H133,2)</f>
        <v>0</v>
      </c>
      <c r="K133" s="142" t="s">
        <v>128</v>
      </c>
      <c r="L133" s="147"/>
      <c r="M133" s="148" t="s">
        <v>3</v>
      </c>
      <c r="N133" s="149" t="s">
        <v>42</v>
      </c>
      <c r="P133" s="132">
        <f>O133*H133</f>
        <v>0</v>
      </c>
      <c r="Q133" s="132">
        <v>1.1199999999999999E-3</v>
      </c>
      <c r="R133" s="132">
        <f>Q133*H133</f>
        <v>0.1288</v>
      </c>
      <c r="S133" s="132">
        <v>0</v>
      </c>
      <c r="T133" s="133">
        <f>S133*H133</f>
        <v>0</v>
      </c>
      <c r="AR133" s="134" t="s">
        <v>194</v>
      </c>
      <c r="AT133" s="134" t="s">
        <v>191</v>
      </c>
      <c r="AU133" s="134" t="s">
        <v>81</v>
      </c>
      <c r="AY133" s="16" t="s">
        <v>121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6" t="s">
        <v>79</v>
      </c>
      <c r="BK133" s="135">
        <f>ROUND(I133*H133,2)</f>
        <v>0</v>
      </c>
      <c r="BL133" s="16" t="s">
        <v>195</v>
      </c>
      <c r="BM133" s="134" t="s">
        <v>215</v>
      </c>
    </row>
    <row r="134" spans="2:65" s="12" customFormat="1" ht="11.25">
      <c r="B134" s="150"/>
      <c r="D134" s="151" t="s">
        <v>197</v>
      </c>
      <c r="F134" s="152" t="s">
        <v>216</v>
      </c>
      <c r="H134" s="153">
        <v>115</v>
      </c>
      <c r="I134" s="154"/>
      <c r="L134" s="150"/>
      <c r="M134" s="155"/>
      <c r="T134" s="156"/>
      <c r="AT134" s="157" t="s">
        <v>197</v>
      </c>
      <c r="AU134" s="157" t="s">
        <v>81</v>
      </c>
      <c r="AV134" s="12" t="s">
        <v>81</v>
      </c>
      <c r="AW134" s="12" t="s">
        <v>4</v>
      </c>
      <c r="AX134" s="12" t="s">
        <v>79</v>
      </c>
      <c r="AY134" s="157" t="s">
        <v>121</v>
      </c>
    </row>
    <row r="135" spans="2:65" s="1" customFormat="1" ht="24.2" customHeight="1">
      <c r="B135" s="122"/>
      <c r="C135" s="123" t="s">
        <v>217</v>
      </c>
      <c r="D135" s="123" t="s">
        <v>124</v>
      </c>
      <c r="E135" s="124" t="s">
        <v>218</v>
      </c>
      <c r="F135" s="125" t="s">
        <v>219</v>
      </c>
      <c r="G135" s="126" t="s">
        <v>154</v>
      </c>
      <c r="H135" s="127">
        <v>25</v>
      </c>
      <c r="I135" s="128"/>
      <c r="J135" s="129">
        <f>ROUND(I135*H135,2)</f>
        <v>0</v>
      </c>
      <c r="K135" s="125" t="s">
        <v>128</v>
      </c>
      <c r="L135" s="31"/>
      <c r="M135" s="130" t="s">
        <v>3</v>
      </c>
      <c r="N135" s="131" t="s">
        <v>42</v>
      </c>
      <c r="P135" s="132">
        <f>O135*H135</f>
        <v>0</v>
      </c>
      <c r="Q135" s="132">
        <v>0</v>
      </c>
      <c r="R135" s="132">
        <f>Q135*H135</f>
        <v>0</v>
      </c>
      <c r="S135" s="132">
        <v>0</v>
      </c>
      <c r="T135" s="133">
        <f>S135*H135</f>
        <v>0</v>
      </c>
      <c r="AR135" s="134" t="s">
        <v>187</v>
      </c>
      <c r="AT135" s="134" t="s">
        <v>124</v>
      </c>
      <c r="AU135" s="134" t="s">
        <v>81</v>
      </c>
      <c r="AY135" s="16" t="s">
        <v>121</v>
      </c>
      <c r="BE135" s="135">
        <f>IF(N135="základní",J135,0)</f>
        <v>0</v>
      </c>
      <c r="BF135" s="135">
        <f>IF(N135="snížená",J135,0)</f>
        <v>0</v>
      </c>
      <c r="BG135" s="135">
        <f>IF(N135="zákl. přenesená",J135,0)</f>
        <v>0</v>
      </c>
      <c r="BH135" s="135">
        <f>IF(N135="sníž. přenesená",J135,0)</f>
        <v>0</v>
      </c>
      <c r="BI135" s="135">
        <f>IF(N135="nulová",J135,0)</f>
        <v>0</v>
      </c>
      <c r="BJ135" s="16" t="s">
        <v>79</v>
      </c>
      <c r="BK135" s="135">
        <f>ROUND(I135*H135,2)</f>
        <v>0</v>
      </c>
      <c r="BL135" s="16" t="s">
        <v>187</v>
      </c>
      <c r="BM135" s="134" t="s">
        <v>220</v>
      </c>
    </row>
    <row r="136" spans="2:65" s="1" customFormat="1" ht="11.25">
      <c r="B136" s="31"/>
      <c r="D136" s="136" t="s">
        <v>131</v>
      </c>
      <c r="F136" s="137" t="s">
        <v>221</v>
      </c>
      <c r="I136" s="138"/>
      <c r="L136" s="31"/>
      <c r="M136" s="139"/>
      <c r="T136" s="52"/>
      <c r="AT136" s="16" t="s">
        <v>131</v>
      </c>
      <c r="AU136" s="16" t="s">
        <v>81</v>
      </c>
    </row>
    <row r="137" spans="2:65" s="1" customFormat="1" ht="16.5" customHeight="1">
      <c r="B137" s="122"/>
      <c r="C137" s="140" t="s">
        <v>222</v>
      </c>
      <c r="D137" s="140" t="s">
        <v>191</v>
      </c>
      <c r="E137" s="141" t="s">
        <v>223</v>
      </c>
      <c r="F137" s="142" t="s">
        <v>224</v>
      </c>
      <c r="G137" s="143" t="s">
        <v>154</v>
      </c>
      <c r="H137" s="144">
        <v>28.75</v>
      </c>
      <c r="I137" s="145"/>
      <c r="J137" s="146">
        <f>ROUND(I137*H137,2)</f>
        <v>0</v>
      </c>
      <c r="K137" s="142" t="s">
        <v>128</v>
      </c>
      <c r="L137" s="147"/>
      <c r="M137" s="148" t="s">
        <v>3</v>
      </c>
      <c r="N137" s="149" t="s">
        <v>42</v>
      </c>
      <c r="P137" s="132">
        <f>O137*H137</f>
        <v>0</v>
      </c>
      <c r="Q137" s="132">
        <v>1.91E-3</v>
      </c>
      <c r="R137" s="132">
        <f>Q137*H137</f>
        <v>5.4912500000000003E-2</v>
      </c>
      <c r="S137" s="132">
        <v>0</v>
      </c>
      <c r="T137" s="133">
        <f>S137*H137</f>
        <v>0</v>
      </c>
      <c r="AR137" s="134" t="s">
        <v>194</v>
      </c>
      <c r="AT137" s="134" t="s">
        <v>191</v>
      </c>
      <c r="AU137" s="134" t="s">
        <v>81</v>
      </c>
      <c r="AY137" s="16" t="s">
        <v>121</v>
      </c>
      <c r="BE137" s="135">
        <f>IF(N137="základní",J137,0)</f>
        <v>0</v>
      </c>
      <c r="BF137" s="135">
        <f>IF(N137="snížená",J137,0)</f>
        <v>0</v>
      </c>
      <c r="BG137" s="135">
        <f>IF(N137="zákl. přenesená",J137,0)</f>
        <v>0</v>
      </c>
      <c r="BH137" s="135">
        <f>IF(N137="sníž. přenesená",J137,0)</f>
        <v>0</v>
      </c>
      <c r="BI137" s="135">
        <f>IF(N137="nulová",J137,0)</f>
        <v>0</v>
      </c>
      <c r="BJ137" s="16" t="s">
        <v>79</v>
      </c>
      <c r="BK137" s="135">
        <f>ROUND(I137*H137,2)</f>
        <v>0</v>
      </c>
      <c r="BL137" s="16" t="s">
        <v>195</v>
      </c>
      <c r="BM137" s="134" t="s">
        <v>225</v>
      </c>
    </row>
    <row r="138" spans="2:65" s="12" customFormat="1" ht="11.25">
      <c r="B138" s="150"/>
      <c r="D138" s="151" t="s">
        <v>197</v>
      </c>
      <c r="F138" s="152" t="s">
        <v>226</v>
      </c>
      <c r="H138" s="153">
        <v>28.75</v>
      </c>
      <c r="I138" s="154"/>
      <c r="L138" s="150"/>
      <c r="M138" s="155"/>
      <c r="T138" s="156"/>
      <c r="AT138" s="157" t="s">
        <v>197</v>
      </c>
      <c r="AU138" s="157" t="s">
        <v>81</v>
      </c>
      <c r="AV138" s="12" t="s">
        <v>81</v>
      </c>
      <c r="AW138" s="12" t="s">
        <v>4</v>
      </c>
      <c r="AX138" s="12" t="s">
        <v>79</v>
      </c>
      <c r="AY138" s="157" t="s">
        <v>121</v>
      </c>
    </row>
    <row r="139" spans="2:65" s="1" customFormat="1" ht="24.2" customHeight="1">
      <c r="B139" s="122"/>
      <c r="C139" s="123" t="s">
        <v>227</v>
      </c>
      <c r="D139" s="123" t="s">
        <v>124</v>
      </c>
      <c r="E139" s="124" t="s">
        <v>228</v>
      </c>
      <c r="F139" s="125" t="s">
        <v>229</v>
      </c>
      <c r="G139" s="126" t="s">
        <v>154</v>
      </c>
      <c r="H139" s="127">
        <v>350</v>
      </c>
      <c r="I139" s="128"/>
      <c r="J139" s="129">
        <f>ROUND(I139*H139,2)</f>
        <v>0</v>
      </c>
      <c r="K139" s="125" t="s">
        <v>128</v>
      </c>
      <c r="L139" s="31"/>
      <c r="M139" s="130" t="s">
        <v>3</v>
      </c>
      <c r="N139" s="131" t="s">
        <v>42</v>
      </c>
      <c r="P139" s="132">
        <f>O139*H139</f>
        <v>0</v>
      </c>
      <c r="Q139" s="132">
        <v>0</v>
      </c>
      <c r="R139" s="132">
        <f>Q139*H139</f>
        <v>0</v>
      </c>
      <c r="S139" s="132">
        <v>0</v>
      </c>
      <c r="T139" s="133">
        <f>S139*H139</f>
        <v>0</v>
      </c>
      <c r="AR139" s="134" t="s">
        <v>187</v>
      </c>
      <c r="AT139" s="134" t="s">
        <v>124</v>
      </c>
      <c r="AU139" s="134" t="s">
        <v>81</v>
      </c>
      <c r="AY139" s="16" t="s">
        <v>121</v>
      </c>
      <c r="BE139" s="135">
        <f>IF(N139="základní",J139,0)</f>
        <v>0</v>
      </c>
      <c r="BF139" s="135">
        <f>IF(N139="snížená",J139,0)</f>
        <v>0</v>
      </c>
      <c r="BG139" s="135">
        <f>IF(N139="zákl. přenesená",J139,0)</f>
        <v>0</v>
      </c>
      <c r="BH139" s="135">
        <f>IF(N139="sníž. přenesená",J139,0)</f>
        <v>0</v>
      </c>
      <c r="BI139" s="135">
        <f>IF(N139="nulová",J139,0)</f>
        <v>0</v>
      </c>
      <c r="BJ139" s="16" t="s">
        <v>79</v>
      </c>
      <c r="BK139" s="135">
        <f>ROUND(I139*H139,2)</f>
        <v>0</v>
      </c>
      <c r="BL139" s="16" t="s">
        <v>187</v>
      </c>
      <c r="BM139" s="134" t="s">
        <v>230</v>
      </c>
    </row>
    <row r="140" spans="2:65" s="1" customFormat="1" ht="11.25">
      <c r="B140" s="31"/>
      <c r="D140" s="136" t="s">
        <v>131</v>
      </c>
      <c r="F140" s="137" t="s">
        <v>231</v>
      </c>
      <c r="I140" s="138"/>
      <c r="L140" s="31"/>
      <c r="M140" s="139"/>
      <c r="T140" s="52"/>
      <c r="AT140" s="16" t="s">
        <v>131</v>
      </c>
      <c r="AU140" s="16" t="s">
        <v>81</v>
      </c>
    </row>
    <row r="141" spans="2:65" s="1" customFormat="1" ht="16.5" customHeight="1">
      <c r="B141" s="122"/>
      <c r="C141" s="140" t="s">
        <v>8</v>
      </c>
      <c r="D141" s="140" t="s">
        <v>191</v>
      </c>
      <c r="E141" s="141" t="s">
        <v>232</v>
      </c>
      <c r="F141" s="142" t="s">
        <v>233</v>
      </c>
      <c r="G141" s="143" t="s">
        <v>154</v>
      </c>
      <c r="H141" s="144">
        <v>402.5</v>
      </c>
      <c r="I141" s="145"/>
      <c r="J141" s="146">
        <f>ROUND(I141*H141,2)</f>
        <v>0</v>
      </c>
      <c r="K141" s="142" t="s">
        <v>128</v>
      </c>
      <c r="L141" s="147"/>
      <c r="M141" s="148" t="s">
        <v>3</v>
      </c>
      <c r="N141" s="149" t="s">
        <v>42</v>
      </c>
      <c r="P141" s="132">
        <f>O141*H141</f>
        <v>0</v>
      </c>
      <c r="Q141" s="132">
        <v>2.96E-3</v>
      </c>
      <c r="R141" s="132">
        <f>Q141*H141</f>
        <v>1.1914</v>
      </c>
      <c r="S141" s="132">
        <v>0</v>
      </c>
      <c r="T141" s="133">
        <f>S141*H141</f>
        <v>0</v>
      </c>
      <c r="AR141" s="134" t="s">
        <v>194</v>
      </c>
      <c r="AT141" s="134" t="s">
        <v>191</v>
      </c>
      <c r="AU141" s="134" t="s">
        <v>81</v>
      </c>
      <c r="AY141" s="16" t="s">
        <v>121</v>
      </c>
      <c r="BE141" s="135">
        <f>IF(N141="základní",J141,0)</f>
        <v>0</v>
      </c>
      <c r="BF141" s="135">
        <f>IF(N141="snížená",J141,0)</f>
        <v>0</v>
      </c>
      <c r="BG141" s="135">
        <f>IF(N141="zákl. přenesená",J141,0)</f>
        <v>0</v>
      </c>
      <c r="BH141" s="135">
        <f>IF(N141="sníž. přenesená",J141,0)</f>
        <v>0</v>
      </c>
      <c r="BI141" s="135">
        <f>IF(N141="nulová",J141,0)</f>
        <v>0</v>
      </c>
      <c r="BJ141" s="16" t="s">
        <v>79</v>
      </c>
      <c r="BK141" s="135">
        <f>ROUND(I141*H141,2)</f>
        <v>0</v>
      </c>
      <c r="BL141" s="16" t="s">
        <v>195</v>
      </c>
      <c r="BM141" s="134" t="s">
        <v>234</v>
      </c>
    </row>
    <row r="142" spans="2:65" s="12" customFormat="1" ht="11.25">
      <c r="B142" s="150"/>
      <c r="D142" s="151" t="s">
        <v>197</v>
      </c>
      <c r="F142" s="152" t="s">
        <v>235</v>
      </c>
      <c r="H142" s="153">
        <v>402.5</v>
      </c>
      <c r="I142" s="154"/>
      <c r="L142" s="150"/>
      <c r="M142" s="155"/>
      <c r="T142" s="156"/>
      <c r="AT142" s="157" t="s">
        <v>197</v>
      </c>
      <c r="AU142" s="157" t="s">
        <v>81</v>
      </c>
      <c r="AV142" s="12" t="s">
        <v>81</v>
      </c>
      <c r="AW142" s="12" t="s">
        <v>4</v>
      </c>
      <c r="AX142" s="12" t="s">
        <v>79</v>
      </c>
      <c r="AY142" s="157" t="s">
        <v>121</v>
      </c>
    </row>
    <row r="143" spans="2:65" s="1" customFormat="1" ht="21.75" customHeight="1">
      <c r="B143" s="122"/>
      <c r="C143" s="123" t="s">
        <v>236</v>
      </c>
      <c r="D143" s="123" t="s">
        <v>124</v>
      </c>
      <c r="E143" s="124" t="s">
        <v>237</v>
      </c>
      <c r="F143" s="125" t="s">
        <v>238</v>
      </c>
      <c r="G143" s="126" t="s">
        <v>127</v>
      </c>
      <c r="H143" s="127">
        <v>5</v>
      </c>
      <c r="I143" s="128"/>
      <c r="J143" s="129">
        <f>ROUND(I143*H143,2)</f>
        <v>0</v>
      </c>
      <c r="K143" s="125" t="s">
        <v>128</v>
      </c>
      <c r="L143" s="31"/>
      <c r="M143" s="130" t="s">
        <v>3</v>
      </c>
      <c r="N143" s="131" t="s">
        <v>42</v>
      </c>
      <c r="P143" s="132">
        <f>O143*H143</f>
        <v>0</v>
      </c>
      <c r="Q143" s="132">
        <v>0</v>
      </c>
      <c r="R143" s="132">
        <f>Q143*H143</f>
        <v>0</v>
      </c>
      <c r="S143" s="132">
        <v>0</v>
      </c>
      <c r="T143" s="133">
        <f>S143*H143</f>
        <v>0</v>
      </c>
      <c r="AR143" s="134" t="s">
        <v>187</v>
      </c>
      <c r="AT143" s="134" t="s">
        <v>124</v>
      </c>
      <c r="AU143" s="134" t="s">
        <v>81</v>
      </c>
      <c r="AY143" s="16" t="s">
        <v>121</v>
      </c>
      <c r="BE143" s="135">
        <f>IF(N143="základní",J143,0)</f>
        <v>0</v>
      </c>
      <c r="BF143" s="135">
        <f>IF(N143="snížená",J143,0)</f>
        <v>0</v>
      </c>
      <c r="BG143" s="135">
        <f>IF(N143="zákl. přenesená",J143,0)</f>
        <v>0</v>
      </c>
      <c r="BH143" s="135">
        <f>IF(N143="sníž. přenesená",J143,0)</f>
        <v>0</v>
      </c>
      <c r="BI143" s="135">
        <f>IF(N143="nulová",J143,0)</f>
        <v>0</v>
      </c>
      <c r="BJ143" s="16" t="s">
        <v>79</v>
      </c>
      <c r="BK143" s="135">
        <f>ROUND(I143*H143,2)</f>
        <v>0</v>
      </c>
      <c r="BL143" s="16" t="s">
        <v>187</v>
      </c>
      <c r="BM143" s="134" t="s">
        <v>239</v>
      </c>
    </row>
    <row r="144" spans="2:65" s="1" customFormat="1" ht="11.25">
      <c r="B144" s="31"/>
      <c r="D144" s="136" t="s">
        <v>131</v>
      </c>
      <c r="F144" s="137" t="s">
        <v>240</v>
      </c>
      <c r="I144" s="138"/>
      <c r="L144" s="31"/>
      <c r="M144" s="139"/>
      <c r="T144" s="52"/>
      <c r="AT144" s="16" t="s">
        <v>131</v>
      </c>
      <c r="AU144" s="16" t="s">
        <v>81</v>
      </c>
    </row>
    <row r="145" spans="2:65" s="1" customFormat="1" ht="21.75" customHeight="1">
      <c r="B145" s="122"/>
      <c r="C145" s="123" t="s">
        <v>241</v>
      </c>
      <c r="D145" s="123" t="s">
        <v>124</v>
      </c>
      <c r="E145" s="124" t="s">
        <v>242</v>
      </c>
      <c r="F145" s="125" t="s">
        <v>243</v>
      </c>
      <c r="G145" s="126" t="s">
        <v>127</v>
      </c>
      <c r="H145" s="127">
        <v>2</v>
      </c>
      <c r="I145" s="128"/>
      <c r="J145" s="129">
        <f>ROUND(I145*H145,2)</f>
        <v>0</v>
      </c>
      <c r="K145" s="125" t="s">
        <v>128</v>
      </c>
      <c r="L145" s="31"/>
      <c r="M145" s="130" t="s">
        <v>3</v>
      </c>
      <c r="N145" s="131" t="s">
        <v>42</v>
      </c>
      <c r="P145" s="132">
        <f>O145*H145</f>
        <v>0</v>
      </c>
      <c r="Q145" s="132">
        <v>0</v>
      </c>
      <c r="R145" s="132">
        <f>Q145*H145</f>
        <v>0</v>
      </c>
      <c r="S145" s="132">
        <v>0</v>
      </c>
      <c r="T145" s="133">
        <f>S145*H145</f>
        <v>0</v>
      </c>
      <c r="AR145" s="134" t="s">
        <v>187</v>
      </c>
      <c r="AT145" s="134" t="s">
        <v>124</v>
      </c>
      <c r="AU145" s="134" t="s">
        <v>81</v>
      </c>
      <c r="AY145" s="16" t="s">
        <v>121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6" t="s">
        <v>79</v>
      </c>
      <c r="BK145" s="135">
        <f>ROUND(I145*H145,2)</f>
        <v>0</v>
      </c>
      <c r="BL145" s="16" t="s">
        <v>187</v>
      </c>
      <c r="BM145" s="134" t="s">
        <v>244</v>
      </c>
    </row>
    <row r="146" spans="2:65" s="1" customFormat="1" ht="11.25">
      <c r="B146" s="31"/>
      <c r="D146" s="136" t="s">
        <v>131</v>
      </c>
      <c r="F146" s="137" t="s">
        <v>245</v>
      </c>
      <c r="I146" s="138"/>
      <c r="L146" s="31"/>
      <c r="M146" s="139"/>
      <c r="T146" s="52"/>
      <c r="AT146" s="16" t="s">
        <v>131</v>
      </c>
      <c r="AU146" s="16" t="s">
        <v>81</v>
      </c>
    </row>
    <row r="147" spans="2:65" s="1" customFormat="1" ht="21.75" customHeight="1">
      <c r="B147" s="122"/>
      <c r="C147" s="123" t="s">
        <v>246</v>
      </c>
      <c r="D147" s="123" t="s">
        <v>124</v>
      </c>
      <c r="E147" s="124" t="s">
        <v>247</v>
      </c>
      <c r="F147" s="125" t="s">
        <v>248</v>
      </c>
      <c r="G147" s="126" t="s">
        <v>127</v>
      </c>
      <c r="H147" s="127">
        <v>8</v>
      </c>
      <c r="I147" s="128"/>
      <c r="J147" s="129">
        <f>ROUND(I147*H147,2)</f>
        <v>0</v>
      </c>
      <c r="K147" s="125" t="s">
        <v>128</v>
      </c>
      <c r="L147" s="31"/>
      <c r="M147" s="130" t="s">
        <v>3</v>
      </c>
      <c r="N147" s="131" t="s">
        <v>42</v>
      </c>
      <c r="P147" s="132">
        <f>O147*H147</f>
        <v>0</v>
      </c>
      <c r="Q147" s="132">
        <v>0</v>
      </c>
      <c r="R147" s="132">
        <f>Q147*H147</f>
        <v>0</v>
      </c>
      <c r="S147" s="132">
        <v>0</v>
      </c>
      <c r="T147" s="133">
        <f>S147*H147</f>
        <v>0</v>
      </c>
      <c r="AR147" s="134" t="s">
        <v>187</v>
      </c>
      <c r="AT147" s="134" t="s">
        <v>124</v>
      </c>
      <c r="AU147" s="134" t="s">
        <v>81</v>
      </c>
      <c r="AY147" s="16" t="s">
        <v>121</v>
      </c>
      <c r="BE147" s="135">
        <f>IF(N147="základní",J147,0)</f>
        <v>0</v>
      </c>
      <c r="BF147" s="135">
        <f>IF(N147="snížená",J147,0)</f>
        <v>0</v>
      </c>
      <c r="BG147" s="135">
        <f>IF(N147="zákl. přenesená",J147,0)</f>
        <v>0</v>
      </c>
      <c r="BH147" s="135">
        <f>IF(N147="sníž. přenesená",J147,0)</f>
        <v>0</v>
      </c>
      <c r="BI147" s="135">
        <f>IF(N147="nulová",J147,0)</f>
        <v>0</v>
      </c>
      <c r="BJ147" s="16" t="s">
        <v>79</v>
      </c>
      <c r="BK147" s="135">
        <f>ROUND(I147*H147,2)</f>
        <v>0</v>
      </c>
      <c r="BL147" s="16" t="s">
        <v>187</v>
      </c>
      <c r="BM147" s="134" t="s">
        <v>249</v>
      </c>
    </row>
    <row r="148" spans="2:65" s="1" customFormat="1" ht="11.25">
      <c r="B148" s="31"/>
      <c r="D148" s="136" t="s">
        <v>131</v>
      </c>
      <c r="F148" s="137" t="s">
        <v>250</v>
      </c>
      <c r="I148" s="138"/>
      <c r="L148" s="31"/>
      <c r="M148" s="139"/>
      <c r="T148" s="52"/>
      <c r="AT148" s="16" t="s">
        <v>131</v>
      </c>
      <c r="AU148" s="16" t="s">
        <v>81</v>
      </c>
    </row>
    <row r="149" spans="2:65" s="12" customFormat="1" ht="11.25">
      <c r="B149" s="150"/>
      <c r="D149" s="151" t="s">
        <v>197</v>
      </c>
      <c r="E149" s="157" t="s">
        <v>3</v>
      </c>
      <c r="F149" s="152" t="s">
        <v>251</v>
      </c>
      <c r="H149" s="153">
        <v>8</v>
      </c>
      <c r="I149" s="154"/>
      <c r="L149" s="150"/>
      <c r="M149" s="155"/>
      <c r="T149" s="156"/>
      <c r="AT149" s="157" t="s">
        <v>197</v>
      </c>
      <c r="AU149" s="157" t="s">
        <v>81</v>
      </c>
      <c r="AV149" s="12" t="s">
        <v>81</v>
      </c>
      <c r="AW149" s="12" t="s">
        <v>32</v>
      </c>
      <c r="AX149" s="12" t="s">
        <v>79</v>
      </c>
      <c r="AY149" s="157" t="s">
        <v>121</v>
      </c>
    </row>
    <row r="150" spans="2:65" s="1" customFormat="1" ht="24.2" customHeight="1">
      <c r="B150" s="122"/>
      <c r="C150" s="123" t="s">
        <v>252</v>
      </c>
      <c r="D150" s="123" t="s">
        <v>124</v>
      </c>
      <c r="E150" s="124" t="s">
        <v>253</v>
      </c>
      <c r="F150" s="125" t="s">
        <v>254</v>
      </c>
      <c r="G150" s="126" t="s">
        <v>127</v>
      </c>
      <c r="H150" s="127">
        <v>5</v>
      </c>
      <c r="I150" s="128"/>
      <c r="J150" s="129">
        <f>ROUND(I150*H150,2)</f>
        <v>0</v>
      </c>
      <c r="K150" s="125" t="s">
        <v>128</v>
      </c>
      <c r="L150" s="31"/>
      <c r="M150" s="130" t="s">
        <v>3</v>
      </c>
      <c r="N150" s="131" t="s">
        <v>42</v>
      </c>
      <c r="P150" s="132">
        <f>O150*H150</f>
        <v>0</v>
      </c>
      <c r="Q150" s="132">
        <v>2.0000000000000002E-5</v>
      </c>
      <c r="R150" s="132">
        <f>Q150*H150</f>
        <v>1E-4</v>
      </c>
      <c r="S150" s="132">
        <v>0</v>
      </c>
      <c r="T150" s="133">
        <f>S150*H150</f>
        <v>0</v>
      </c>
      <c r="AR150" s="134" t="s">
        <v>187</v>
      </c>
      <c r="AT150" s="134" t="s">
        <v>124</v>
      </c>
      <c r="AU150" s="134" t="s">
        <v>81</v>
      </c>
      <c r="AY150" s="16" t="s">
        <v>121</v>
      </c>
      <c r="BE150" s="135">
        <f>IF(N150="základní",J150,0)</f>
        <v>0</v>
      </c>
      <c r="BF150" s="135">
        <f>IF(N150="snížená",J150,0)</f>
        <v>0</v>
      </c>
      <c r="BG150" s="135">
        <f>IF(N150="zákl. přenesená",J150,0)</f>
        <v>0</v>
      </c>
      <c r="BH150" s="135">
        <f>IF(N150="sníž. přenesená",J150,0)</f>
        <v>0</v>
      </c>
      <c r="BI150" s="135">
        <f>IF(N150="nulová",J150,0)</f>
        <v>0</v>
      </c>
      <c r="BJ150" s="16" t="s">
        <v>79</v>
      </c>
      <c r="BK150" s="135">
        <f>ROUND(I150*H150,2)</f>
        <v>0</v>
      </c>
      <c r="BL150" s="16" t="s">
        <v>187</v>
      </c>
      <c r="BM150" s="134" t="s">
        <v>255</v>
      </c>
    </row>
    <row r="151" spans="2:65" s="1" customFormat="1" ht="11.25">
      <c r="B151" s="31"/>
      <c r="D151" s="136" t="s">
        <v>131</v>
      </c>
      <c r="F151" s="137" t="s">
        <v>256</v>
      </c>
      <c r="I151" s="138"/>
      <c r="L151" s="31"/>
      <c r="M151" s="139"/>
      <c r="T151" s="52"/>
      <c r="AT151" s="16" t="s">
        <v>131</v>
      </c>
      <c r="AU151" s="16" t="s">
        <v>81</v>
      </c>
    </row>
    <row r="152" spans="2:65" s="1" customFormat="1" ht="24.2" customHeight="1">
      <c r="B152" s="122"/>
      <c r="C152" s="123" t="s">
        <v>257</v>
      </c>
      <c r="D152" s="123" t="s">
        <v>124</v>
      </c>
      <c r="E152" s="124" t="s">
        <v>258</v>
      </c>
      <c r="F152" s="125" t="s">
        <v>259</v>
      </c>
      <c r="G152" s="126" t="s">
        <v>127</v>
      </c>
      <c r="H152" s="127">
        <v>15</v>
      </c>
      <c r="I152" s="128"/>
      <c r="J152" s="129">
        <f>ROUND(I152*H152,2)</f>
        <v>0</v>
      </c>
      <c r="K152" s="125" t="s">
        <v>128</v>
      </c>
      <c r="L152" s="31"/>
      <c r="M152" s="130" t="s">
        <v>3</v>
      </c>
      <c r="N152" s="131" t="s">
        <v>42</v>
      </c>
      <c r="P152" s="132">
        <f>O152*H152</f>
        <v>0</v>
      </c>
      <c r="Q152" s="132">
        <v>6.9999999999999994E-5</v>
      </c>
      <c r="R152" s="132">
        <f>Q152*H152</f>
        <v>1.0499999999999999E-3</v>
      </c>
      <c r="S152" s="132">
        <v>0</v>
      </c>
      <c r="T152" s="133">
        <f>S152*H152</f>
        <v>0</v>
      </c>
      <c r="AR152" s="134" t="s">
        <v>187</v>
      </c>
      <c r="AT152" s="134" t="s">
        <v>124</v>
      </c>
      <c r="AU152" s="134" t="s">
        <v>81</v>
      </c>
      <c r="AY152" s="16" t="s">
        <v>121</v>
      </c>
      <c r="BE152" s="135">
        <f>IF(N152="základní",J152,0)</f>
        <v>0</v>
      </c>
      <c r="BF152" s="135">
        <f>IF(N152="snížená",J152,0)</f>
        <v>0</v>
      </c>
      <c r="BG152" s="135">
        <f>IF(N152="zákl. přenesená",J152,0)</f>
        <v>0</v>
      </c>
      <c r="BH152" s="135">
        <f>IF(N152="sníž. přenesená",J152,0)</f>
        <v>0</v>
      </c>
      <c r="BI152" s="135">
        <f>IF(N152="nulová",J152,0)</f>
        <v>0</v>
      </c>
      <c r="BJ152" s="16" t="s">
        <v>79</v>
      </c>
      <c r="BK152" s="135">
        <f>ROUND(I152*H152,2)</f>
        <v>0</v>
      </c>
      <c r="BL152" s="16" t="s">
        <v>187</v>
      </c>
      <c r="BM152" s="134" t="s">
        <v>260</v>
      </c>
    </row>
    <row r="153" spans="2:65" s="1" customFormat="1" ht="11.25">
      <c r="B153" s="31"/>
      <c r="D153" s="136" t="s">
        <v>131</v>
      </c>
      <c r="F153" s="137" t="s">
        <v>261</v>
      </c>
      <c r="I153" s="138"/>
      <c r="L153" s="31"/>
      <c r="M153" s="139"/>
      <c r="T153" s="52"/>
      <c r="AT153" s="16" t="s">
        <v>131</v>
      </c>
      <c r="AU153" s="16" t="s">
        <v>81</v>
      </c>
    </row>
    <row r="154" spans="2:65" s="1" customFormat="1" ht="24.2" customHeight="1">
      <c r="B154" s="122"/>
      <c r="C154" s="123" t="s">
        <v>262</v>
      </c>
      <c r="D154" s="123" t="s">
        <v>124</v>
      </c>
      <c r="E154" s="124" t="s">
        <v>263</v>
      </c>
      <c r="F154" s="125" t="s">
        <v>264</v>
      </c>
      <c r="G154" s="126" t="s">
        <v>127</v>
      </c>
      <c r="H154" s="127">
        <v>10</v>
      </c>
      <c r="I154" s="128"/>
      <c r="J154" s="129">
        <f>ROUND(I154*H154,2)</f>
        <v>0</v>
      </c>
      <c r="K154" s="125" t="s">
        <v>128</v>
      </c>
      <c r="L154" s="31"/>
      <c r="M154" s="130" t="s">
        <v>3</v>
      </c>
      <c r="N154" s="131" t="s">
        <v>42</v>
      </c>
      <c r="P154" s="132">
        <f>O154*H154</f>
        <v>0</v>
      </c>
      <c r="Q154" s="132">
        <v>6.0000000000000001E-3</v>
      </c>
      <c r="R154" s="132">
        <f>Q154*H154</f>
        <v>0.06</v>
      </c>
      <c r="S154" s="132">
        <v>0</v>
      </c>
      <c r="T154" s="133">
        <f>S154*H154</f>
        <v>0</v>
      </c>
      <c r="AR154" s="134" t="s">
        <v>187</v>
      </c>
      <c r="AT154" s="134" t="s">
        <v>124</v>
      </c>
      <c r="AU154" s="134" t="s">
        <v>81</v>
      </c>
      <c r="AY154" s="16" t="s">
        <v>121</v>
      </c>
      <c r="BE154" s="135">
        <f>IF(N154="základní",J154,0)</f>
        <v>0</v>
      </c>
      <c r="BF154" s="135">
        <f>IF(N154="snížená",J154,0)</f>
        <v>0</v>
      </c>
      <c r="BG154" s="135">
        <f>IF(N154="zákl. přenesená",J154,0)</f>
        <v>0</v>
      </c>
      <c r="BH154" s="135">
        <f>IF(N154="sníž. přenesená",J154,0)</f>
        <v>0</v>
      </c>
      <c r="BI154" s="135">
        <f>IF(N154="nulová",J154,0)</f>
        <v>0</v>
      </c>
      <c r="BJ154" s="16" t="s">
        <v>79</v>
      </c>
      <c r="BK154" s="135">
        <f>ROUND(I154*H154,2)</f>
        <v>0</v>
      </c>
      <c r="BL154" s="16" t="s">
        <v>187</v>
      </c>
      <c r="BM154" s="134" t="s">
        <v>265</v>
      </c>
    </row>
    <row r="155" spans="2:65" s="1" customFormat="1" ht="11.25">
      <c r="B155" s="31"/>
      <c r="D155" s="136" t="s">
        <v>131</v>
      </c>
      <c r="F155" s="137" t="s">
        <v>266</v>
      </c>
      <c r="I155" s="138"/>
      <c r="L155" s="31"/>
      <c r="M155" s="139"/>
      <c r="T155" s="52"/>
      <c r="AT155" s="16" t="s">
        <v>131</v>
      </c>
      <c r="AU155" s="16" t="s">
        <v>81</v>
      </c>
    </row>
    <row r="156" spans="2:65" s="1" customFormat="1" ht="24.2" customHeight="1">
      <c r="B156" s="122"/>
      <c r="C156" s="123" t="s">
        <v>267</v>
      </c>
      <c r="D156" s="123" t="s">
        <v>124</v>
      </c>
      <c r="E156" s="124" t="s">
        <v>268</v>
      </c>
      <c r="F156" s="125" t="s">
        <v>269</v>
      </c>
      <c r="G156" s="126" t="s">
        <v>127</v>
      </c>
      <c r="H156" s="127">
        <v>1</v>
      </c>
      <c r="I156" s="128"/>
      <c r="J156" s="129">
        <f>ROUND(I156*H156,2)</f>
        <v>0</v>
      </c>
      <c r="K156" s="125" t="s">
        <v>128</v>
      </c>
      <c r="L156" s="31"/>
      <c r="M156" s="130" t="s">
        <v>3</v>
      </c>
      <c r="N156" s="131" t="s">
        <v>42</v>
      </c>
      <c r="P156" s="132">
        <f>O156*H156</f>
        <v>0</v>
      </c>
      <c r="Q156" s="132">
        <v>4.2000000000000002E-4</v>
      </c>
      <c r="R156" s="132">
        <f>Q156*H156</f>
        <v>4.2000000000000002E-4</v>
      </c>
      <c r="S156" s="132">
        <v>0</v>
      </c>
      <c r="T156" s="133">
        <f>S156*H156</f>
        <v>0</v>
      </c>
      <c r="AR156" s="134" t="s">
        <v>187</v>
      </c>
      <c r="AT156" s="134" t="s">
        <v>124</v>
      </c>
      <c r="AU156" s="134" t="s">
        <v>81</v>
      </c>
      <c r="AY156" s="16" t="s">
        <v>121</v>
      </c>
      <c r="BE156" s="135">
        <f>IF(N156="základní",J156,0)</f>
        <v>0</v>
      </c>
      <c r="BF156" s="135">
        <f>IF(N156="snížená",J156,0)</f>
        <v>0</v>
      </c>
      <c r="BG156" s="135">
        <f>IF(N156="zákl. přenesená",J156,0)</f>
        <v>0</v>
      </c>
      <c r="BH156" s="135">
        <f>IF(N156="sníž. přenesená",J156,0)</f>
        <v>0</v>
      </c>
      <c r="BI156" s="135">
        <f>IF(N156="nulová",J156,0)</f>
        <v>0</v>
      </c>
      <c r="BJ156" s="16" t="s">
        <v>79</v>
      </c>
      <c r="BK156" s="135">
        <f>ROUND(I156*H156,2)</f>
        <v>0</v>
      </c>
      <c r="BL156" s="16" t="s">
        <v>187</v>
      </c>
      <c r="BM156" s="134" t="s">
        <v>270</v>
      </c>
    </row>
    <row r="157" spans="2:65" s="1" customFormat="1" ht="11.25">
      <c r="B157" s="31"/>
      <c r="D157" s="136" t="s">
        <v>131</v>
      </c>
      <c r="F157" s="137" t="s">
        <v>271</v>
      </c>
      <c r="I157" s="138"/>
      <c r="L157" s="31"/>
      <c r="M157" s="139"/>
      <c r="T157" s="52"/>
      <c r="AT157" s="16" t="s">
        <v>131</v>
      </c>
      <c r="AU157" s="16" t="s">
        <v>81</v>
      </c>
    </row>
    <row r="158" spans="2:65" s="1" customFormat="1" ht="24.2" customHeight="1">
      <c r="B158" s="122"/>
      <c r="C158" s="123" t="s">
        <v>272</v>
      </c>
      <c r="D158" s="123" t="s">
        <v>124</v>
      </c>
      <c r="E158" s="124" t="s">
        <v>273</v>
      </c>
      <c r="F158" s="125" t="s">
        <v>274</v>
      </c>
      <c r="G158" s="126" t="s">
        <v>127</v>
      </c>
      <c r="H158" s="127">
        <v>5</v>
      </c>
      <c r="I158" s="128"/>
      <c r="J158" s="129">
        <f>ROUND(I158*H158,2)</f>
        <v>0</v>
      </c>
      <c r="K158" s="125" t="s">
        <v>128</v>
      </c>
      <c r="L158" s="31"/>
      <c r="M158" s="130" t="s">
        <v>3</v>
      </c>
      <c r="N158" s="131" t="s">
        <v>42</v>
      </c>
      <c r="P158" s="132">
        <f>O158*H158</f>
        <v>0</v>
      </c>
      <c r="Q158" s="132">
        <v>1.1999999999999999E-3</v>
      </c>
      <c r="R158" s="132">
        <f>Q158*H158</f>
        <v>5.9999999999999993E-3</v>
      </c>
      <c r="S158" s="132">
        <v>0</v>
      </c>
      <c r="T158" s="133">
        <f>S158*H158</f>
        <v>0</v>
      </c>
      <c r="AR158" s="134" t="s">
        <v>187</v>
      </c>
      <c r="AT158" s="134" t="s">
        <v>124</v>
      </c>
      <c r="AU158" s="134" t="s">
        <v>81</v>
      </c>
      <c r="AY158" s="16" t="s">
        <v>121</v>
      </c>
      <c r="BE158" s="135">
        <f>IF(N158="základní",J158,0)</f>
        <v>0</v>
      </c>
      <c r="BF158" s="135">
        <f>IF(N158="snížená",J158,0)</f>
        <v>0</v>
      </c>
      <c r="BG158" s="135">
        <f>IF(N158="zákl. přenesená",J158,0)</f>
        <v>0</v>
      </c>
      <c r="BH158" s="135">
        <f>IF(N158="sníž. přenesená",J158,0)</f>
        <v>0</v>
      </c>
      <c r="BI158" s="135">
        <f>IF(N158="nulová",J158,0)</f>
        <v>0</v>
      </c>
      <c r="BJ158" s="16" t="s">
        <v>79</v>
      </c>
      <c r="BK158" s="135">
        <f>ROUND(I158*H158,2)</f>
        <v>0</v>
      </c>
      <c r="BL158" s="16" t="s">
        <v>187</v>
      </c>
      <c r="BM158" s="134" t="s">
        <v>275</v>
      </c>
    </row>
    <row r="159" spans="2:65" s="1" customFormat="1" ht="11.25">
      <c r="B159" s="31"/>
      <c r="D159" s="136" t="s">
        <v>131</v>
      </c>
      <c r="F159" s="137" t="s">
        <v>276</v>
      </c>
      <c r="I159" s="138"/>
      <c r="L159" s="31"/>
      <c r="M159" s="139"/>
      <c r="T159" s="52"/>
      <c r="AT159" s="16" t="s">
        <v>131</v>
      </c>
      <c r="AU159" s="16" t="s">
        <v>81</v>
      </c>
    </row>
    <row r="160" spans="2:65" s="1" customFormat="1" ht="24.2" customHeight="1">
      <c r="B160" s="122"/>
      <c r="C160" s="123" t="s">
        <v>277</v>
      </c>
      <c r="D160" s="123" t="s">
        <v>124</v>
      </c>
      <c r="E160" s="124" t="s">
        <v>278</v>
      </c>
      <c r="F160" s="125" t="s">
        <v>279</v>
      </c>
      <c r="G160" s="126" t="s">
        <v>127</v>
      </c>
      <c r="H160" s="127">
        <v>6</v>
      </c>
      <c r="I160" s="128"/>
      <c r="J160" s="129">
        <f>ROUND(I160*H160,2)</f>
        <v>0</v>
      </c>
      <c r="K160" s="125" t="s">
        <v>128</v>
      </c>
      <c r="L160" s="31"/>
      <c r="M160" s="130" t="s">
        <v>3</v>
      </c>
      <c r="N160" s="131" t="s">
        <v>42</v>
      </c>
      <c r="P160" s="132">
        <f>O160*H160</f>
        <v>0</v>
      </c>
      <c r="Q160" s="132">
        <v>9.7999999999999997E-4</v>
      </c>
      <c r="R160" s="132">
        <f>Q160*H160</f>
        <v>5.8799999999999998E-3</v>
      </c>
      <c r="S160" s="132">
        <v>0</v>
      </c>
      <c r="T160" s="133">
        <f>S160*H160</f>
        <v>0</v>
      </c>
      <c r="AR160" s="134" t="s">
        <v>187</v>
      </c>
      <c r="AT160" s="134" t="s">
        <v>124</v>
      </c>
      <c r="AU160" s="134" t="s">
        <v>81</v>
      </c>
      <c r="AY160" s="16" t="s">
        <v>121</v>
      </c>
      <c r="BE160" s="135">
        <f>IF(N160="základní",J160,0)</f>
        <v>0</v>
      </c>
      <c r="BF160" s="135">
        <f>IF(N160="snížená",J160,0)</f>
        <v>0</v>
      </c>
      <c r="BG160" s="135">
        <f>IF(N160="zákl. přenesená",J160,0)</f>
        <v>0</v>
      </c>
      <c r="BH160" s="135">
        <f>IF(N160="sníž. přenesená",J160,0)</f>
        <v>0</v>
      </c>
      <c r="BI160" s="135">
        <f>IF(N160="nulová",J160,0)</f>
        <v>0</v>
      </c>
      <c r="BJ160" s="16" t="s">
        <v>79</v>
      </c>
      <c r="BK160" s="135">
        <f>ROUND(I160*H160,2)</f>
        <v>0</v>
      </c>
      <c r="BL160" s="16" t="s">
        <v>187</v>
      </c>
      <c r="BM160" s="134" t="s">
        <v>280</v>
      </c>
    </row>
    <row r="161" spans="2:65" s="1" customFormat="1" ht="11.25">
      <c r="B161" s="31"/>
      <c r="D161" s="136" t="s">
        <v>131</v>
      </c>
      <c r="F161" s="137" t="s">
        <v>281</v>
      </c>
      <c r="I161" s="138"/>
      <c r="L161" s="31"/>
      <c r="M161" s="139"/>
      <c r="T161" s="52"/>
      <c r="AT161" s="16" t="s">
        <v>131</v>
      </c>
      <c r="AU161" s="16" t="s">
        <v>81</v>
      </c>
    </row>
    <row r="162" spans="2:65" s="1" customFormat="1" ht="24.2" customHeight="1">
      <c r="B162" s="122"/>
      <c r="C162" s="123" t="s">
        <v>282</v>
      </c>
      <c r="D162" s="123" t="s">
        <v>124</v>
      </c>
      <c r="E162" s="124" t="s">
        <v>283</v>
      </c>
      <c r="F162" s="125" t="s">
        <v>284</v>
      </c>
      <c r="G162" s="126" t="s">
        <v>127</v>
      </c>
      <c r="H162" s="127">
        <v>8</v>
      </c>
      <c r="I162" s="128"/>
      <c r="J162" s="129">
        <f>ROUND(I162*H162,2)</f>
        <v>0</v>
      </c>
      <c r="K162" s="125" t="s">
        <v>128</v>
      </c>
      <c r="L162" s="31"/>
      <c r="M162" s="130" t="s">
        <v>3</v>
      </c>
      <c r="N162" s="131" t="s">
        <v>42</v>
      </c>
      <c r="P162" s="132">
        <f>O162*H162</f>
        <v>0</v>
      </c>
      <c r="Q162" s="132">
        <v>1.2199999999999999E-3</v>
      </c>
      <c r="R162" s="132">
        <f>Q162*H162</f>
        <v>9.7599999999999996E-3</v>
      </c>
      <c r="S162" s="132">
        <v>0</v>
      </c>
      <c r="T162" s="133">
        <f>S162*H162</f>
        <v>0</v>
      </c>
      <c r="AR162" s="134" t="s">
        <v>187</v>
      </c>
      <c r="AT162" s="134" t="s">
        <v>124</v>
      </c>
      <c r="AU162" s="134" t="s">
        <v>81</v>
      </c>
      <c r="AY162" s="16" t="s">
        <v>121</v>
      </c>
      <c r="BE162" s="135">
        <f>IF(N162="základní",J162,0)</f>
        <v>0</v>
      </c>
      <c r="BF162" s="135">
        <f>IF(N162="snížená",J162,0)</f>
        <v>0</v>
      </c>
      <c r="BG162" s="135">
        <f>IF(N162="zákl. přenesená",J162,0)</f>
        <v>0</v>
      </c>
      <c r="BH162" s="135">
        <f>IF(N162="sníž. přenesená",J162,0)</f>
        <v>0</v>
      </c>
      <c r="BI162" s="135">
        <f>IF(N162="nulová",J162,0)</f>
        <v>0</v>
      </c>
      <c r="BJ162" s="16" t="s">
        <v>79</v>
      </c>
      <c r="BK162" s="135">
        <f>ROUND(I162*H162,2)</f>
        <v>0</v>
      </c>
      <c r="BL162" s="16" t="s">
        <v>187</v>
      </c>
      <c r="BM162" s="134" t="s">
        <v>285</v>
      </c>
    </row>
    <row r="163" spans="2:65" s="1" customFormat="1" ht="11.25">
      <c r="B163" s="31"/>
      <c r="D163" s="136" t="s">
        <v>131</v>
      </c>
      <c r="F163" s="137" t="s">
        <v>286</v>
      </c>
      <c r="I163" s="138"/>
      <c r="L163" s="31"/>
      <c r="M163" s="139"/>
      <c r="T163" s="52"/>
      <c r="AT163" s="16" t="s">
        <v>131</v>
      </c>
      <c r="AU163" s="16" t="s">
        <v>81</v>
      </c>
    </row>
    <row r="164" spans="2:65" s="11" customFormat="1" ht="22.9" customHeight="1">
      <c r="B164" s="110"/>
      <c r="D164" s="111" t="s">
        <v>70</v>
      </c>
      <c r="E164" s="120" t="s">
        <v>287</v>
      </c>
      <c r="F164" s="120" t="s">
        <v>288</v>
      </c>
      <c r="I164" s="113"/>
      <c r="J164" s="121">
        <f>BK164</f>
        <v>0</v>
      </c>
      <c r="L164" s="110"/>
      <c r="M164" s="115"/>
      <c r="P164" s="116">
        <f>SUM(P165:P170)</f>
        <v>0</v>
      </c>
      <c r="R164" s="116">
        <f>SUM(R165:R170)</f>
        <v>0.3</v>
      </c>
      <c r="T164" s="117">
        <f>SUM(T165:T170)</f>
        <v>0</v>
      </c>
      <c r="AR164" s="111" t="s">
        <v>81</v>
      </c>
      <c r="AT164" s="118" t="s">
        <v>70</v>
      </c>
      <c r="AU164" s="118" t="s">
        <v>79</v>
      </c>
      <c r="AY164" s="111" t="s">
        <v>121</v>
      </c>
      <c r="BK164" s="119">
        <f>SUM(BK165:BK170)</f>
        <v>0</v>
      </c>
    </row>
    <row r="165" spans="2:65" s="1" customFormat="1" ht="16.5" customHeight="1">
      <c r="B165" s="122"/>
      <c r="C165" s="123" t="s">
        <v>289</v>
      </c>
      <c r="D165" s="123" t="s">
        <v>124</v>
      </c>
      <c r="E165" s="124" t="s">
        <v>290</v>
      </c>
      <c r="F165" s="125" t="s">
        <v>291</v>
      </c>
      <c r="G165" s="126" t="s">
        <v>292</v>
      </c>
      <c r="H165" s="127">
        <v>1</v>
      </c>
      <c r="I165" s="128"/>
      <c r="J165" s="129">
        <f>ROUND(I165*H165,2)</f>
        <v>0</v>
      </c>
      <c r="K165" s="125" t="s">
        <v>3</v>
      </c>
      <c r="L165" s="31"/>
      <c r="M165" s="130" t="s">
        <v>3</v>
      </c>
      <c r="N165" s="131" t="s">
        <v>42</v>
      </c>
      <c r="P165" s="132">
        <f>O165*H165</f>
        <v>0</v>
      </c>
      <c r="Q165" s="132">
        <v>0</v>
      </c>
      <c r="R165" s="132">
        <f>Q165*H165</f>
        <v>0</v>
      </c>
      <c r="S165" s="132">
        <v>0</v>
      </c>
      <c r="T165" s="133">
        <f>S165*H165</f>
        <v>0</v>
      </c>
      <c r="AR165" s="134" t="s">
        <v>187</v>
      </c>
      <c r="AT165" s="134" t="s">
        <v>124</v>
      </c>
      <c r="AU165" s="134" t="s">
        <v>81</v>
      </c>
      <c r="AY165" s="16" t="s">
        <v>121</v>
      </c>
      <c r="BE165" s="135">
        <f>IF(N165="základní",J165,0)</f>
        <v>0</v>
      </c>
      <c r="BF165" s="135">
        <f>IF(N165="snížená",J165,0)</f>
        <v>0</v>
      </c>
      <c r="BG165" s="135">
        <f>IF(N165="zákl. přenesená",J165,0)</f>
        <v>0</v>
      </c>
      <c r="BH165" s="135">
        <f>IF(N165="sníž. přenesená",J165,0)</f>
        <v>0</v>
      </c>
      <c r="BI165" s="135">
        <f>IF(N165="nulová",J165,0)</f>
        <v>0</v>
      </c>
      <c r="BJ165" s="16" t="s">
        <v>79</v>
      </c>
      <c r="BK165" s="135">
        <f>ROUND(I165*H165,2)</f>
        <v>0</v>
      </c>
      <c r="BL165" s="16" t="s">
        <v>187</v>
      </c>
      <c r="BM165" s="134" t="s">
        <v>293</v>
      </c>
    </row>
    <row r="166" spans="2:65" s="1" customFormat="1" ht="16.5" customHeight="1">
      <c r="B166" s="122"/>
      <c r="C166" s="140" t="s">
        <v>294</v>
      </c>
      <c r="D166" s="140" t="s">
        <v>191</v>
      </c>
      <c r="E166" s="141" t="s">
        <v>295</v>
      </c>
      <c r="F166" s="142" t="s">
        <v>296</v>
      </c>
      <c r="G166" s="143" t="s">
        <v>127</v>
      </c>
      <c r="H166" s="144">
        <v>1</v>
      </c>
      <c r="I166" s="145"/>
      <c r="J166" s="146">
        <f>ROUND(I166*H166,2)</f>
        <v>0</v>
      </c>
      <c r="K166" s="142" t="s">
        <v>3</v>
      </c>
      <c r="L166" s="147"/>
      <c r="M166" s="148" t="s">
        <v>3</v>
      </c>
      <c r="N166" s="149" t="s">
        <v>42</v>
      </c>
      <c r="P166" s="132">
        <f>O166*H166</f>
        <v>0</v>
      </c>
      <c r="Q166" s="132">
        <v>0.3</v>
      </c>
      <c r="R166" s="132">
        <f>Q166*H166</f>
        <v>0.3</v>
      </c>
      <c r="S166" s="132">
        <v>0</v>
      </c>
      <c r="T166" s="133">
        <f>S166*H166</f>
        <v>0</v>
      </c>
      <c r="AR166" s="134" t="s">
        <v>289</v>
      </c>
      <c r="AT166" s="134" t="s">
        <v>191</v>
      </c>
      <c r="AU166" s="134" t="s">
        <v>81</v>
      </c>
      <c r="AY166" s="16" t="s">
        <v>121</v>
      </c>
      <c r="BE166" s="135">
        <f>IF(N166="základní",J166,0)</f>
        <v>0</v>
      </c>
      <c r="BF166" s="135">
        <f>IF(N166="snížená",J166,0)</f>
        <v>0</v>
      </c>
      <c r="BG166" s="135">
        <f>IF(N166="zákl. přenesená",J166,0)</f>
        <v>0</v>
      </c>
      <c r="BH166" s="135">
        <f>IF(N166="sníž. přenesená",J166,0)</f>
        <v>0</v>
      </c>
      <c r="BI166" s="135">
        <f>IF(N166="nulová",J166,0)</f>
        <v>0</v>
      </c>
      <c r="BJ166" s="16" t="s">
        <v>79</v>
      </c>
      <c r="BK166" s="135">
        <f>ROUND(I166*H166,2)</f>
        <v>0</v>
      </c>
      <c r="BL166" s="16" t="s">
        <v>187</v>
      </c>
      <c r="BM166" s="134" t="s">
        <v>297</v>
      </c>
    </row>
    <row r="167" spans="2:65" s="1" customFormat="1" ht="24.2" customHeight="1">
      <c r="B167" s="122"/>
      <c r="C167" s="123" t="s">
        <v>298</v>
      </c>
      <c r="D167" s="123" t="s">
        <v>124</v>
      </c>
      <c r="E167" s="124" t="s">
        <v>299</v>
      </c>
      <c r="F167" s="125" t="s">
        <v>300</v>
      </c>
      <c r="G167" s="126" t="s">
        <v>301</v>
      </c>
      <c r="H167" s="158"/>
      <c r="I167" s="128"/>
      <c r="J167" s="129">
        <f>ROUND(I167*H167,2)</f>
        <v>0</v>
      </c>
      <c r="K167" s="125" t="s">
        <v>128</v>
      </c>
      <c r="L167" s="31"/>
      <c r="M167" s="130" t="s">
        <v>3</v>
      </c>
      <c r="N167" s="131" t="s">
        <v>42</v>
      </c>
      <c r="P167" s="132">
        <f>O167*H167</f>
        <v>0</v>
      </c>
      <c r="Q167" s="132">
        <v>0</v>
      </c>
      <c r="R167" s="132">
        <f>Q167*H167</f>
        <v>0</v>
      </c>
      <c r="S167" s="132">
        <v>0</v>
      </c>
      <c r="T167" s="133">
        <f>S167*H167</f>
        <v>0</v>
      </c>
      <c r="AR167" s="134" t="s">
        <v>187</v>
      </c>
      <c r="AT167" s="134" t="s">
        <v>124</v>
      </c>
      <c r="AU167" s="134" t="s">
        <v>81</v>
      </c>
      <c r="AY167" s="16" t="s">
        <v>121</v>
      </c>
      <c r="BE167" s="135">
        <f>IF(N167="základní",J167,0)</f>
        <v>0</v>
      </c>
      <c r="BF167" s="135">
        <f>IF(N167="snížená",J167,0)</f>
        <v>0</v>
      </c>
      <c r="BG167" s="135">
        <f>IF(N167="zákl. přenesená",J167,0)</f>
        <v>0</v>
      </c>
      <c r="BH167" s="135">
        <f>IF(N167="sníž. přenesená",J167,0)</f>
        <v>0</v>
      </c>
      <c r="BI167" s="135">
        <f>IF(N167="nulová",J167,0)</f>
        <v>0</v>
      </c>
      <c r="BJ167" s="16" t="s">
        <v>79</v>
      </c>
      <c r="BK167" s="135">
        <f>ROUND(I167*H167,2)</f>
        <v>0</v>
      </c>
      <c r="BL167" s="16" t="s">
        <v>187</v>
      </c>
      <c r="BM167" s="134" t="s">
        <v>302</v>
      </c>
    </row>
    <row r="168" spans="2:65" s="1" customFormat="1" ht="11.25">
      <c r="B168" s="31"/>
      <c r="D168" s="136" t="s">
        <v>131</v>
      </c>
      <c r="F168" s="137" t="s">
        <v>303</v>
      </c>
      <c r="I168" s="138"/>
      <c r="L168" s="31"/>
      <c r="M168" s="139"/>
      <c r="T168" s="52"/>
      <c r="AT168" s="16" t="s">
        <v>131</v>
      </c>
      <c r="AU168" s="16" t="s">
        <v>81</v>
      </c>
    </row>
    <row r="169" spans="2:65" s="1" customFormat="1" ht="37.9" customHeight="1">
      <c r="B169" s="122"/>
      <c r="C169" s="123" t="s">
        <v>304</v>
      </c>
      <c r="D169" s="123" t="s">
        <v>124</v>
      </c>
      <c r="E169" s="124" t="s">
        <v>305</v>
      </c>
      <c r="F169" s="125" t="s">
        <v>306</v>
      </c>
      <c r="G169" s="126" t="s">
        <v>301</v>
      </c>
      <c r="H169" s="158"/>
      <c r="I169" s="128"/>
      <c r="J169" s="129">
        <f>ROUND(I169*H169,2)</f>
        <v>0</v>
      </c>
      <c r="K169" s="125" t="s">
        <v>128</v>
      </c>
      <c r="L169" s="31"/>
      <c r="M169" s="130" t="s">
        <v>3</v>
      </c>
      <c r="N169" s="131" t="s">
        <v>42</v>
      </c>
      <c r="P169" s="132">
        <f>O169*H169</f>
        <v>0</v>
      </c>
      <c r="Q169" s="132">
        <v>0</v>
      </c>
      <c r="R169" s="132">
        <f>Q169*H169</f>
        <v>0</v>
      </c>
      <c r="S169" s="132">
        <v>0</v>
      </c>
      <c r="T169" s="133">
        <f>S169*H169</f>
        <v>0</v>
      </c>
      <c r="AR169" s="134" t="s">
        <v>187</v>
      </c>
      <c r="AT169" s="134" t="s">
        <v>124</v>
      </c>
      <c r="AU169" s="134" t="s">
        <v>81</v>
      </c>
      <c r="AY169" s="16" t="s">
        <v>121</v>
      </c>
      <c r="BE169" s="135">
        <f>IF(N169="základní",J169,0)</f>
        <v>0</v>
      </c>
      <c r="BF169" s="135">
        <f>IF(N169="snížená",J169,0)</f>
        <v>0</v>
      </c>
      <c r="BG169" s="135">
        <f>IF(N169="zákl. přenesená",J169,0)</f>
        <v>0</v>
      </c>
      <c r="BH169" s="135">
        <f>IF(N169="sníž. přenesená",J169,0)</f>
        <v>0</v>
      </c>
      <c r="BI169" s="135">
        <f>IF(N169="nulová",J169,0)</f>
        <v>0</v>
      </c>
      <c r="BJ169" s="16" t="s">
        <v>79</v>
      </c>
      <c r="BK169" s="135">
        <f>ROUND(I169*H169,2)</f>
        <v>0</v>
      </c>
      <c r="BL169" s="16" t="s">
        <v>187</v>
      </c>
      <c r="BM169" s="134" t="s">
        <v>307</v>
      </c>
    </row>
    <row r="170" spans="2:65" s="1" customFormat="1" ht="11.25">
      <c r="B170" s="31"/>
      <c r="D170" s="136" t="s">
        <v>131</v>
      </c>
      <c r="F170" s="137" t="s">
        <v>308</v>
      </c>
      <c r="I170" s="138"/>
      <c r="L170" s="31"/>
      <c r="M170" s="139"/>
      <c r="T170" s="52"/>
      <c r="AT170" s="16" t="s">
        <v>131</v>
      </c>
      <c r="AU170" s="16" t="s">
        <v>81</v>
      </c>
    </row>
    <row r="171" spans="2:65" s="11" customFormat="1" ht="22.9" customHeight="1">
      <c r="B171" s="110"/>
      <c r="D171" s="111" t="s">
        <v>70</v>
      </c>
      <c r="E171" s="120" t="s">
        <v>309</v>
      </c>
      <c r="F171" s="120" t="s">
        <v>310</v>
      </c>
      <c r="I171" s="113"/>
      <c r="J171" s="121">
        <f>BK171</f>
        <v>0</v>
      </c>
      <c r="L171" s="110"/>
      <c r="M171" s="115"/>
      <c r="P171" s="116">
        <f>SUM(P172:P188)</f>
        <v>0</v>
      </c>
      <c r="R171" s="116">
        <f>SUM(R172:R188)</f>
        <v>0.23972300000000002</v>
      </c>
      <c r="T171" s="117">
        <f>SUM(T172:T188)</f>
        <v>0</v>
      </c>
      <c r="AR171" s="111" t="s">
        <v>81</v>
      </c>
      <c r="AT171" s="118" t="s">
        <v>70</v>
      </c>
      <c r="AU171" s="118" t="s">
        <v>79</v>
      </c>
      <c r="AY171" s="111" t="s">
        <v>121</v>
      </c>
      <c r="BK171" s="119">
        <f>SUM(BK172:BK188)</f>
        <v>0</v>
      </c>
    </row>
    <row r="172" spans="2:65" s="1" customFormat="1" ht="24.2" customHeight="1">
      <c r="B172" s="122"/>
      <c r="C172" s="123" t="s">
        <v>311</v>
      </c>
      <c r="D172" s="123" t="s">
        <v>124</v>
      </c>
      <c r="E172" s="124" t="s">
        <v>312</v>
      </c>
      <c r="F172" s="125" t="s">
        <v>313</v>
      </c>
      <c r="G172" s="126" t="s">
        <v>154</v>
      </c>
      <c r="H172" s="127">
        <v>6</v>
      </c>
      <c r="I172" s="128"/>
      <c r="J172" s="129">
        <f>ROUND(I172*H172,2)</f>
        <v>0</v>
      </c>
      <c r="K172" s="125" t="s">
        <v>128</v>
      </c>
      <c r="L172" s="31"/>
      <c r="M172" s="130" t="s">
        <v>3</v>
      </c>
      <c r="N172" s="131" t="s">
        <v>42</v>
      </c>
      <c r="P172" s="132">
        <f>O172*H172</f>
        <v>0</v>
      </c>
      <c r="Q172" s="132">
        <v>0</v>
      </c>
      <c r="R172" s="132">
        <f>Q172*H172</f>
        <v>0</v>
      </c>
      <c r="S172" s="132">
        <v>0</v>
      </c>
      <c r="T172" s="133">
        <f>S172*H172</f>
        <v>0</v>
      </c>
      <c r="AR172" s="134" t="s">
        <v>187</v>
      </c>
      <c r="AT172" s="134" t="s">
        <v>124</v>
      </c>
      <c r="AU172" s="134" t="s">
        <v>81</v>
      </c>
      <c r="AY172" s="16" t="s">
        <v>121</v>
      </c>
      <c r="BE172" s="135">
        <f>IF(N172="základní",J172,0)</f>
        <v>0</v>
      </c>
      <c r="BF172" s="135">
        <f>IF(N172="snížená",J172,0)</f>
        <v>0</v>
      </c>
      <c r="BG172" s="135">
        <f>IF(N172="zákl. přenesená",J172,0)</f>
        <v>0</v>
      </c>
      <c r="BH172" s="135">
        <f>IF(N172="sníž. přenesená",J172,0)</f>
        <v>0</v>
      </c>
      <c r="BI172" s="135">
        <f>IF(N172="nulová",J172,0)</f>
        <v>0</v>
      </c>
      <c r="BJ172" s="16" t="s">
        <v>79</v>
      </c>
      <c r="BK172" s="135">
        <f>ROUND(I172*H172,2)</f>
        <v>0</v>
      </c>
      <c r="BL172" s="16" t="s">
        <v>187</v>
      </c>
      <c r="BM172" s="134" t="s">
        <v>314</v>
      </c>
    </row>
    <row r="173" spans="2:65" s="1" customFormat="1" ht="11.25">
      <c r="B173" s="31"/>
      <c r="D173" s="136" t="s">
        <v>131</v>
      </c>
      <c r="F173" s="137" t="s">
        <v>315</v>
      </c>
      <c r="I173" s="138"/>
      <c r="L173" s="31"/>
      <c r="M173" s="139"/>
      <c r="T173" s="52"/>
      <c r="AT173" s="16" t="s">
        <v>131</v>
      </c>
      <c r="AU173" s="16" t="s">
        <v>81</v>
      </c>
    </row>
    <row r="174" spans="2:65" s="1" customFormat="1" ht="16.5" customHeight="1">
      <c r="B174" s="122"/>
      <c r="C174" s="140" t="s">
        <v>316</v>
      </c>
      <c r="D174" s="140" t="s">
        <v>191</v>
      </c>
      <c r="E174" s="141" t="s">
        <v>317</v>
      </c>
      <c r="F174" s="142" t="s">
        <v>318</v>
      </c>
      <c r="G174" s="143" t="s">
        <v>154</v>
      </c>
      <c r="H174" s="144">
        <v>6.9</v>
      </c>
      <c r="I174" s="145"/>
      <c r="J174" s="146">
        <f>ROUND(I174*H174,2)</f>
        <v>0</v>
      </c>
      <c r="K174" s="142" t="s">
        <v>128</v>
      </c>
      <c r="L174" s="147"/>
      <c r="M174" s="148" t="s">
        <v>3</v>
      </c>
      <c r="N174" s="149" t="s">
        <v>42</v>
      </c>
      <c r="P174" s="132">
        <f>O174*H174</f>
        <v>0</v>
      </c>
      <c r="Q174" s="132">
        <v>1.367E-2</v>
      </c>
      <c r="R174" s="132">
        <f>Q174*H174</f>
        <v>9.4323000000000004E-2</v>
      </c>
      <c r="S174" s="132">
        <v>0</v>
      </c>
      <c r="T174" s="133">
        <f>S174*H174</f>
        <v>0</v>
      </c>
      <c r="AR174" s="134" t="s">
        <v>289</v>
      </c>
      <c r="AT174" s="134" t="s">
        <v>191</v>
      </c>
      <c r="AU174" s="134" t="s">
        <v>81</v>
      </c>
      <c r="AY174" s="16" t="s">
        <v>121</v>
      </c>
      <c r="BE174" s="135">
        <f>IF(N174="základní",J174,0)</f>
        <v>0</v>
      </c>
      <c r="BF174" s="135">
        <f>IF(N174="snížená",J174,0)</f>
        <v>0</v>
      </c>
      <c r="BG174" s="135">
        <f>IF(N174="zákl. přenesená",J174,0)</f>
        <v>0</v>
      </c>
      <c r="BH174" s="135">
        <f>IF(N174="sníž. přenesená",J174,0)</f>
        <v>0</v>
      </c>
      <c r="BI174" s="135">
        <f>IF(N174="nulová",J174,0)</f>
        <v>0</v>
      </c>
      <c r="BJ174" s="16" t="s">
        <v>79</v>
      </c>
      <c r="BK174" s="135">
        <f>ROUND(I174*H174,2)</f>
        <v>0</v>
      </c>
      <c r="BL174" s="16" t="s">
        <v>187</v>
      </c>
      <c r="BM174" s="134" t="s">
        <v>319</v>
      </c>
    </row>
    <row r="175" spans="2:65" s="12" customFormat="1" ht="11.25">
      <c r="B175" s="150"/>
      <c r="D175" s="151" t="s">
        <v>197</v>
      </c>
      <c r="E175" s="157" t="s">
        <v>3</v>
      </c>
      <c r="F175" s="152" t="s">
        <v>320</v>
      </c>
      <c r="H175" s="153">
        <v>6.9</v>
      </c>
      <c r="I175" s="154"/>
      <c r="L175" s="150"/>
      <c r="M175" s="155"/>
      <c r="T175" s="156"/>
      <c r="AT175" s="157" t="s">
        <v>197</v>
      </c>
      <c r="AU175" s="157" t="s">
        <v>81</v>
      </c>
      <c r="AV175" s="12" t="s">
        <v>81</v>
      </c>
      <c r="AW175" s="12" t="s">
        <v>32</v>
      </c>
      <c r="AX175" s="12" t="s">
        <v>79</v>
      </c>
      <c r="AY175" s="157" t="s">
        <v>121</v>
      </c>
    </row>
    <row r="176" spans="2:65" s="1" customFormat="1" ht="24.2" customHeight="1">
      <c r="B176" s="122"/>
      <c r="C176" s="123" t="s">
        <v>321</v>
      </c>
      <c r="D176" s="123" t="s">
        <v>124</v>
      </c>
      <c r="E176" s="124" t="s">
        <v>322</v>
      </c>
      <c r="F176" s="125" t="s">
        <v>323</v>
      </c>
      <c r="G176" s="126" t="s">
        <v>127</v>
      </c>
      <c r="H176" s="127">
        <v>2</v>
      </c>
      <c r="I176" s="128"/>
      <c r="J176" s="129">
        <f>ROUND(I176*H176,2)</f>
        <v>0</v>
      </c>
      <c r="K176" s="125" t="s">
        <v>128</v>
      </c>
      <c r="L176" s="31"/>
      <c r="M176" s="130" t="s">
        <v>3</v>
      </c>
      <c r="N176" s="131" t="s">
        <v>42</v>
      </c>
      <c r="P176" s="132">
        <f>O176*H176</f>
        <v>0</v>
      </c>
      <c r="Q176" s="132">
        <v>0</v>
      </c>
      <c r="R176" s="132">
        <f>Q176*H176</f>
        <v>0</v>
      </c>
      <c r="S176" s="132">
        <v>0</v>
      </c>
      <c r="T176" s="133">
        <f>S176*H176</f>
        <v>0</v>
      </c>
      <c r="AR176" s="134" t="s">
        <v>187</v>
      </c>
      <c r="AT176" s="134" t="s">
        <v>124</v>
      </c>
      <c r="AU176" s="134" t="s">
        <v>81</v>
      </c>
      <c r="AY176" s="16" t="s">
        <v>121</v>
      </c>
      <c r="BE176" s="135">
        <f>IF(N176="základní",J176,0)</f>
        <v>0</v>
      </c>
      <c r="BF176" s="135">
        <f>IF(N176="snížená",J176,0)</f>
        <v>0</v>
      </c>
      <c r="BG176" s="135">
        <f>IF(N176="zákl. přenesená",J176,0)</f>
        <v>0</v>
      </c>
      <c r="BH176" s="135">
        <f>IF(N176="sníž. přenesená",J176,0)</f>
        <v>0</v>
      </c>
      <c r="BI176" s="135">
        <f>IF(N176="nulová",J176,0)</f>
        <v>0</v>
      </c>
      <c r="BJ176" s="16" t="s">
        <v>79</v>
      </c>
      <c r="BK176" s="135">
        <f>ROUND(I176*H176,2)</f>
        <v>0</v>
      </c>
      <c r="BL176" s="16" t="s">
        <v>187</v>
      </c>
      <c r="BM176" s="134" t="s">
        <v>324</v>
      </c>
    </row>
    <row r="177" spans="2:65" s="1" customFormat="1" ht="11.25">
      <c r="B177" s="31"/>
      <c r="D177" s="136" t="s">
        <v>131</v>
      </c>
      <c r="F177" s="137" t="s">
        <v>325</v>
      </c>
      <c r="I177" s="138"/>
      <c r="L177" s="31"/>
      <c r="M177" s="139"/>
      <c r="T177" s="52"/>
      <c r="AT177" s="16" t="s">
        <v>131</v>
      </c>
      <c r="AU177" s="16" t="s">
        <v>81</v>
      </c>
    </row>
    <row r="178" spans="2:65" s="1" customFormat="1" ht="16.5" customHeight="1">
      <c r="B178" s="122"/>
      <c r="C178" s="140" t="s">
        <v>326</v>
      </c>
      <c r="D178" s="140" t="s">
        <v>191</v>
      </c>
      <c r="E178" s="141" t="s">
        <v>327</v>
      </c>
      <c r="F178" s="142" t="s">
        <v>328</v>
      </c>
      <c r="G178" s="143" t="s">
        <v>127</v>
      </c>
      <c r="H178" s="144">
        <v>2</v>
      </c>
      <c r="I178" s="145"/>
      <c r="J178" s="146">
        <f>ROUND(I178*H178,2)</f>
        <v>0</v>
      </c>
      <c r="K178" s="142" t="s">
        <v>3</v>
      </c>
      <c r="L178" s="147"/>
      <c r="M178" s="148" t="s">
        <v>3</v>
      </c>
      <c r="N178" s="149" t="s">
        <v>42</v>
      </c>
      <c r="P178" s="132">
        <f>O178*H178</f>
        <v>0</v>
      </c>
      <c r="Q178" s="132">
        <v>1.0200000000000001E-2</v>
      </c>
      <c r="R178" s="132">
        <f>Q178*H178</f>
        <v>2.0400000000000001E-2</v>
      </c>
      <c r="S178" s="132">
        <v>0</v>
      </c>
      <c r="T178" s="133">
        <f>S178*H178</f>
        <v>0</v>
      </c>
      <c r="AR178" s="134" t="s">
        <v>289</v>
      </c>
      <c r="AT178" s="134" t="s">
        <v>191</v>
      </c>
      <c r="AU178" s="134" t="s">
        <v>81</v>
      </c>
      <c r="AY178" s="16" t="s">
        <v>121</v>
      </c>
      <c r="BE178" s="135">
        <f>IF(N178="základní",J178,0)</f>
        <v>0</v>
      </c>
      <c r="BF178" s="135">
        <f>IF(N178="snížená",J178,0)</f>
        <v>0</v>
      </c>
      <c r="BG178" s="135">
        <f>IF(N178="zákl. přenesená",J178,0)</f>
        <v>0</v>
      </c>
      <c r="BH178" s="135">
        <f>IF(N178="sníž. přenesená",J178,0)</f>
        <v>0</v>
      </c>
      <c r="BI178" s="135">
        <f>IF(N178="nulová",J178,0)</f>
        <v>0</v>
      </c>
      <c r="BJ178" s="16" t="s">
        <v>79</v>
      </c>
      <c r="BK178" s="135">
        <f>ROUND(I178*H178,2)</f>
        <v>0</v>
      </c>
      <c r="BL178" s="16" t="s">
        <v>187</v>
      </c>
      <c r="BM178" s="134" t="s">
        <v>329</v>
      </c>
    </row>
    <row r="179" spans="2:65" s="1" customFormat="1" ht="24.2" customHeight="1">
      <c r="B179" s="122"/>
      <c r="C179" s="123" t="s">
        <v>330</v>
      </c>
      <c r="D179" s="123" t="s">
        <v>124</v>
      </c>
      <c r="E179" s="124" t="s">
        <v>331</v>
      </c>
      <c r="F179" s="125" t="s">
        <v>332</v>
      </c>
      <c r="G179" s="126" t="s">
        <v>127</v>
      </c>
      <c r="H179" s="127">
        <v>1</v>
      </c>
      <c r="I179" s="128"/>
      <c r="J179" s="129">
        <f>ROUND(I179*H179,2)</f>
        <v>0</v>
      </c>
      <c r="K179" s="125" t="s">
        <v>128</v>
      </c>
      <c r="L179" s="31"/>
      <c r="M179" s="130" t="s">
        <v>3</v>
      </c>
      <c r="N179" s="131" t="s">
        <v>42</v>
      </c>
      <c r="P179" s="132">
        <f>O179*H179</f>
        <v>0</v>
      </c>
      <c r="Q179" s="132">
        <v>0</v>
      </c>
      <c r="R179" s="132">
        <f>Q179*H179</f>
        <v>0</v>
      </c>
      <c r="S179" s="132">
        <v>0</v>
      </c>
      <c r="T179" s="133">
        <f>S179*H179</f>
        <v>0</v>
      </c>
      <c r="AR179" s="134" t="s">
        <v>187</v>
      </c>
      <c r="AT179" s="134" t="s">
        <v>124</v>
      </c>
      <c r="AU179" s="134" t="s">
        <v>81</v>
      </c>
      <c r="AY179" s="16" t="s">
        <v>121</v>
      </c>
      <c r="BE179" s="135">
        <f>IF(N179="základní",J179,0)</f>
        <v>0</v>
      </c>
      <c r="BF179" s="135">
        <f>IF(N179="snížená",J179,0)</f>
        <v>0</v>
      </c>
      <c r="BG179" s="135">
        <f>IF(N179="zákl. přenesená",J179,0)</f>
        <v>0</v>
      </c>
      <c r="BH179" s="135">
        <f>IF(N179="sníž. přenesená",J179,0)</f>
        <v>0</v>
      </c>
      <c r="BI179" s="135">
        <f>IF(N179="nulová",J179,0)</f>
        <v>0</v>
      </c>
      <c r="BJ179" s="16" t="s">
        <v>79</v>
      </c>
      <c r="BK179" s="135">
        <f>ROUND(I179*H179,2)</f>
        <v>0</v>
      </c>
      <c r="BL179" s="16" t="s">
        <v>187</v>
      </c>
      <c r="BM179" s="134" t="s">
        <v>333</v>
      </c>
    </row>
    <row r="180" spans="2:65" s="1" customFormat="1" ht="11.25">
      <c r="B180" s="31"/>
      <c r="D180" s="136" t="s">
        <v>131</v>
      </c>
      <c r="F180" s="137" t="s">
        <v>334</v>
      </c>
      <c r="I180" s="138"/>
      <c r="L180" s="31"/>
      <c r="M180" s="139"/>
      <c r="T180" s="52"/>
      <c r="AT180" s="16" t="s">
        <v>131</v>
      </c>
      <c r="AU180" s="16" t="s">
        <v>81</v>
      </c>
    </row>
    <row r="181" spans="2:65" s="1" customFormat="1" ht="16.5" customHeight="1">
      <c r="B181" s="122"/>
      <c r="C181" s="140" t="s">
        <v>335</v>
      </c>
      <c r="D181" s="140" t="s">
        <v>191</v>
      </c>
      <c r="E181" s="141" t="s">
        <v>336</v>
      </c>
      <c r="F181" s="142" t="s">
        <v>337</v>
      </c>
      <c r="G181" s="143" t="s">
        <v>127</v>
      </c>
      <c r="H181" s="144">
        <v>1</v>
      </c>
      <c r="I181" s="145"/>
      <c r="J181" s="146">
        <f>ROUND(I181*H181,2)</f>
        <v>0</v>
      </c>
      <c r="K181" s="142" t="s">
        <v>3</v>
      </c>
      <c r="L181" s="147"/>
      <c r="M181" s="148" t="s">
        <v>3</v>
      </c>
      <c r="N181" s="149" t="s">
        <v>42</v>
      </c>
      <c r="P181" s="132">
        <f>O181*H181</f>
        <v>0</v>
      </c>
      <c r="Q181" s="132">
        <v>0.125</v>
      </c>
      <c r="R181" s="132">
        <f>Q181*H181</f>
        <v>0.125</v>
      </c>
      <c r="S181" s="132">
        <v>0</v>
      </c>
      <c r="T181" s="133">
        <f>S181*H181</f>
        <v>0</v>
      </c>
      <c r="AR181" s="134" t="s">
        <v>289</v>
      </c>
      <c r="AT181" s="134" t="s">
        <v>191</v>
      </c>
      <c r="AU181" s="134" t="s">
        <v>81</v>
      </c>
      <c r="AY181" s="16" t="s">
        <v>121</v>
      </c>
      <c r="BE181" s="135">
        <f>IF(N181="základní",J181,0)</f>
        <v>0</v>
      </c>
      <c r="BF181" s="135">
        <f>IF(N181="snížená",J181,0)</f>
        <v>0</v>
      </c>
      <c r="BG181" s="135">
        <f>IF(N181="zákl. přenesená",J181,0)</f>
        <v>0</v>
      </c>
      <c r="BH181" s="135">
        <f>IF(N181="sníž. přenesená",J181,0)</f>
        <v>0</v>
      </c>
      <c r="BI181" s="135">
        <f>IF(N181="nulová",J181,0)</f>
        <v>0</v>
      </c>
      <c r="BJ181" s="16" t="s">
        <v>79</v>
      </c>
      <c r="BK181" s="135">
        <f>ROUND(I181*H181,2)</f>
        <v>0</v>
      </c>
      <c r="BL181" s="16" t="s">
        <v>187</v>
      </c>
      <c r="BM181" s="134" t="s">
        <v>338</v>
      </c>
    </row>
    <row r="182" spans="2:65" s="1" customFormat="1" ht="16.5" customHeight="1">
      <c r="B182" s="122"/>
      <c r="C182" s="140" t="s">
        <v>339</v>
      </c>
      <c r="D182" s="140" t="s">
        <v>191</v>
      </c>
      <c r="E182" s="141" t="s">
        <v>340</v>
      </c>
      <c r="F182" s="142" t="s">
        <v>341</v>
      </c>
      <c r="G182" s="143" t="s">
        <v>127</v>
      </c>
      <c r="H182" s="144">
        <v>1</v>
      </c>
      <c r="I182" s="145"/>
      <c r="J182" s="146">
        <f>ROUND(I182*H182,2)</f>
        <v>0</v>
      </c>
      <c r="K182" s="142" t="s">
        <v>3</v>
      </c>
      <c r="L182" s="147"/>
      <c r="M182" s="148" t="s">
        <v>3</v>
      </c>
      <c r="N182" s="149" t="s">
        <v>42</v>
      </c>
      <c r="P182" s="132">
        <f>O182*H182</f>
        <v>0</v>
      </c>
      <c r="Q182" s="132">
        <v>0</v>
      </c>
      <c r="R182" s="132">
        <f>Q182*H182</f>
        <v>0</v>
      </c>
      <c r="S182" s="132">
        <v>0</v>
      </c>
      <c r="T182" s="133">
        <f>S182*H182</f>
        <v>0</v>
      </c>
      <c r="AR182" s="134" t="s">
        <v>289</v>
      </c>
      <c r="AT182" s="134" t="s">
        <v>191</v>
      </c>
      <c r="AU182" s="134" t="s">
        <v>81</v>
      </c>
      <c r="AY182" s="16" t="s">
        <v>121</v>
      </c>
      <c r="BE182" s="135">
        <f>IF(N182="základní",J182,0)</f>
        <v>0</v>
      </c>
      <c r="BF182" s="135">
        <f>IF(N182="snížená",J182,0)</f>
        <v>0</v>
      </c>
      <c r="BG182" s="135">
        <f>IF(N182="zákl. přenesená",J182,0)</f>
        <v>0</v>
      </c>
      <c r="BH182" s="135">
        <f>IF(N182="sníž. přenesená",J182,0)</f>
        <v>0</v>
      </c>
      <c r="BI182" s="135">
        <f>IF(N182="nulová",J182,0)</f>
        <v>0</v>
      </c>
      <c r="BJ182" s="16" t="s">
        <v>79</v>
      </c>
      <c r="BK182" s="135">
        <f>ROUND(I182*H182,2)</f>
        <v>0</v>
      </c>
      <c r="BL182" s="16" t="s">
        <v>187</v>
      </c>
      <c r="BM182" s="134" t="s">
        <v>342</v>
      </c>
    </row>
    <row r="183" spans="2:65" s="1" customFormat="1" ht="16.5" customHeight="1">
      <c r="B183" s="122"/>
      <c r="C183" s="123" t="s">
        <v>343</v>
      </c>
      <c r="D183" s="123" t="s">
        <v>124</v>
      </c>
      <c r="E183" s="124" t="s">
        <v>344</v>
      </c>
      <c r="F183" s="125" t="s">
        <v>345</v>
      </c>
      <c r="G183" s="126" t="s">
        <v>127</v>
      </c>
      <c r="H183" s="127">
        <v>1</v>
      </c>
      <c r="I183" s="128"/>
      <c r="J183" s="129">
        <f>ROUND(I183*H183,2)</f>
        <v>0</v>
      </c>
      <c r="K183" s="125" t="s">
        <v>3</v>
      </c>
      <c r="L183" s="31"/>
      <c r="M183" s="130" t="s">
        <v>3</v>
      </c>
      <c r="N183" s="131" t="s">
        <v>42</v>
      </c>
      <c r="P183" s="132">
        <f>O183*H183</f>
        <v>0</v>
      </c>
      <c r="Q183" s="132">
        <v>0</v>
      </c>
      <c r="R183" s="132">
        <f>Q183*H183</f>
        <v>0</v>
      </c>
      <c r="S183" s="132">
        <v>0</v>
      </c>
      <c r="T183" s="133">
        <f>S183*H183</f>
        <v>0</v>
      </c>
      <c r="AR183" s="134" t="s">
        <v>187</v>
      </c>
      <c r="AT183" s="134" t="s">
        <v>124</v>
      </c>
      <c r="AU183" s="134" t="s">
        <v>81</v>
      </c>
      <c r="AY183" s="16" t="s">
        <v>121</v>
      </c>
      <c r="BE183" s="135">
        <f>IF(N183="základní",J183,0)</f>
        <v>0</v>
      </c>
      <c r="BF183" s="135">
        <f>IF(N183="snížená",J183,0)</f>
        <v>0</v>
      </c>
      <c r="BG183" s="135">
        <f>IF(N183="zákl. přenesená",J183,0)</f>
        <v>0</v>
      </c>
      <c r="BH183" s="135">
        <f>IF(N183="sníž. přenesená",J183,0)</f>
        <v>0</v>
      </c>
      <c r="BI183" s="135">
        <f>IF(N183="nulová",J183,0)</f>
        <v>0</v>
      </c>
      <c r="BJ183" s="16" t="s">
        <v>79</v>
      </c>
      <c r="BK183" s="135">
        <f>ROUND(I183*H183,2)</f>
        <v>0</v>
      </c>
      <c r="BL183" s="16" t="s">
        <v>187</v>
      </c>
      <c r="BM183" s="134" t="s">
        <v>346</v>
      </c>
    </row>
    <row r="184" spans="2:65" s="1" customFormat="1" ht="16.5" customHeight="1">
      <c r="B184" s="122"/>
      <c r="C184" s="123" t="s">
        <v>347</v>
      </c>
      <c r="D184" s="123" t="s">
        <v>124</v>
      </c>
      <c r="E184" s="124" t="s">
        <v>348</v>
      </c>
      <c r="F184" s="125" t="s">
        <v>349</v>
      </c>
      <c r="G184" s="126" t="s">
        <v>127</v>
      </c>
      <c r="H184" s="127">
        <v>1</v>
      </c>
      <c r="I184" s="128"/>
      <c r="J184" s="129">
        <f>ROUND(I184*H184,2)</f>
        <v>0</v>
      </c>
      <c r="K184" s="125" t="s">
        <v>3</v>
      </c>
      <c r="L184" s="31"/>
      <c r="M184" s="130" t="s">
        <v>3</v>
      </c>
      <c r="N184" s="131" t="s">
        <v>42</v>
      </c>
      <c r="P184" s="132">
        <f>O184*H184</f>
        <v>0</v>
      </c>
      <c r="Q184" s="132">
        <v>0</v>
      </c>
      <c r="R184" s="132">
        <f>Q184*H184</f>
        <v>0</v>
      </c>
      <c r="S184" s="132">
        <v>0</v>
      </c>
      <c r="T184" s="133">
        <f>S184*H184</f>
        <v>0</v>
      </c>
      <c r="AR184" s="134" t="s">
        <v>187</v>
      </c>
      <c r="AT184" s="134" t="s">
        <v>124</v>
      </c>
      <c r="AU184" s="134" t="s">
        <v>81</v>
      </c>
      <c r="AY184" s="16" t="s">
        <v>121</v>
      </c>
      <c r="BE184" s="135">
        <f>IF(N184="základní",J184,0)</f>
        <v>0</v>
      </c>
      <c r="BF184" s="135">
        <f>IF(N184="snížená",J184,0)</f>
        <v>0</v>
      </c>
      <c r="BG184" s="135">
        <f>IF(N184="zákl. přenesená",J184,0)</f>
        <v>0</v>
      </c>
      <c r="BH184" s="135">
        <f>IF(N184="sníž. přenesená",J184,0)</f>
        <v>0</v>
      </c>
      <c r="BI184" s="135">
        <f>IF(N184="nulová",J184,0)</f>
        <v>0</v>
      </c>
      <c r="BJ184" s="16" t="s">
        <v>79</v>
      </c>
      <c r="BK184" s="135">
        <f>ROUND(I184*H184,2)</f>
        <v>0</v>
      </c>
      <c r="BL184" s="16" t="s">
        <v>187</v>
      </c>
      <c r="BM184" s="134" t="s">
        <v>350</v>
      </c>
    </row>
    <row r="185" spans="2:65" s="1" customFormat="1" ht="24.2" customHeight="1">
      <c r="B185" s="122"/>
      <c r="C185" s="123" t="s">
        <v>351</v>
      </c>
      <c r="D185" s="123" t="s">
        <v>124</v>
      </c>
      <c r="E185" s="124" t="s">
        <v>299</v>
      </c>
      <c r="F185" s="125" t="s">
        <v>300</v>
      </c>
      <c r="G185" s="126" t="s">
        <v>301</v>
      </c>
      <c r="H185" s="158"/>
      <c r="I185" s="128"/>
      <c r="J185" s="129">
        <f>ROUND(I185*H185,2)</f>
        <v>0</v>
      </c>
      <c r="K185" s="125" t="s">
        <v>128</v>
      </c>
      <c r="L185" s="31"/>
      <c r="M185" s="130" t="s">
        <v>3</v>
      </c>
      <c r="N185" s="131" t="s">
        <v>42</v>
      </c>
      <c r="P185" s="132">
        <f>O185*H185</f>
        <v>0</v>
      </c>
      <c r="Q185" s="132">
        <v>0</v>
      </c>
      <c r="R185" s="132">
        <f>Q185*H185</f>
        <v>0</v>
      </c>
      <c r="S185" s="132">
        <v>0</v>
      </c>
      <c r="T185" s="133">
        <f>S185*H185</f>
        <v>0</v>
      </c>
      <c r="AR185" s="134" t="s">
        <v>187</v>
      </c>
      <c r="AT185" s="134" t="s">
        <v>124</v>
      </c>
      <c r="AU185" s="134" t="s">
        <v>81</v>
      </c>
      <c r="AY185" s="16" t="s">
        <v>121</v>
      </c>
      <c r="BE185" s="135">
        <f>IF(N185="základní",J185,0)</f>
        <v>0</v>
      </c>
      <c r="BF185" s="135">
        <f>IF(N185="snížená",J185,0)</f>
        <v>0</v>
      </c>
      <c r="BG185" s="135">
        <f>IF(N185="zákl. přenesená",J185,0)</f>
        <v>0</v>
      </c>
      <c r="BH185" s="135">
        <f>IF(N185="sníž. přenesená",J185,0)</f>
        <v>0</v>
      </c>
      <c r="BI185" s="135">
        <f>IF(N185="nulová",J185,0)</f>
        <v>0</v>
      </c>
      <c r="BJ185" s="16" t="s">
        <v>79</v>
      </c>
      <c r="BK185" s="135">
        <f>ROUND(I185*H185,2)</f>
        <v>0</v>
      </c>
      <c r="BL185" s="16" t="s">
        <v>187</v>
      </c>
      <c r="BM185" s="134" t="s">
        <v>352</v>
      </c>
    </row>
    <row r="186" spans="2:65" s="1" customFormat="1" ht="11.25">
      <c r="B186" s="31"/>
      <c r="D186" s="136" t="s">
        <v>131</v>
      </c>
      <c r="F186" s="137" t="s">
        <v>303</v>
      </c>
      <c r="I186" s="138"/>
      <c r="L186" s="31"/>
      <c r="M186" s="139"/>
      <c r="T186" s="52"/>
      <c r="AT186" s="16" t="s">
        <v>131</v>
      </c>
      <c r="AU186" s="16" t="s">
        <v>81</v>
      </c>
    </row>
    <row r="187" spans="2:65" s="1" customFormat="1" ht="37.9" customHeight="1">
      <c r="B187" s="122"/>
      <c r="C187" s="123" t="s">
        <v>353</v>
      </c>
      <c r="D187" s="123" t="s">
        <v>124</v>
      </c>
      <c r="E187" s="124" t="s">
        <v>305</v>
      </c>
      <c r="F187" s="125" t="s">
        <v>306</v>
      </c>
      <c r="G187" s="126" t="s">
        <v>301</v>
      </c>
      <c r="H187" s="158"/>
      <c r="I187" s="128"/>
      <c r="J187" s="129">
        <f>ROUND(I187*H187,2)</f>
        <v>0</v>
      </c>
      <c r="K187" s="125" t="s">
        <v>128</v>
      </c>
      <c r="L187" s="31"/>
      <c r="M187" s="130" t="s">
        <v>3</v>
      </c>
      <c r="N187" s="131" t="s">
        <v>42</v>
      </c>
      <c r="P187" s="132">
        <f>O187*H187</f>
        <v>0</v>
      </c>
      <c r="Q187" s="132">
        <v>0</v>
      </c>
      <c r="R187" s="132">
        <f>Q187*H187</f>
        <v>0</v>
      </c>
      <c r="S187" s="132">
        <v>0</v>
      </c>
      <c r="T187" s="133">
        <f>S187*H187</f>
        <v>0</v>
      </c>
      <c r="AR187" s="134" t="s">
        <v>187</v>
      </c>
      <c r="AT187" s="134" t="s">
        <v>124</v>
      </c>
      <c r="AU187" s="134" t="s">
        <v>81</v>
      </c>
      <c r="AY187" s="16" t="s">
        <v>121</v>
      </c>
      <c r="BE187" s="135">
        <f>IF(N187="základní",J187,0)</f>
        <v>0</v>
      </c>
      <c r="BF187" s="135">
        <f>IF(N187="snížená",J187,0)</f>
        <v>0</v>
      </c>
      <c r="BG187" s="135">
        <f>IF(N187="zákl. přenesená",J187,0)</f>
        <v>0</v>
      </c>
      <c r="BH187" s="135">
        <f>IF(N187="sníž. přenesená",J187,0)</f>
        <v>0</v>
      </c>
      <c r="BI187" s="135">
        <f>IF(N187="nulová",J187,0)</f>
        <v>0</v>
      </c>
      <c r="BJ187" s="16" t="s">
        <v>79</v>
      </c>
      <c r="BK187" s="135">
        <f>ROUND(I187*H187,2)</f>
        <v>0</v>
      </c>
      <c r="BL187" s="16" t="s">
        <v>187</v>
      </c>
      <c r="BM187" s="134" t="s">
        <v>354</v>
      </c>
    </row>
    <row r="188" spans="2:65" s="1" customFormat="1" ht="11.25">
      <c r="B188" s="31"/>
      <c r="D188" s="136" t="s">
        <v>131</v>
      </c>
      <c r="F188" s="137" t="s">
        <v>308</v>
      </c>
      <c r="I188" s="138"/>
      <c r="L188" s="31"/>
      <c r="M188" s="139"/>
      <c r="T188" s="52"/>
      <c r="AT188" s="16" t="s">
        <v>131</v>
      </c>
      <c r="AU188" s="16" t="s">
        <v>81</v>
      </c>
    </row>
    <row r="189" spans="2:65" s="11" customFormat="1" ht="22.9" customHeight="1">
      <c r="B189" s="110"/>
      <c r="D189" s="111" t="s">
        <v>70</v>
      </c>
      <c r="E189" s="120" t="s">
        <v>355</v>
      </c>
      <c r="F189" s="120" t="s">
        <v>356</v>
      </c>
      <c r="I189" s="113"/>
      <c r="J189" s="121">
        <f>BK189</f>
        <v>0</v>
      </c>
      <c r="L189" s="110"/>
      <c r="M189" s="115"/>
      <c r="P189" s="116">
        <f>SUM(P190:P194)</f>
        <v>0</v>
      </c>
      <c r="R189" s="116">
        <f>SUM(R190:R194)</f>
        <v>1.1000000000000001E-2</v>
      </c>
      <c r="T189" s="117">
        <f>SUM(T190:T194)</f>
        <v>0.01</v>
      </c>
      <c r="AR189" s="111" t="s">
        <v>81</v>
      </c>
      <c r="AT189" s="118" t="s">
        <v>70</v>
      </c>
      <c r="AU189" s="118" t="s">
        <v>79</v>
      </c>
      <c r="AY189" s="111" t="s">
        <v>121</v>
      </c>
      <c r="BK189" s="119">
        <f>SUM(BK190:BK194)</f>
        <v>0</v>
      </c>
    </row>
    <row r="190" spans="2:65" s="1" customFormat="1" ht="24.2" customHeight="1">
      <c r="B190" s="122"/>
      <c r="C190" s="123" t="s">
        <v>357</v>
      </c>
      <c r="D190" s="123" t="s">
        <v>124</v>
      </c>
      <c r="E190" s="124" t="s">
        <v>358</v>
      </c>
      <c r="F190" s="125" t="s">
        <v>359</v>
      </c>
      <c r="G190" s="126" t="s">
        <v>360</v>
      </c>
      <c r="H190" s="127">
        <v>50</v>
      </c>
      <c r="I190" s="128"/>
      <c r="J190" s="129">
        <f>ROUND(I190*H190,2)</f>
        <v>0</v>
      </c>
      <c r="K190" s="125" t="s">
        <v>128</v>
      </c>
      <c r="L190" s="31"/>
      <c r="M190" s="130" t="s">
        <v>3</v>
      </c>
      <c r="N190" s="131" t="s">
        <v>42</v>
      </c>
      <c r="P190" s="132">
        <f>O190*H190</f>
        <v>0</v>
      </c>
      <c r="Q190" s="132">
        <v>2.2000000000000001E-4</v>
      </c>
      <c r="R190" s="132">
        <f>Q190*H190</f>
        <v>1.1000000000000001E-2</v>
      </c>
      <c r="S190" s="132">
        <v>2.0000000000000001E-4</v>
      </c>
      <c r="T190" s="133">
        <f>S190*H190</f>
        <v>0.01</v>
      </c>
      <c r="AR190" s="134" t="s">
        <v>129</v>
      </c>
      <c r="AT190" s="134" t="s">
        <v>124</v>
      </c>
      <c r="AU190" s="134" t="s">
        <v>81</v>
      </c>
      <c r="AY190" s="16" t="s">
        <v>121</v>
      </c>
      <c r="BE190" s="135">
        <f>IF(N190="základní",J190,0)</f>
        <v>0</v>
      </c>
      <c r="BF190" s="135">
        <f>IF(N190="snížená",J190,0)</f>
        <v>0</v>
      </c>
      <c r="BG190" s="135">
        <f>IF(N190="zákl. přenesená",J190,0)</f>
        <v>0</v>
      </c>
      <c r="BH190" s="135">
        <f>IF(N190="sníž. přenesená",J190,0)</f>
        <v>0</v>
      </c>
      <c r="BI190" s="135">
        <f>IF(N190="nulová",J190,0)</f>
        <v>0</v>
      </c>
      <c r="BJ190" s="16" t="s">
        <v>79</v>
      </c>
      <c r="BK190" s="135">
        <f>ROUND(I190*H190,2)</f>
        <v>0</v>
      </c>
      <c r="BL190" s="16" t="s">
        <v>129</v>
      </c>
      <c r="BM190" s="134" t="s">
        <v>361</v>
      </c>
    </row>
    <row r="191" spans="2:65" s="1" customFormat="1" ht="11.25">
      <c r="B191" s="31"/>
      <c r="D191" s="136" t="s">
        <v>131</v>
      </c>
      <c r="F191" s="137" t="s">
        <v>362</v>
      </c>
      <c r="I191" s="138"/>
      <c r="L191" s="31"/>
      <c r="M191" s="139"/>
      <c r="T191" s="52"/>
      <c r="AT191" s="16" t="s">
        <v>131</v>
      </c>
      <c r="AU191" s="16" t="s">
        <v>81</v>
      </c>
    </row>
    <row r="192" spans="2:65" s="1" customFormat="1" ht="16.5" customHeight="1">
      <c r="B192" s="122"/>
      <c r="C192" s="123" t="s">
        <v>363</v>
      </c>
      <c r="D192" s="123" t="s">
        <v>124</v>
      </c>
      <c r="E192" s="124" t="s">
        <v>364</v>
      </c>
      <c r="F192" s="125" t="s">
        <v>365</v>
      </c>
      <c r="G192" s="126" t="s">
        <v>292</v>
      </c>
      <c r="H192" s="127">
        <v>1</v>
      </c>
      <c r="I192" s="128"/>
      <c r="J192" s="129">
        <f>ROUND(I192*H192,2)</f>
        <v>0</v>
      </c>
      <c r="K192" s="125" t="s">
        <v>3</v>
      </c>
      <c r="L192" s="31"/>
      <c r="M192" s="130" t="s">
        <v>3</v>
      </c>
      <c r="N192" s="131" t="s">
        <v>42</v>
      </c>
      <c r="P192" s="132">
        <f>O192*H192</f>
        <v>0</v>
      </c>
      <c r="Q192" s="132">
        <v>0</v>
      </c>
      <c r="R192" s="132">
        <f>Q192*H192</f>
        <v>0</v>
      </c>
      <c r="S192" s="132">
        <v>0</v>
      </c>
      <c r="T192" s="133">
        <f>S192*H192</f>
        <v>0</v>
      </c>
      <c r="AR192" s="134" t="s">
        <v>187</v>
      </c>
      <c r="AT192" s="134" t="s">
        <v>124</v>
      </c>
      <c r="AU192" s="134" t="s">
        <v>81</v>
      </c>
      <c r="AY192" s="16" t="s">
        <v>121</v>
      </c>
      <c r="BE192" s="135">
        <f>IF(N192="základní",J192,0)</f>
        <v>0</v>
      </c>
      <c r="BF192" s="135">
        <f>IF(N192="snížená",J192,0)</f>
        <v>0</v>
      </c>
      <c r="BG192" s="135">
        <f>IF(N192="zákl. přenesená",J192,0)</f>
        <v>0</v>
      </c>
      <c r="BH192" s="135">
        <f>IF(N192="sníž. přenesená",J192,0)</f>
        <v>0</v>
      </c>
      <c r="BI192" s="135">
        <f>IF(N192="nulová",J192,0)</f>
        <v>0</v>
      </c>
      <c r="BJ192" s="16" t="s">
        <v>79</v>
      </c>
      <c r="BK192" s="135">
        <f>ROUND(I192*H192,2)</f>
        <v>0</v>
      </c>
      <c r="BL192" s="16" t="s">
        <v>187</v>
      </c>
      <c r="BM192" s="134" t="s">
        <v>366</v>
      </c>
    </row>
    <row r="193" spans="2:65" s="1" customFormat="1" ht="16.5" customHeight="1">
      <c r="B193" s="122"/>
      <c r="C193" s="123" t="s">
        <v>367</v>
      </c>
      <c r="D193" s="123" t="s">
        <v>124</v>
      </c>
      <c r="E193" s="124" t="s">
        <v>368</v>
      </c>
      <c r="F193" s="125" t="s">
        <v>369</v>
      </c>
      <c r="G193" s="126" t="s">
        <v>127</v>
      </c>
      <c r="H193" s="127">
        <v>1</v>
      </c>
      <c r="I193" s="128"/>
      <c r="J193" s="129">
        <f>ROUND(I193*H193,2)</f>
        <v>0</v>
      </c>
      <c r="K193" s="125" t="s">
        <v>3</v>
      </c>
      <c r="L193" s="31"/>
      <c r="M193" s="130" t="s">
        <v>3</v>
      </c>
      <c r="N193" s="131" t="s">
        <v>42</v>
      </c>
      <c r="P193" s="132">
        <f>O193*H193</f>
        <v>0</v>
      </c>
      <c r="Q193" s="132">
        <v>0</v>
      </c>
      <c r="R193" s="132">
        <f>Q193*H193</f>
        <v>0</v>
      </c>
      <c r="S193" s="132">
        <v>0</v>
      </c>
      <c r="T193" s="133">
        <f>S193*H193</f>
        <v>0</v>
      </c>
      <c r="AR193" s="134" t="s">
        <v>187</v>
      </c>
      <c r="AT193" s="134" t="s">
        <v>124</v>
      </c>
      <c r="AU193" s="134" t="s">
        <v>81</v>
      </c>
      <c r="AY193" s="16" t="s">
        <v>121</v>
      </c>
      <c r="BE193" s="135">
        <f>IF(N193="základní",J193,0)</f>
        <v>0</v>
      </c>
      <c r="BF193" s="135">
        <f>IF(N193="snížená",J193,0)</f>
        <v>0</v>
      </c>
      <c r="BG193" s="135">
        <f>IF(N193="zákl. přenesená",J193,0)</f>
        <v>0</v>
      </c>
      <c r="BH193" s="135">
        <f>IF(N193="sníž. přenesená",J193,0)</f>
        <v>0</v>
      </c>
      <c r="BI193" s="135">
        <f>IF(N193="nulová",J193,0)</f>
        <v>0</v>
      </c>
      <c r="BJ193" s="16" t="s">
        <v>79</v>
      </c>
      <c r="BK193" s="135">
        <f>ROUND(I193*H193,2)</f>
        <v>0</v>
      </c>
      <c r="BL193" s="16" t="s">
        <v>187</v>
      </c>
      <c r="BM193" s="134" t="s">
        <v>370</v>
      </c>
    </row>
    <row r="194" spans="2:65" s="1" customFormat="1" ht="16.5" customHeight="1">
      <c r="B194" s="122"/>
      <c r="C194" s="123" t="s">
        <v>371</v>
      </c>
      <c r="D194" s="123" t="s">
        <v>124</v>
      </c>
      <c r="E194" s="124" t="s">
        <v>372</v>
      </c>
      <c r="F194" s="125" t="s">
        <v>373</v>
      </c>
      <c r="G194" s="126" t="s">
        <v>127</v>
      </c>
      <c r="H194" s="127">
        <v>1</v>
      </c>
      <c r="I194" s="128"/>
      <c r="J194" s="129">
        <f>ROUND(I194*H194,2)</f>
        <v>0</v>
      </c>
      <c r="K194" s="125" t="s">
        <v>3</v>
      </c>
      <c r="L194" s="31"/>
      <c r="M194" s="130" t="s">
        <v>3</v>
      </c>
      <c r="N194" s="131" t="s">
        <v>42</v>
      </c>
      <c r="P194" s="132">
        <f>O194*H194</f>
        <v>0</v>
      </c>
      <c r="Q194" s="132">
        <v>0</v>
      </c>
      <c r="R194" s="132">
        <f>Q194*H194</f>
        <v>0</v>
      </c>
      <c r="S194" s="132">
        <v>0</v>
      </c>
      <c r="T194" s="133">
        <f>S194*H194</f>
        <v>0</v>
      </c>
      <c r="AR194" s="134" t="s">
        <v>187</v>
      </c>
      <c r="AT194" s="134" t="s">
        <v>124</v>
      </c>
      <c r="AU194" s="134" t="s">
        <v>81</v>
      </c>
      <c r="AY194" s="16" t="s">
        <v>121</v>
      </c>
      <c r="BE194" s="135">
        <f>IF(N194="základní",J194,0)</f>
        <v>0</v>
      </c>
      <c r="BF194" s="135">
        <f>IF(N194="snížená",J194,0)</f>
        <v>0</v>
      </c>
      <c r="BG194" s="135">
        <f>IF(N194="zákl. přenesená",J194,0)</f>
        <v>0</v>
      </c>
      <c r="BH194" s="135">
        <f>IF(N194="sníž. přenesená",J194,0)</f>
        <v>0</v>
      </c>
      <c r="BI194" s="135">
        <f>IF(N194="nulová",J194,0)</f>
        <v>0</v>
      </c>
      <c r="BJ194" s="16" t="s">
        <v>79</v>
      </c>
      <c r="BK194" s="135">
        <f>ROUND(I194*H194,2)</f>
        <v>0</v>
      </c>
      <c r="BL194" s="16" t="s">
        <v>187</v>
      </c>
      <c r="BM194" s="134" t="s">
        <v>374</v>
      </c>
    </row>
    <row r="195" spans="2:65" s="11" customFormat="1" ht="22.9" customHeight="1">
      <c r="B195" s="110"/>
      <c r="D195" s="111" t="s">
        <v>70</v>
      </c>
      <c r="E195" s="120" t="s">
        <v>375</v>
      </c>
      <c r="F195" s="120" t="s">
        <v>376</v>
      </c>
      <c r="I195" s="113"/>
      <c r="J195" s="121">
        <f>BK195</f>
        <v>0</v>
      </c>
      <c r="L195" s="110"/>
      <c r="M195" s="115"/>
      <c r="P195" s="116">
        <f>SUM(P196:P199)</f>
        <v>0</v>
      </c>
      <c r="R195" s="116">
        <f>SUM(R196:R199)</f>
        <v>1.2949999999999999E-3</v>
      </c>
      <c r="T195" s="117">
        <f>SUM(T196:T199)</f>
        <v>0</v>
      </c>
      <c r="AR195" s="111" t="s">
        <v>81</v>
      </c>
      <c r="AT195" s="118" t="s">
        <v>70</v>
      </c>
      <c r="AU195" s="118" t="s">
        <v>79</v>
      </c>
      <c r="AY195" s="111" t="s">
        <v>121</v>
      </c>
      <c r="BK195" s="119">
        <f>SUM(BK196:BK199)</f>
        <v>0</v>
      </c>
    </row>
    <row r="196" spans="2:65" s="1" customFormat="1" ht="21.75" customHeight="1">
      <c r="B196" s="122"/>
      <c r="C196" s="123" t="s">
        <v>377</v>
      </c>
      <c r="D196" s="123" t="s">
        <v>124</v>
      </c>
      <c r="E196" s="124" t="s">
        <v>378</v>
      </c>
      <c r="F196" s="125" t="s">
        <v>379</v>
      </c>
      <c r="G196" s="126" t="s">
        <v>360</v>
      </c>
      <c r="H196" s="127">
        <v>18.5</v>
      </c>
      <c r="I196" s="128"/>
      <c r="J196" s="129">
        <f>ROUND(I196*H196,2)</f>
        <v>0</v>
      </c>
      <c r="K196" s="125" t="s">
        <v>380</v>
      </c>
      <c r="L196" s="31"/>
      <c r="M196" s="130" t="s">
        <v>3</v>
      </c>
      <c r="N196" s="131" t="s">
        <v>42</v>
      </c>
      <c r="P196" s="132">
        <f>O196*H196</f>
        <v>0</v>
      </c>
      <c r="Q196" s="132">
        <v>6.9999999999999994E-5</v>
      </c>
      <c r="R196" s="132">
        <f>Q196*H196</f>
        <v>1.2949999999999999E-3</v>
      </c>
      <c r="S196" s="132">
        <v>0</v>
      </c>
      <c r="T196" s="133">
        <f>S196*H196</f>
        <v>0</v>
      </c>
      <c r="AR196" s="134" t="s">
        <v>187</v>
      </c>
      <c r="AT196" s="134" t="s">
        <v>124</v>
      </c>
      <c r="AU196" s="134" t="s">
        <v>81</v>
      </c>
      <c r="AY196" s="16" t="s">
        <v>121</v>
      </c>
      <c r="BE196" s="135">
        <f>IF(N196="základní",J196,0)</f>
        <v>0</v>
      </c>
      <c r="BF196" s="135">
        <f>IF(N196="snížená",J196,0)</f>
        <v>0</v>
      </c>
      <c r="BG196" s="135">
        <f>IF(N196="zákl. přenesená",J196,0)</f>
        <v>0</v>
      </c>
      <c r="BH196" s="135">
        <f>IF(N196="sníž. přenesená",J196,0)</f>
        <v>0</v>
      </c>
      <c r="BI196" s="135">
        <f>IF(N196="nulová",J196,0)</f>
        <v>0</v>
      </c>
      <c r="BJ196" s="16" t="s">
        <v>79</v>
      </c>
      <c r="BK196" s="135">
        <f>ROUND(I196*H196,2)</f>
        <v>0</v>
      </c>
      <c r="BL196" s="16" t="s">
        <v>187</v>
      </c>
      <c r="BM196" s="134" t="s">
        <v>381</v>
      </c>
    </row>
    <row r="197" spans="2:65" s="1" customFormat="1" ht="11.25">
      <c r="B197" s="31"/>
      <c r="D197" s="136" t="s">
        <v>131</v>
      </c>
      <c r="F197" s="137" t="s">
        <v>382</v>
      </c>
      <c r="I197" s="138"/>
      <c r="L197" s="31"/>
      <c r="M197" s="139"/>
      <c r="T197" s="52"/>
      <c r="AT197" s="16" t="s">
        <v>131</v>
      </c>
      <c r="AU197" s="16" t="s">
        <v>81</v>
      </c>
    </row>
    <row r="198" spans="2:65" s="1" customFormat="1" ht="21.75" customHeight="1">
      <c r="B198" s="122"/>
      <c r="C198" s="123" t="s">
        <v>383</v>
      </c>
      <c r="D198" s="123" t="s">
        <v>124</v>
      </c>
      <c r="E198" s="124" t="s">
        <v>384</v>
      </c>
      <c r="F198" s="125" t="s">
        <v>385</v>
      </c>
      <c r="G198" s="126" t="s">
        <v>360</v>
      </c>
      <c r="H198" s="127">
        <v>18.5</v>
      </c>
      <c r="I198" s="128"/>
      <c r="J198" s="129">
        <f>ROUND(I198*H198,2)</f>
        <v>0</v>
      </c>
      <c r="K198" s="125" t="s">
        <v>380</v>
      </c>
      <c r="L198" s="31"/>
      <c r="M198" s="130" t="s">
        <v>3</v>
      </c>
      <c r="N198" s="131" t="s">
        <v>42</v>
      </c>
      <c r="P198" s="132">
        <f>O198*H198</f>
        <v>0</v>
      </c>
      <c r="Q198" s="132">
        <v>0</v>
      </c>
      <c r="R198" s="132">
        <f>Q198*H198</f>
        <v>0</v>
      </c>
      <c r="S198" s="132">
        <v>0</v>
      </c>
      <c r="T198" s="133">
        <f>S198*H198</f>
        <v>0</v>
      </c>
      <c r="AR198" s="134" t="s">
        <v>187</v>
      </c>
      <c r="AT198" s="134" t="s">
        <v>124</v>
      </c>
      <c r="AU198" s="134" t="s">
        <v>81</v>
      </c>
      <c r="AY198" s="16" t="s">
        <v>121</v>
      </c>
      <c r="BE198" s="135">
        <f>IF(N198="základní",J198,0)</f>
        <v>0</v>
      </c>
      <c r="BF198" s="135">
        <f>IF(N198="snížená",J198,0)</f>
        <v>0</v>
      </c>
      <c r="BG198" s="135">
        <f>IF(N198="zákl. přenesená",J198,0)</f>
        <v>0</v>
      </c>
      <c r="BH198" s="135">
        <f>IF(N198="sníž. přenesená",J198,0)</f>
        <v>0</v>
      </c>
      <c r="BI198" s="135">
        <f>IF(N198="nulová",J198,0)</f>
        <v>0</v>
      </c>
      <c r="BJ198" s="16" t="s">
        <v>79</v>
      </c>
      <c r="BK198" s="135">
        <f>ROUND(I198*H198,2)</f>
        <v>0</v>
      </c>
      <c r="BL198" s="16" t="s">
        <v>187</v>
      </c>
      <c r="BM198" s="134" t="s">
        <v>386</v>
      </c>
    </row>
    <row r="199" spans="2:65" s="1" customFormat="1" ht="11.25">
      <c r="B199" s="31"/>
      <c r="D199" s="136" t="s">
        <v>131</v>
      </c>
      <c r="F199" s="137" t="s">
        <v>387</v>
      </c>
      <c r="I199" s="138"/>
      <c r="L199" s="31"/>
      <c r="M199" s="139"/>
      <c r="T199" s="52"/>
      <c r="AT199" s="16" t="s">
        <v>131</v>
      </c>
      <c r="AU199" s="16" t="s">
        <v>81</v>
      </c>
    </row>
    <row r="200" spans="2:65" s="11" customFormat="1" ht="22.9" customHeight="1">
      <c r="B200" s="110"/>
      <c r="D200" s="111" t="s">
        <v>70</v>
      </c>
      <c r="E200" s="120" t="s">
        <v>388</v>
      </c>
      <c r="F200" s="120" t="s">
        <v>389</v>
      </c>
      <c r="I200" s="113"/>
      <c r="J200" s="121">
        <f>BK200</f>
        <v>0</v>
      </c>
      <c r="L200" s="110"/>
      <c r="M200" s="115"/>
      <c r="P200" s="116">
        <f>SUM(P201:P221)</f>
        <v>0</v>
      </c>
      <c r="R200" s="116">
        <f>SUM(R201:R221)</f>
        <v>0.46644499999999994</v>
      </c>
      <c r="T200" s="117">
        <f>SUM(T201:T221)</f>
        <v>3.4139999999999997E-2</v>
      </c>
      <c r="AR200" s="111" t="s">
        <v>81</v>
      </c>
      <c r="AT200" s="118" t="s">
        <v>70</v>
      </c>
      <c r="AU200" s="118" t="s">
        <v>79</v>
      </c>
      <c r="AY200" s="111" t="s">
        <v>121</v>
      </c>
      <c r="BK200" s="119">
        <f>SUM(BK201:BK221)</f>
        <v>0</v>
      </c>
    </row>
    <row r="201" spans="2:65" s="1" customFormat="1" ht="16.5" customHeight="1">
      <c r="B201" s="122"/>
      <c r="C201" s="123" t="s">
        <v>390</v>
      </c>
      <c r="D201" s="123" t="s">
        <v>124</v>
      </c>
      <c r="E201" s="124" t="s">
        <v>391</v>
      </c>
      <c r="F201" s="125" t="s">
        <v>392</v>
      </c>
      <c r="G201" s="126" t="s">
        <v>360</v>
      </c>
      <c r="H201" s="127">
        <v>99</v>
      </c>
      <c r="I201" s="128"/>
      <c r="J201" s="129">
        <f>ROUND(I201*H201,2)</f>
        <v>0</v>
      </c>
      <c r="K201" s="125" t="s">
        <v>380</v>
      </c>
      <c r="L201" s="31"/>
      <c r="M201" s="130" t="s">
        <v>3</v>
      </c>
      <c r="N201" s="131" t="s">
        <v>42</v>
      </c>
      <c r="P201" s="132">
        <f>O201*H201</f>
        <v>0</v>
      </c>
      <c r="Q201" s="132">
        <v>1E-3</v>
      </c>
      <c r="R201" s="132">
        <f>Q201*H201</f>
        <v>9.9000000000000005E-2</v>
      </c>
      <c r="S201" s="132">
        <v>3.1E-4</v>
      </c>
      <c r="T201" s="133">
        <f>S201*H201</f>
        <v>3.0689999999999999E-2</v>
      </c>
      <c r="AR201" s="134" t="s">
        <v>187</v>
      </c>
      <c r="AT201" s="134" t="s">
        <v>124</v>
      </c>
      <c r="AU201" s="134" t="s">
        <v>81</v>
      </c>
      <c r="AY201" s="16" t="s">
        <v>121</v>
      </c>
      <c r="BE201" s="135">
        <f>IF(N201="základní",J201,0)</f>
        <v>0</v>
      </c>
      <c r="BF201" s="135">
        <f>IF(N201="snížená",J201,0)</f>
        <v>0</v>
      </c>
      <c r="BG201" s="135">
        <f>IF(N201="zákl. přenesená",J201,0)</f>
        <v>0</v>
      </c>
      <c r="BH201" s="135">
        <f>IF(N201="sníž. přenesená",J201,0)</f>
        <v>0</v>
      </c>
      <c r="BI201" s="135">
        <f>IF(N201="nulová",J201,0)</f>
        <v>0</v>
      </c>
      <c r="BJ201" s="16" t="s">
        <v>79</v>
      </c>
      <c r="BK201" s="135">
        <f>ROUND(I201*H201,2)</f>
        <v>0</v>
      </c>
      <c r="BL201" s="16" t="s">
        <v>187</v>
      </c>
      <c r="BM201" s="134" t="s">
        <v>393</v>
      </c>
    </row>
    <row r="202" spans="2:65" s="1" customFormat="1" ht="11.25">
      <c r="B202" s="31"/>
      <c r="D202" s="136" t="s">
        <v>131</v>
      </c>
      <c r="F202" s="137" t="s">
        <v>394</v>
      </c>
      <c r="I202" s="138"/>
      <c r="L202" s="31"/>
      <c r="M202" s="139"/>
      <c r="T202" s="52"/>
      <c r="AT202" s="16" t="s">
        <v>131</v>
      </c>
      <c r="AU202" s="16" t="s">
        <v>81</v>
      </c>
    </row>
    <row r="203" spans="2:65" s="12" customFormat="1" ht="11.25">
      <c r="B203" s="150"/>
      <c r="D203" s="151" t="s">
        <v>197</v>
      </c>
      <c r="E203" s="157" t="s">
        <v>3</v>
      </c>
      <c r="F203" s="152" t="s">
        <v>395</v>
      </c>
      <c r="H203" s="153">
        <v>99</v>
      </c>
      <c r="I203" s="154"/>
      <c r="L203" s="150"/>
      <c r="M203" s="155"/>
      <c r="T203" s="156"/>
      <c r="AT203" s="157" t="s">
        <v>197</v>
      </c>
      <c r="AU203" s="157" t="s">
        <v>81</v>
      </c>
      <c r="AV203" s="12" t="s">
        <v>81</v>
      </c>
      <c r="AW203" s="12" t="s">
        <v>32</v>
      </c>
      <c r="AX203" s="12" t="s">
        <v>71</v>
      </c>
      <c r="AY203" s="157" t="s">
        <v>121</v>
      </c>
    </row>
    <row r="204" spans="2:65" s="13" customFormat="1" ht="11.25">
      <c r="B204" s="159"/>
      <c r="D204" s="151" t="s">
        <v>197</v>
      </c>
      <c r="E204" s="160" t="s">
        <v>3</v>
      </c>
      <c r="F204" s="161" t="s">
        <v>396</v>
      </c>
      <c r="H204" s="162">
        <v>99</v>
      </c>
      <c r="I204" s="163"/>
      <c r="L204" s="159"/>
      <c r="M204" s="164"/>
      <c r="T204" s="165"/>
      <c r="AT204" s="160" t="s">
        <v>197</v>
      </c>
      <c r="AU204" s="160" t="s">
        <v>81</v>
      </c>
      <c r="AV204" s="13" t="s">
        <v>129</v>
      </c>
      <c r="AW204" s="13" t="s">
        <v>32</v>
      </c>
      <c r="AX204" s="13" t="s">
        <v>79</v>
      </c>
      <c r="AY204" s="160" t="s">
        <v>121</v>
      </c>
    </row>
    <row r="205" spans="2:65" s="1" customFormat="1" ht="21.75" customHeight="1">
      <c r="B205" s="122"/>
      <c r="C205" s="123" t="s">
        <v>397</v>
      </c>
      <c r="D205" s="123" t="s">
        <v>124</v>
      </c>
      <c r="E205" s="124" t="s">
        <v>398</v>
      </c>
      <c r="F205" s="125" t="s">
        <v>399</v>
      </c>
      <c r="G205" s="126" t="s">
        <v>360</v>
      </c>
      <c r="H205" s="127">
        <v>99</v>
      </c>
      <c r="I205" s="128"/>
      <c r="J205" s="129">
        <f>ROUND(I205*H205,2)</f>
        <v>0</v>
      </c>
      <c r="K205" s="125" t="s">
        <v>380</v>
      </c>
      <c r="L205" s="31"/>
      <c r="M205" s="130" t="s">
        <v>3</v>
      </c>
      <c r="N205" s="131" t="s">
        <v>42</v>
      </c>
      <c r="P205" s="132">
        <f>O205*H205</f>
        <v>0</v>
      </c>
      <c r="Q205" s="132">
        <v>3.1800000000000001E-3</v>
      </c>
      <c r="R205" s="132">
        <f>Q205*H205</f>
        <v>0.31481999999999999</v>
      </c>
      <c r="S205" s="132">
        <v>0</v>
      </c>
      <c r="T205" s="133">
        <f>S205*H205</f>
        <v>0</v>
      </c>
      <c r="AR205" s="134" t="s">
        <v>187</v>
      </c>
      <c r="AT205" s="134" t="s">
        <v>124</v>
      </c>
      <c r="AU205" s="134" t="s">
        <v>81</v>
      </c>
      <c r="AY205" s="16" t="s">
        <v>121</v>
      </c>
      <c r="BE205" s="135">
        <f>IF(N205="základní",J205,0)</f>
        <v>0</v>
      </c>
      <c r="BF205" s="135">
        <f>IF(N205="snížená",J205,0)</f>
        <v>0</v>
      </c>
      <c r="BG205" s="135">
        <f>IF(N205="zákl. přenesená",J205,0)</f>
        <v>0</v>
      </c>
      <c r="BH205" s="135">
        <f>IF(N205="sníž. přenesená",J205,0)</f>
        <v>0</v>
      </c>
      <c r="BI205" s="135">
        <f>IF(N205="nulová",J205,0)</f>
        <v>0</v>
      </c>
      <c r="BJ205" s="16" t="s">
        <v>79</v>
      </c>
      <c r="BK205" s="135">
        <f>ROUND(I205*H205,2)</f>
        <v>0</v>
      </c>
      <c r="BL205" s="16" t="s">
        <v>187</v>
      </c>
      <c r="BM205" s="134" t="s">
        <v>400</v>
      </c>
    </row>
    <row r="206" spans="2:65" s="1" customFormat="1" ht="11.25">
      <c r="B206" s="31"/>
      <c r="D206" s="136" t="s">
        <v>131</v>
      </c>
      <c r="F206" s="137" t="s">
        <v>401</v>
      </c>
      <c r="I206" s="138"/>
      <c r="L206" s="31"/>
      <c r="M206" s="139"/>
      <c r="T206" s="52"/>
      <c r="AT206" s="16" t="s">
        <v>131</v>
      </c>
      <c r="AU206" s="16" t="s">
        <v>81</v>
      </c>
    </row>
    <row r="207" spans="2:65" s="1" customFormat="1" ht="16.5" customHeight="1">
      <c r="B207" s="122"/>
      <c r="C207" s="123" t="s">
        <v>402</v>
      </c>
      <c r="D207" s="123" t="s">
        <v>124</v>
      </c>
      <c r="E207" s="124" t="s">
        <v>403</v>
      </c>
      <c r="F207" s="125" t="s">
        <v>404</v>
      </c>
      <c r="G207" s="126" t="s">
        <v>360</v>
      </c>
      <c r="H207" s="127">
        <v>65</v>
      </c>
      <c r="I207" s="128"/>
      <c r="J207" s="129">
        <f>ROUND(I207*H207,2)</f>
        <v>0</v>
      </c>
      <c r="K207" s="125" t="s">
        <v>380</v>
      </c>
      <c r="L207" s="31"/>
      <c r="M207" s="130" t="s">
        <v>3</v>
      </c>
      <c r="N207" s="131" t="s">
        <v>42</v>
      </c>
      <c r="P207" s="132">
        <f>O207*H207</f>
        <v>0</v>
      </c>
      <c r="Q207" s="132">
        <v>0</v>
      </c>
      <c r="R207" s="132">
        <f>Q207*H207</f>
        <v>0</v>
      </c>
      <c r="S207" s="132">
        <v>3.0000000000000001E-5</v>
      </c>
      <c r="T207" s="133">
        <f>S207*H207</f>
        <v>1.9500000000000001E-3</v>
      </c>
      <c r="AR207" s="134" t="s">
        <v>187</v>
      </c>
      <c r="AT207" s="134" t="s">
        <v>124</v>
      </c>
      <c r="AU207" s="134" t="s">
        <v>81</v>
      </c>
      <c r="AY207" s="16" t="s">
        <v>121</v>
      </c>
      <c r="BE207" s="135">
        <f>IF(N207="základní",J207,0)</f>
        <v>0</v>
      </c>
      <c r="BF207" s="135">
        <f>IF(N207="snížená",J207,0)</f>
        <v>0</v>
      </c>
      <c r="BG207" s="135">
        <f>IF(N207="zákl. přenesená",J207,0)</f>
        <v>0</v>
      </c>
      <c r="BH207" s="135">
        <f>IF(N207="sníž. přenesená",J207,0)</f>
        <v>0</v>
      </c>
      <c r="BI207" s="135">
        <f>IF(N207="nulová",J207,0)</f>
        <v>0</v>
      </c>
      <c r="BJ207" s="16" t="s">
        <v>79</v>
      </c>
      <c r="BK207" s="135">
        <f>ROUND(I207*H207,2)</f>
        <v>0</v>
      </c>
      <c r="BL207" s="16" t="s">
        <v>187</v>
      </c>
      <c r="BM207" s="134" t="s">
        <v>405</v>
      </c>
    </row>
    <row r="208" spans="2:65" s="1" customFormat="1" ht="11.25">
      <c r="B208" s="31"/>
      <c r="D208" s="136" t="s">
        <v>131</v>
      </c>
      <c r="F208" s="137" t="s">
        <v>406</v>
      </c>
      <c r="I208" s="138"/>
      <c r="L208" s="31"/>
      <c r="M208" s="139"/>
      <c r="T208" s="52"/>
      <c r="AT208" s="16" t="s">
        <v>131</v>
      </c>
      <c r="AU208" s="16" t="s">
        <v>81</v>
      </c>
    </row>
    <row r="209" spans="2:65" s="1" customFormat="1" ht="16.5" customHeight="1">
      <c r="B209" s="122"/>
      <c r="C209" s="140" t="s">
        <v>407</v>
      </c>
      <c r="D209" s="140" t="s">
        <v>191</v>
      </c>
      <c r="E209" s="141" t="s">
        <v>408</v>
      </c>
      <c r="F209" s="142" t="s">
        <v>409</v>
      </c>
      <c r="G209" s="143" t="s">
        <v>360</v>
      </c>
      <c r="H209" s="144">
        <v>68.25</v>
      </c>
      <c r="I209" s="145"/>
      <c r="J209" s="146">
        <f>ROUND(I209*H209,2)</f>
        <v>0</v>
      </c>
      <c r="K209" s="142" t="s">
        <v>380</v>
      </c>
      <c r="L209" s="147"/>
      <c r="M209" s="148" t="s">
        <v>3</v>
      </c>
      <c r="N209" s="149" t="s">
        <v>42</v>
      </c>
      <c r="P209" s="132">
        <f>O209*H209</f>
        <v>0</v>
      </c>
      <c r="Q209" s="132">
        <v>2.0000000000000002E-5</v>
      </c>
      <c r="R209" s="132">
        <f>Q209*H209</f>
        <v>1.3650000000000001E-3</v>
      </c>
      <c r="S209" s="132">
        <v>0</v>
      </c>
      <c r="T209" s="133">
        <f>S209*H209</f>
        <v>0</v>
      </c>
      <c r="AR209" s="134" t="s">
        <v>289</v>
      </c>
      <c r="AT209" s="134" t="s">
        <v>191</v>
      </c>
      <c r="AU209" s="134" t="s">
        <v>81</v>
      </c>
      <c r="AY209" s="16" t="s">
        <v>121</v>
      </c>
      <c r="BE209" s="135">
        <f>IF(N209="základní",J209,0)</f>
        <v>0</v>
      </c>
      <c r="BF209" s="135">
        <f>IF(N209="snížená",J209,0)</f>
        <v>0</v>
      </c>
      <c r="BG209" s="135">
        <f>IF(N209="zákl. přenesená",J209,0)</f>
        <v>0</v>
      </c>
      <c r="BH209" s="135">
        <f>IF(N209="sníž. přenesená",J209,0)</f>
        <v>0</v>
      </c>
      <c r="BI209" s="135">
        <f>IF(N209="nulová",J209,0)</f>
        <v>0</v>
      </c>
      <c r="BJ209" s="16" t="s">
        <v>79</v>
      </c>
      <c r="BK209" s="135">
        <f>ROUND(I209*H209,2)</f>
        <v>0</v>
      </c>
      <c r="BL209" s="16" t="s">
        <v>187</v>
      </c>
      <c r="BM209" s="134" t="s">
        <v>410</v>
      </c>
    </row>
    <row r="210" spans="2:65" s="12" customFormat="1" ht="11.25">
      <c r="B210" s="150"/>
      <c r="D210" s="151" t="s">
        <v>197</v>
      </c>
      <c r="F210" s="152" t="s">
        <v>411</v>
      </c>
      <c r="H210" s="153">
        <v>68.25</v>
      </c>
      <c r="I210" s="154"/>
      <c r="L210" s="150"/>
      <c r="M210" s="155"/>
      <c r="T210" s="156"/>
      <c r="AT210" s="157" t="s">
        <v>197</v>
      </c>
      <c r="AU210" s="157" t="s">
        <v>81</v>
      </c>
      <c r="AV210" s="12" t="s">
        <v>81</v>
      </c>
      <c r="AW210" s="12" t="s">
        <v>4</v>
      </c>
      <c r="AX210" s="12" t="s">
        <v>79</v>
      </c>
      <c r="AY210" s="157" t="s">
        <v>121</v>
      </c>
    </row>
    <row r="211" spans="2:65" s="1" customFormat="1" ht="24.2" customHeight="1">
      <c r="B211" s="122"/>
      <c r="C211" s="123" t="s">
        <v>412</v>
      </c>
      <c r="D211" s="123" t="s">
        <v>124</v>
      </c>
      <c r="E211" s="124" t="s">
        <v>413</v>
      </c>
      <c r="F211" s="125" t="s">
        <v>414</v>
      </c>
      <c r="G211" s="126" t="s">
        <v>360</v>
      </c>
      <c r="H211" s="127">
        <v>50</v>
      </c>
      <c r="I211" s="128"/>
      <c r="J211" s="129">
        <f>ROUND(I211*H211,2)</f>
        <v>0</v>
      </c>
      <c r="K211" s="125" t="s">
        <v>380</v>
      </c>
      <c r="L211" s="31"/>
      <c r="M211" s="130" t="s">
        <v>3</v>
      </c>
      <c r="N211" s="131" t="s">
        <v>42</v>
      </c>
      <c r="P211" s="132">
        <f>O211*H211</f>
        <v>0</v>
      </c>
      <c r="Q211" s="132">
        <v>0</v>
      </c>
      <c r="R211" s="132">
        <f>Q211*H211</f>
        <v>0</v>
      </c>
      <c r="S211" s="132">
        <v>3.0000000000000001E-5</v>
      </c>
      <c r="T211" s="133">
        <f>S211*H211</f>
        <v>1.5E-3</v>
      </c>
      <c r="AR211" s="134" t="s">
        <v>187</v>
      </c>
      <c r="AT211" s="134" t="s">
        <v>124</v>
      </c>
      <c r="AU211" s="134" t="s">
        <v>81</v>
      </c>
      <c r="AY211" s="16" t="s">
        <v>121</v>
      </c>
      <c r="BE211" s="135">
        <f>IF(N211="základní",J211,0)</f>
        <v>0</v>
      </c>
      <c r="BF211" s="135">
        <f>IF(N211="snížená",J211,0)</f>
        <v>0</v>
      </c>
      <c r="BG211" s="135">
        <f>IF(N211="zákl. přenesená",J211,0)</f>
        <v>0</v>
      </c>
      <c r="BH211" s="135">
        <f>IF(N211="sníž. přenesená",J211,0)</f>
        <v>0</v>
      </c>
      <c r="BI211" s="135">
        <f>IF(N211="nulová",J211,0)</f>
        <v>0</v>
      </c>
      <c r="BJ211" s="16" t="s">
        <v>79</v>
      </c>
      <c r="BK211" s="135">
        <f>ROUND(I211*H211,2)</f>
        <v>0</v>
      </c>
      <c r="BL211" s="16" t="s">
        <v>187</v>
      </c>
      <c r="BM211" s="134" t="s">
        <v>415</v>
      </c>
    </row>
    <row r="212" spans="2:65" s="1" customFormat="1" ht="11.25">
      <c r="B212" s="31"/>
      <c r="D212" s="136" t="s">
        <v>131</v>
      </c>
      <c r="F212" s="137" t="s">
        <v>416</v>
      </c>
      <c r="I212" s="138"/>
      <c r="L212" s="31"/>
      <c r="M212" s="139"/>
      <c r="T212" s="52"/>
      <c r="AT212" s="16" t="s">
        <v>131</v>
      </c>
      <c r="AU212" s="16" t="s">
        <v>81</v>
      </c>
    </row>
    <row r="213" spans="2:65" s="1" customFormat="1" ht="16.5" customHeight="1">
      <c r="B213" s="122"/>
      <c r="C213" s="140" t="s">
        <v>417</v>
      </c>
      <c r="D213" s="140" t="s">
        <v>191</v>
      </c>
      <c r="E213" s="141" t="s">
        <v>418</v>
      </c>
      <c r="F213" s="142" t="s">
        <v>419</v>
      </c>
      <c r="G213" s="143" t="s">
        <v>360</v>
      </c>
      <c r="H213" s="144">
        <v>52.5</v>
      </c>
      <c r="I213" s="145"/>
      <c r="J213" s="146">
        <f>ROUND(I213*H213,2)</f>
        <v>0</v>
      </c>
      <c r="K213" s="142" t="s">
        <v>380</v>
      </c>
      <c r="L213" s="147"/>
      <c r="M213" s="148" t="s">
        <v>3</v>
      </c>
      <c r="N213" s="149" t="s">
        <v>42</v>
      </c>
      <c r="P213" s="132">
        <f>O213*H213</f>
        <v>0</v>
      </c>
      <c r="Q213" s="132">
        <v>4.0000000000000003E-5</v>
      </c>
      <c r="R213" s="132">
        <f>Q213*H213</f>
        <v>2.1000000000000003E-3</v>
      </c>
      <c r="S213" s="132">
        <v>0</v>
      </c>
      <c r="T213" s="133">
        <f>S213*H213</f>
        <v>0</v>
      </c>
      <c r="AR213" s="134" t="s">
        <v>289</v>
      </c>
      <c r="AT213" s="134" t="s">
        <v>191</v>
      </c>
      <c r="AU213" s="134" t="s">
        <v>81</v>
      </c>
      <c r="AY213" s="16" t="s">
        <v>121</v>
      </c>
      <c r="BE213" s="135">
        <f>IF(N213="základní",J213,0)</f>
        <v>0</v>
      </c>
      <c r="BF213" s="135">
        <f>IF(N213="snížená",J213,0)</f>
        <v>0</v>
      </c>
      <c r="BG213" s="135">
        <f>IF(N213="zákl. přenesená",J213,0)</f>
        <v>0</v>
      </c>
      <c r="BH213" s="135">
        <f>IF(N213="sníž. přenesená",J213,0)</f>
        <v>0</v>
      </c>
      <c r="BI213" s="135">
        <f>IF(N213="nulová",J213,0)</f>
        <v>0</v>
      </c>
      <c r="BJ213" s="16" t="s">
        <v>79</v>
      </c>
      <c r="BK213" s="135">
        <f>ROUND(I213*H213,2)</f>
        <v>0</v>
      </c>
      <c r="BL213" s="16" t="s">
        <v>187</v>
      </c>
      <c r="BM213" s="134" t="s">
        <v>420</v>
      </c>
    </row>
    <row r="214" spans="2:65" s="12" customFormat="1" ht="11.25">
      <c r="B214" s="150"/>
      <c r="D214" s="151" t="s">
        <v>197</v>
      </c>
      <c r="F214" s="152" t="s">
        <v>421</v>
      </c>
      <c r="H214" s="153">
        <v>52.5</v>
      </c>
      <c r="I214" s="154"/>
      <c r="L214" s="150"/>
      <c r="M214" s="155"/>
      <c r="T214" s="156"/>
      <c r="AT214" s="157" t="s">
        <v>197</v>
      </c>
      <c r="AU214" s="157" t="s">
        <v>81</v>
      </c>
      <c r="AV214" s="12" t="s">
        <v>81</v>
      </c>
      <c r="AW214" s="12" t="s">
        <v>4</v>
      </c>
      <c r="AX214" s="12" t="s">
        <v>79</v>
      </c>
      <c r="AY214" s="157" t="s">
        <v>121</v>
      </c>
    </row>
    <row r="215" spans="2:65" s="1" customFormat="1" ht="16.5" customHeight="1">
      <c r="B215" s="122"/>
      <c r="C215" s="123" t="s">
        <v>422</v>
      </c>
      <c r="D215" s="123" t="s">
        <v>124</v>
      </c>
      <c r="E215" s="124" t="s">
        <v>423</v>
      </c>
      <c r="F215" s="125" t="s">
        <v>424</v>
      </c>
      <c r="G215" s="126" t="s">
        <v>360</v>
      </c>
      <c r="H215" s="127">
        <v>99</v>
      </c>
      <c r="I215" s="128"/>
      <c r="J215" s="129">
        <f>ROUND(I215*H215,2)</f>
        <v>0</v>
      </c>
      <c r="K215" s="125" t="s">
        <v>380</v>
      </c>
      <c r="L215" s="31"/>
      <c r="M215" s="130" t="s">
        <v>3</v>
      </c>
      <c r="N215" s="131" t="s">
        <v>42</v>
      </c>
      <c r="P215" s="132">
        <f>O215*H215</f>
        <v>0</v>
      </c>
      <c r="Q215" s="132">
        <v>2.0000000000000001E-4</v>
      </c>
      <c r="R215" s="132">
        <f>Q215*H215</f>
        <v>1.9800000000000002E-2</v>
      </c>
      <c r="S215" s="132">
        <v>0</v>
      </c>
      <c r="T215" s="133">
        <f>S215*H215</f>
        <v>0</v>
      </c>
      <c r="AR215" s="134" t="s">
        <v>187</v>
      </c>
      <c r="AT215" s="134" t="s">
        <v>124</v>
      </c>
      <c r="AU215" s="134" t="s">
        <v>81</v>
      </c>
      <c r="AY215" s="16" t="s">
        <v>121</v>
      </c>
      <c r="BE215" s="135">
        <f>IF(N215="základní",J215,0)</f>
        <v>0</v>
      </c>
      <c r="BF215" s="135">
        <f>IF(N215="snížená",J215,0)</f>
        <v>0</v>
      </c>
      <c r="BG215" s="135">
        <f>IF(N215="zákl. přenesená",J215,0)</f>
        <v>0</v>
      </c>
      <c r="BH215" s="135">
        <f>IF(N215="sníž. přenesená",J215,0)</f>
        <v>0</v>
      </c>
      <c r="BI215" s="135">
        <f>IF(N215="nulová",J215,0)</f>
        <v>0</v>
      </c>
      <c r="BJ215" s="16" t="s">
        <v>79</v>
      </c>
      <c r="BK215" s="135">
        <f>ROUND(I215*H215,2)</f>
        <v>0</v>
      </c>
      <c r="BL215" s="16" t="s">
        <v>187</v>
      </c>
      <c r="BM215" s="134" t="s">
        <v>425</v>
      </c>
    </row>
    <row r="216" spans="2:65" s="1" customFormat="1" ht="11.25">
      <c r="B216" s="31"/>
      <c r="D216" s="136" t="s">
        <v>131</v>
      </c>
      <c r="F216" s="137" t="s">
        <v>426</v>
      </c>
      <c r="I216" s="138"/>
      <c r="L216" s="31"/>
      <c r="M216" s="139"/>
      <c r="T216" s="52"/>
      <c r="AT216" s="16" t="s">
        <v>131</v>
      </c>
      <c r="AU216" s="16" t="s">
        <v>81</v>
      </c>
    </row>
    <row r="217" spans="2:65" s="1" customFormat="1" ht="16.5" customHeight="1">
      <c r="B217" s="122"/>
      <c r="C217" s="123" t="s">
        <v>427</v>
      </c>
      <c r="D217" s="123" t="s">
        <v>124</v>
      </c>
      <c r="E217" s="124" t="s">
        <v>428</v>
      </c>
      <c r="F217" s="125" t="s">
        <v>429</v>
      </c>
      <c r="G217" s="126" t="s">
        <v>360</v>
      </c>
      <c r="H217" s="127">
        <v>65</v>
      </c>
      <c r="I217" s="128"/>
      <c r="J217" s="129">
        <f>ROUND(I217*H217,2)</f>
        <v>0</v>
      </c>
      <c r="K217" s="125" t="s">
        <v>380</v>
      </c>
      <c r="L217" s="31"/>
      <c r="M217" s="130" t="s">
        <v>3</v>
      </c>
      <c r="N217" s="131" t="s">
        <v>42</v>
      </c>
      <c r="P217" s="132">
        <f>O217*H217</f>
        <v>0</v>
      </c>
      <c r="Q217" s="132">
        <v>1.0000000000000001E-5</v>
      </c>
      <c r="R217" s="132">
        <f>Q217*H217</f>
        <v>6.5000000000000008E-4</v>
      </c>
      <c r="S217" s="132">
        <v>0</v>
      </c>
      <c r="T217" s="133">
        <f>S217*H217</f>
        <v>0</v>
      </c>
      <c r="AR217" s="134" t="s">
        <v>129</v>
      </c>
      <c r="AT217" s="134" t="s">
        <v>124</v>
      </c>
      <c r="AU217" s="134" t="s">
        <v>81</v>
      </c>
      <c r="AY217" s="16" t="s">
        <v>121</v>
      </c>
      <c r="BE217" s="135">
        <f>IF(N217="základní",J217,0)</f>
        <v>0</v>
      </c>
      <c r="BF217" s="135">
        <f>IF(N217="snížená",J217,0)</f>
        <v>0</v>
      </c>
      <c r="BG217" s="135">
        <f>IF(N217="zákl. přenesená",J217,0)</f>
        <v>0</v>
      </c>
      <c r="BH217" s="135">
        <f>IF(N217="sníž. přenesená",J217,0)</f>
        <v>0</v>
      </c>
      <c r="BI217" s="135">
        <f>IF(N217="nulová",J217,0)</f>
        <v>0</v>
      </c>
      <c r="BJ217" s="16" t="s">
        <v>79</v>
      </c>
      <c r="BK217" s="135">
        <f>ROUND(I217*H217,2)</f>
        <v>0</v>
      </c>
      <c r="BL217" s="16" t="s">
        <v>129</v>
      </c>
      <c r="BM217" s="134" t="s">
        <v>430</v>
      </c>
    </row>
    <row r="218" spans="2:65" s="1" customFormat="1" ht="11.25">
      <c r="B218" s="31"/>
      <c r="D218" s="136" t="s">
        <v>131</v>
      </c>
      <c r="F218" s="137" t="s">
        <v>431</v>
      </c>
      <c r="I218" s="138"/>
      <c r="L218" s="31"/>
      <c r="M218" s="139"/>
      <c r="T218" s="52"/>
      <c r="AT218" s="16" t="s">
        <v>131</v>
      </c>
      <c r="AU218" s="16" t="s">
        <v>81</v>
      </c>
    </row>
    <row r="219" spans="2:65" s="12" customFormat="1" ht="11.25">
      <c r="B219" s="150"/>
      <c r="D219" s="151" t="s">
        <v>197</v>
      </c>
      <c r="E219" s="157" t="s">
        <v>3</v>
      </c>
      <c r="F219" s="152" t="s">
        <v>432</v>
      </c>
      <c r="H219" s="153">
        <v>65</v>
      </c>
      <c r="I219" s="154"/>
      <c r="L219" s="150"/>
      <c r="M219" s="155"/>
      <c r="T219" s="156"/>
      <c r="AT219" s="157" t="s">
        <v>197</v>
      </c>
      <c r="AU219" s="157" t="s">
        <v>81</v>
      </c>
      <c r="AV219" s="12" t="s">
        <v>81</v>
      </c>
      <c r="AW219" s="12" t="s">
        <v>32</v>
      </c>
      <c r="AX219" s="12" t="s">
        <v>79</v>
      </c>
      <c r="AY219" s="157" t="s">
        <v>121</v>
      </c>
    </row>
    <row r="220" spans="2:65" s="1" customFormat="1" ht="24.2" customHeight="1">
      <c r="B220" s="122"/>
      <c r="C220" s="123" t="s">
        <v>433</v>
      </c>
      <c r="D220" s="123" t="s">
        <v>124</v>
      </c>
      <c r="E220" s="124" t="s">
        <v>434</v>
      </c>
      <c r="F220" s="125" t="s">
        <v>435</v>
      </c>
      <c r="G220" s="126" t="s">
        <v>360</v>
      </c>
      <c r="H220" s="127">
        <v>99</v>
      </c>
      <c r="I220" s="128"/>
      <c r="J220" s="129">
        <f>ROUND(I220*H220,2)</f>
        <v>0</v>
      </c>
      <c r="K220" s="125" t="s">
        <v>380</v>
      </c>
      <c r="L220" s="31"/>
      <c r="M220" s="130" t="s">
        <v>3</v>
      </c>
      <c r="N220" s="131" t="s">
        <v>42</v>
      </c>
      <c r="P220" s="132">
        <f>O220*H220</f>
        <v>0</v>
      </c>
      <c r="Q220" s="132">
        <v>2.9E-4</v>
      </c>
      <c r="R220" s="132">
        <f>Q220*H220</f>
        <v>2.8709999999999999E-2</v>
      </c>
      <c r="S220" s="132">
        <v>0</v>
      </c>
      <c r="T220" s="133">
        <f>S220*H220</f>
        <v>0</v>
      </c>
      <c r="AR220" s="134" t="s">
        <v>187</v>
      </c>
      <c r="AT220" s="134" t="s">
        <v>124</v>
      </c>
      <c r="AU220" s="134" t="s">
        <v>81</v>
      </c>
      <c r="AY220" s="16" t="s">
        <v>121</v>
      </c>
      <c r="BE220" s="135">
        <f>IF(N220="základní",J220,0)</f>
        <v>0</v>
      </c>
      <c r="BF220" s="135">
        <f>IF(N220="snížená",J220,0)</f>
        <v>0</v>
      </c>
      <c r="BG220" s="135">
        <f>IF(N220="zákl. přenesená",J220,0)</f>
        <v>0</v>
      </c>
      <c r="BH220" s="135">
        <f>IF(N220="sníž. přenesená",J220,0)</f>
        <v>0</v>
      </c>
      <c r="BI220" s="135">
        <f>IF(N220="nulová",J220,0)</f>
        <v>0</v>
      </c>
      <c r="BJ220" s="16" t="s">
        <v>79</v>
      </c>
      <c r="BK220" s="135">
        <f>ROUND(I220*H220,2)</f>
        <v>0</v>
      </c>
      <c r="BL220" s="16" t="s">
        <v>187</v>
      </c>
      <c r="BM220" s="134" t="s">
        <v>436</v>
      </c>
    </row>
    <row r="221" spans="2:65" s="1" customFormat="1" ht="11.25">
      <c r="B221" s="31"/>
      <c r="D221" s="136" t="s">
        <v>131</v>
      </c>
      <c r="F221" s="137" t="s">
        <v>437</v>
      </c>
      <c r="I221" s="138"/>
      <c r="L221" s="31"/>
      <c r="M221" s="139"/>
      <c r="T221" s="52"/>
      <c r="AT221" s="16" t="s">
        <v>131</v>
      </c>
      <c r="AU221" s="16" t="s">
        <v>81</v>
      </c>
    </row>
    <row r="222" spans="2:65" s="11" customFormat="1" ht="25.9" customHeight="1">
      <c r="B222" s="110"/>
      <c r="D222" s="111" t="s">
        <v>70</v>
      </c>
      <c r="E222" s="112" t="s">
        <v>191</v>
      </c>
      <c r="F222" s="112" t="s">
        <v>438</v>
      </c>
      <c r="I222" s="113"/>
      <c r="J222" s="114">
        <f>BK222</f>
        <v>0</v>
      </c>
      <c r="L222" s="110"/>
      <c r="M222" s="115"/>
      <c r="P222" s="116">
        <f>P223+P228</f>
        <v>0</v>
      </c>
      <c r="R222" s="116">
        <f>R223+R228</f>
        <v>1.7249999999999998E-2</v>
      </c>
      <c r="T222" s="117">
        <f>T223+T228</f>
        <v>0</v>
      </c>
      <c r="AR222" s="111" t="s">
        <v>137</v>
      </c>
      <c r="AT222" s="118" t="s">
        <v>70</v>
      </c>
      <c r="AU222" s="118" t="s">
        <v>71</v>
      </c>
      <c r="AY222" s="111" t="s">
        <v>121</v>
      </c>
      <c r="BK222" s="119">
        <f>BK223+BK228</f>
        <v>0</v>
      </c>
    </row>
    <row r="223" spans="2:65" s="11" customFormat="1" ht="22.9" customHeight="1">
      <c r="B223" s="110"/>
      <c r="D223" s="111" t="s">
        <v>70</v>
      </c>
      <c r="E223" s="120" t="s">
        <v>439</v>
      </c>
      <c r="F223" s="120" t="s">
        <v>440</v>
      </c>
      <c r="I223" s="113"/>
      <c r="J223" s="121">
        <f>BK223</f>
        <v>0</v>
      </c>
      <c r="L223" s="110"/>
      <c r="M223" s="115"/>
      <c r="P223" s="116">
        <f>SUM(P224:P227)</f>
        <v>0</v>
      </c>
      <c r="R223" s="116">
        <f>SUM(R224:R227)</f>
        <v>1.7249999999999998E-2</v>
      </c>
      <c r="T223" s="117">
        <f>SUM(T224:T227)</f>
        <v>0</v>
      </c>
      <c r="AR223" s="111" t="s">
        <v>137</v>
      </c>
      <c r="AT223" s="118" t="s">
        <v>70</v>
      </c>
      <c r="AU223" s="118" t="s">
        <v>79</v>
      </c>
      <c r="AY223" s="111" t="s">
        <v>121</v>
      </c>
      <c r="BK223" s="119">
        <f>SUM(BK224:BK227)</f>
        <v>0</v>
      </c>
    </row>
    <row r="224" spans="2:65" s="1" customFormat="1" ht="24.2" customHeight="1">
      <c r="B224" s="122"/>
      <c r="C224" s="123" t="s">
        <v>441</v>
      </c>
      <c r="D224" s="123" t="s">
        <v>124</v>
      </c>
      <c r="E224" s="124" t="s">
        <v>442</v>
      </c>
      <c r="F224" s="125" t="s">
        <v>443</v>
      </c>
      <c r="G224" s="126" t="s">
        <v>154</v>
      </c>
      <c r="H224" s="127">
        <v>100</v>
      </c>
      <c r="I224" s="128"/>
      <c r="J224" s="129">
        <f>ROUND(I224*H224,2)</f>
        <v>0</v>
      </c>
      <c r="K224" s="125" t="s">
        <v>128</v>
      </c>
      <c r="L224" s="31"/>
      <c r="M224" s="130" t="s">
        <v>3</v>
      </c>
      <c r="N224" s="131" t="s">
        <v>42</v>
      </c>
      <c r="P224" s="132">
        <f>O224*H224</f>
        <v>0</v>
      </c>
      <c r="Q224" s="132">
        <v>0</v>
      </c>
      <c r="R224" s="132">
        <f>Q224*H224</f>
        <v>0</v>
      </c>
      <c r="S224" s="132">
        <v>0</v>
      </c>
      <c r="T224" s="133">
        <f>S224*H224</f>
        <v>0</v>
      </c>
      <c r="AR224" s="134" t="s">
        <v>195</v>
      </c>
      <c r="AT224" s="134" t="s">
        <v>124</v>
      </c>
      <c r="AU224" s="134" t="s">
        <v>81</v>
      </c>
      <c r="AY224" s="16" t="s">
        <v>121</v>
      </c>
      <c r="BE224" s="135">
        <f>IF(N224="základní",J224,0)</f>
        <v>0</v>
      </c>
      <c r="BF224" s="135">
        <f>IF(N224="snížená",J224,0)</f>
        <v>0</v>
      </c>
      <c r="BG224" s="135">
        <f>IF(N224="zákl. přenesená",J224,0)</f>
        <v>0</v>
      </c>
      <c r="BH224" s="135">
        <f>IF(N224="sníž. přenesená",J224,0)</f>
        <v>0</v>
      </c>
      <c r="BI224" s="135">
        <f>IF(N224="nulová",J224,0)</f>
        <v>0</v>
      </c>
      <c r="BJ224" s="16" t="s">
        <v>79</v>
      </c>
      <c r="BK224" s="135">
        <f>ROUND(I224*H224,2)</f>
        <v>0</v>
      </c>
      <c r="BL224" s="16" t="s">
        <v>195</v>
      </c>
      <c r="BM224" s="134" t="s">
        <v>444</v>
      </c>
    </row>
    <row r="225" spans="2:65" s="1" customFormat="1" ht="11.25">
      <c r="B225" s="31"/>
      <c r="D225" s="136" t="s">
        <v>131</v>
      </c>
      <c r="F225" s="137" t="s">
        <v>445</v>
      </c>
      <c r="I225" s="138"/>
      <c r="L225" s="31"/>
      <c r="M225" s="139"/>
      <c r="T225" s="52"/>
      <c r="AT225" s="16" t="s">
        <v>131</v>
      </c>
      <c r="AU225" s="16" t="s">
        <v>81</v>
      </c>
    </row>
    <row r="226" spans="2:65" s="1" customFormat="1" ht="21.75" customHeight="1">
      <c r="B226" s="122"/>
      <c r="C226" s="140" t="s">
        <v>446</v>
      </c>
      <c r="D226" s="140" t="s">
        <v>191</v>
      </c>
      <c r="E226" s="141" t="s">
        <v>447</v>
      </c>
      <c r="F226" s="142" t="s">
        <v>448</v>
      </c>
      <c r="G226" s="143" t="s">
        <v>154</v>
      </c>
      <c r="H226" s="144">
        <v>115</v>
      </c>
      <c r="I226" s="145"/>
      <c r="J226" s="146">
        <f>ROUND(I226*H226,2)</f>
        <v>0</v>
      </c>
      <c r="K226" s="142" t="s">
        <v>128</v>
      </c>
      <c r="L226" s="147"/>
      <c r="M226" s="148" t="s">
        <v>3</v>
      </c>
      <c r="N226" s="149" t="s">
        <v>42</v>
      </c>
      <c r="P226" s="132">
        <f>O226*H226</f>
        <v>0</v>
      </c>
      <c r="Q226" s="132">
        <v>1.4999999999999999E-4</v>
      </c>
      <c r="R226" s="132">
        <f>Q226*H226</f>
        <v>1.7249999999999998E-2</v>
      </c>
      <c r="S226" s="132">
        <v>0</v>
      </c>
      <c r="T226" s="133">
        <f>S226*H226</f>
        <v>0</v>
      </c>
      <c r="AR226" s="134" t="s">
        <v>194</v>
      </c>
      <c r="AT226" s="134" t="s">
        <v>191</v>
      </c>
      <c r="AU226" s="134" t="s">
        <v>81</v>
      </c>
      <c r="AY226" s="16" t="s">
        <v>121</v>
      </c>
      <c r="BE226" s="135">
        <f>IF(N226="základní",J226,0)</f>
        <v>0</v>
      </c>
      <c r="BF226" s="135">
        <f>IF(N226="snížená",J226,0)</f>
        <v>0</v>
      </c>
      <c r="BG226" s="135">
        <f>IF(N226="zákl. přenesená",J226,0)</f>
        <v>0</v>
      </c>
      <c r="BH226" s="135">
        <f>IF(N226="sníž. přenesená",J226,0)</f>
        <v>0</v>
      </c>
      <c r="BI226" s="135">
        <f>IF(N226="nulová",J226,0)</f>
        <v>0</v>
      </c>
      <c r="BJ226" s="16" t="s">
        <v>79</v>
      </c>
      <c r="BK226" s="135">
        <f>ROUND(I226*H226,2)</f>
        <v>0</v>
      </c>
      <c r="BL226" s="16" t="s">
        <v>195</v>
      </c>
      <c r="BM226" s="134" t="s">
        <v>449</v>
      </c>
    </row>
    <row r="227" spans="2:65" s="12" customFormat="1" ht="11.25">
      <c r="B227" s="150"/>
      <c r="D227" s="151" t="s">
        <v>197</v>
      </c>
      <c r="F227" s="152" t="s">
        <v>216</v>
      </c>
      <c r="H227" s="153">
        <v>115</v>
      </c>
      <c r="I227" s="154"/>
      <c r="L227" s="150"/>
      <c r="M227" s="155"/>
      <c r="T227" s="156"/>
      <c r="AT227" s="157" t="s">
        <v>197</v>
      </c>
      <c r="AU227" s="157" t="s">
        <v>81</v>
      </c>
      <c r="AV227" s="12" t="s">
        <v>81</v>
      </c>
      <c r="AW227" s="12" t="s">
        <v>4</v>
      </c>
      <c r="AX227" s="12" t="s">
        <v>79</v>
      </c>
      <c r="AY227" s="157" t="s">
        <v>121</v>
      </c>
    </row>
    <row r="228" spans="2:65" s="11" customFormat="1" ht="22.9" customHeight="1">
      <c r="B228" s="110"/>
      <c r="D228" s="111" t="s">
        <v>70</v>
      </c>
      <c r="E228" s="120" t="s">
        <v>450</v>
      </c>
      <c r="F228" s="120" t="s">
        <v>451</v>
      </c>
      <c r="I228" s="113"/>
      <c r="J228" s="121">
        <f>BK228</f>
        <v>0</v>
      </c>
      <c r="L228" s="110"/>
      <c r="M228" s="115"/>
      <c r="P228" s="116">
        <f>SUM(P229:P232)</f>
        <v>0</v>
      </c>
      <c r="R228" s="116">
        <f>SUM(R229:R232)</f>
        <v>0</v>
      </c>
      <c r="T228" s="117">
        <f>SUM(T229:T232)</f>
        <v>0</v>
      </c>
      <c r="AR228" s="111" t="s">
        <v>137</v>
      </c>
      <c r="AT228" s="118" t="s">
        <v>70</v>
      </c>
      <c r="AU228" s="118" t="s">
        <v>79</v>
      </c>
      <c r="AY228" s="111" t="s">
        <v>121</v>
      </c>
      <c r="BK228" s="119">
        <f>SUM(BK229:BK232)</f>
        <v>0</v>
      </c>
    </row>
    <row r="229" spans="2:65" s="1" customFormat="1" ht="16.5" customHeight="1">
      <c r="B229" s="122"/>
      <c r="C229" s="123" t="s">
        <v>195</v>
      </c>
      <c r="D229" s="123" t="s">
        <v>124</v>
      </c>
      <c r="E229" s="124" t="s">
        <v>452</v>
      </c>
      <c r="F229" s="125" t="s">
        <v>453</v>
      </c>
      <c r="G229" s="126" t="s">
        <v>454</v>
      </c>
      <c r="H229" s="127">
        <v>1</v>
      </c>
      <c r="I229" s="128"/>
      <c r="J229" s="129">
        <f>ROUND(I229*H229,2)</f>
        <v>0</v>
      </c>
      <c r="K229" s="125" t="s">
        <v>3</v>
      </c>
      <c r="L229" s="31"/>
      <c r="M229" s="130" t="s">
        <v>3</v>
      </c>
      <c r="N229" s="131" t="s">
        <v>42</v>
      </c>
      <c r="P229" s="132">
        <f>O229*H229</f>
        <v>0</v>
      </c>
      <c r="Q229" s="132">
        <v>0</v>
      </c>
      <c r="R229" s="132">
        <f>Q229*H229</f>
        <v>0</v>
      </c>
      <c r="S229" s="132">
        <v>0</v>
      </c>
      <c r="T229" s="133">
        <f>S229*H229</f>
        <v>0</v>
      </c>
      <c r="AR229" s="134" t="s">
        <v>195</v>
      </c>
      <c r="AT229" s="134" t="s">
        <v>124</v>
      </c>
      <c r="AU229" s="134" t="s">
        <v>81</v>
      </c>
      <c r="AY229" s="16" t="s">
        <v>121</v>
      </c>
      <c r="BE229" s="135">
        <f>IF(N229="základní",J229,0)</f>
        <v>0</v>
      </c>
      <c r="BF229" s="135">
        <f>IF(N229="snížená",J229,0)</f>
        <v>0</v>
      </c>
      <c r="BG229" s="135">
        <f>IF(N229="zákl. přenesená",J229,0)</f>
        <v>0</v>
      </c>
      <c r="BH229" s="135">
        <f>IF(N229="sníž. přenesená",J229,0)</f>
        <v>0</v>
      </c>
      <c r="BI229" s="135">
        <f>IF(N229="nulová",J229,0)</f>
        <v>0</v>
      </c>
      <c r="BJ229" s="16" t="s">
        <v>79</v>
      </c>
      <c r="BK229" s="135">
        <f>ROUND(I229*H229,2)</f>
        <v>0</v>
      </c>
      <c r="BL229" s="16" t="s">
        <v>195</v>
      </c>
      <c r="BM229" s="134" t="s">
        <v>455</v>
      </c>
    </row>
    <row r="230" spans="2:65" s="1" customFormat="1" ht="16.5" customHeight="1">
      <c r="B230" s="122"/>
      <c r="C230" s="123" t="s">
        <v>456</v>
      </c>
      <c r="D230" s="123" t="s">
        <v>124</v>
      </c>
      <c r="E230" s="124" t="s">
        <v>457</v>
      </c>
      <c r="F230" s="125" t="s">
        <v>458</v>
      </c>
      <c r="G230" s="126" t="s">
        <v>454</v>
      </c>
      <c r="H230" s="127">
        <v>1</v>
      </c>
      <c r="I230" s="128"/>
      <c r="J230" s="129">
        <f>ROUND(I230*H230,2)</f>
        <v>0</v>
      </c>
      <c r="K230" s="125" t="s">
        <v>3</v>
      </c>
      <c r="L230" s="31"/>
      <c r="M230" s="130" t="s">
        <v>3</v>
      </c>
      <c r="N230" s="131" t="s">
        <v>42</v>
      </c>
      <c r="P230" s="132">
        <f>O230*H230</f>
        <v>0</v>
      </c>
      <c r="Q230" s="132">
        <v>0</v>
      </c>
      <c r="R230" s="132">
        <f>Q230*H230</f>
        <v>0</v>
      </c>
      <c r="S230" s="132">
        <v>0</v>
      </c>
      <c r="T230" s="133">
        <f>S230*H230</f>
        <v>0</v>
      </c>
      <c r="AR230" s="134" t="s">
        <v>195</v>
      </c>
      <c r="AT230" s="134" t="s">
        <v>124</v>
      </c>
      <c r="AU230" s="134" t="s">
        <v>81</v>
      </c>
      <c r="AY230" s="16" t="s">
        <v>121</v>
      </c>
      <c r="BE230" s="135">
        <f>IF(N230="základní",J230,0)</f>
        <v>0</v>
      </c>
      <c r="BF230" s="135">
        <f>IF(N230="snížená",J230,0)</f>
        <v>0</v>
      </c>
      <c r="BG230" s="135">
        <f>IF(N230="zákl. přenesená",J230,0)</f>
        <v>0</v>
      </c>
      <c r="BH230" s="135">
        <f>IF(N230="sníž. přenesená",J230,0)</f>
        <v>0</v>
      </c>
      <c r="BI230" s="135">
        <f>IF(N230="nulová",J230,0)</f>
        <v>0</v>
      </c>
      <c r="BJ230" s="16" t="s">
        <v>79</v>
      </c>
      <c r="BK230" s="135">
        <f>ROUND(I230*H230,2)</f>
        <v>0</v>
      </c>
      <c r="BL230" s="16" t="s">
        <v>195</v>
      </c>
      <c r="BM230" s="134" t="s">
        <v>459</v>
      </c>
    </row>
    <row r="231" spans="2:65" s="1" customFormat="1" ht="16.5" customHeight="1">
      <c r="B231" s="122"/>
      <c r="C231" s="123" t="s">
        <v>460</v>
      </c>
      <c r="D231" s="123" t="s">
        <v>124</v>
      </c>
      <c r="E231" s="124" t="s">
        <v>461</v>
      </c>
      <c r="F231" s="125" t="s">
        <v>462</v>
      </c>
      <c r="G231" s="126" t="s">
        <v>454</v>
      </c>
      <c r="H231" s="127">
        <v>1</v>
      </c>
      <c r="I231" s="128"/>
      <c r="J231" s="129">
        <f>ROUND(I231*H231,2)</f>
        <v>0</v>
      </c>
      <c r="K231" s="125" t="s">
        <v>3</v>
      </c>
      <c r="L231" s="31"/>
      <c r="M231" s="130" t="s">
        <v>3</v>
      </c>
      <c r="N231" s="131" t="s">
        <v>42</v>
      </c>
      <c r="P231" s="132">
        <f>O231*H231</f>
        <v>0</v>
      </c>
      <c r="Q231" s="132">
        <v>0</v>
      </c>
      <c r="R231" s="132">
        <f>Q231*H231</f>
        <v>0</v>
      </c>
      <c r="S231" s="132">
        <v>0</v>
      </c>
      <c r="T231" s="133">
        <f>S231*H231</f>
        <v>0</v>
      </c>
      <c r="AR231" s="134" t="s">
        <v>195</v>
      </c>
      <c r="AT231" s="134" t="s">
        <v>124</v>
      </c>
      <c r="AU231" s="134" t="s">
        <v>81</v>
      </c>
      <c r="AY231" s="16" t="s">
        <v>121</v>
      </c>
      <c r="BE231" s="135">
        <f>IF(N231="základní",J231,0)</f>
        <v>0</v>
      </c>
      <c r="BF231" s="135">
        <f>IF(N231="snížená",J231,0)</f>
        <v>0</v>
      </c>
      <c r="BG231" s="135">
        <f>IF(N231="zákl. přenesená",J231,0)</f>
        <v>0</v>
      </c>
      <c r="BH231" s="135">
        <f>IF(N231="sníž. přenesená",J231,0)</f>
        <v>0</v>
      </c>
      <c r="BI231" s="135">
        <f>IF(N231="nulová",J231,0)</f>
        <v>0</v>
      </c>
      <c r="BJ231" s="16" t="s">
        <v>79</v>
      </c>
      <c r="BK231" s="135">
        <f>ROUND(I231*H231,2)</f>
        <v>0</v>
      </c>
      <c r="BL231" s="16" t="s">
        <v>195</v>
      </c>
      <c r="BM231" s="134" t="s">
        <v>463</v>
      </c>
    </row>
    <row r="232" spans="2:65" s="1" customFormat="1" ht="21.75" customHeight="1">
      <c r="B232" s="122"/>
      <c r="C232" s="123" t="s">
        <v>464</v>
      </c>
      <c r="D232" s="123" t="s">
        <v>124</v>
      </c>
      <c r="E232" s="124" t="s">
        <v>465</v>
      </c>
      <c r="F232" s="125" t="s">
        <v>466</v>
      </c>
      <c r="G232" s="126" t="s">
        <v>454</v>
      </c>
      <c r="H232" s="127">
        <v>1</v>
      </c>
      <c r="I232" s="128"/>
      <c r="J232" s="129">
        <f>ROUND(I232*H232,2)</f>
        <v>0</v>
      </c>
      <c r="K232" s="125" t="s">
        <v>3</v>
      </c>
      <c r="L232" s="31"/>
      <c r="M232" s="130" t="s">
        <v>3</v>
      </c>
      <c r="N232" s="131" t="s">
        <v>42</v>
      </c>
      <c r="P232" s="132">
        <f>O232*H232</f>
        <v>0</v>
      </c>
      <c r="Q232" s="132">
        <v>0</v>
      </c>
      <c r="R232" s="132">
        <f>Q232*H232</f>
        <v>0</v>
      </c>
      <c r="S232" s="132">
        <v>0</v>
      </c>
      <c r="T232" s="133">
        <f>S232*H232</f>
        <v>0</v>
      </c>
      <c r="AR232" s="134" t="s">
        <v>195</v>
      </c>
      <c r="AT232" s="134" t="s">
        <v>124</v>
      </c>
      <c r="AU232" s="134" t="s">
        <v>81</v>
      </c>
      <c r="AY232" s="16" t="s">
        <v>121</v>
      </c>
      <c r="BE232" s="135">
        <f>IF(N232="základní",J232,0)</f>
        <v>0</v>
      </c>
      <c r="BF232" s="135">
        <f>IF(N232="snížená",J232,0)</f>
        <v>0</v>
      </c>
      <c r="BG232" s="135">
        <f>IF(N232="zákl. přenesená",J232,0)</f>
        <v>0</v>
      </c>
      <c r="BH232" s="135">
        <f>IF(N232="sníž. přenesená",J232,0)</f>
        <v>0</v>
      </c>
      <c r="BI232" s="135">
        <f>IF(N232="nulová",J232,0)</f>
        <v>0</v>
      </c>
      <c r="BJ232" s="16" t="s">
        <v>79</v>
      </c>
      <c r="BK232" s="135">
        <f>ROUND(I232*H232,2)</f>
        <v>0</v>
      </c>
      <c r="BL232" s="16" t="s">
        <v>195</v>
      </c>
      <c r="BM232" s="134" t="s">
        <v>467</v>
      </c>
    </row>
    <row r="233" spans="2:65" s="11" customFormat="1" ht="25.9" customHeight="1">
      <c r="B233" s="110"/>
      <c r="D233" s="111" t="s">
        <v>70</v>
      </c>
      <c r="E233" s="112" t="s">
        <v>468</v>
      </c>
      <c r="F233" s="112" t="s">
        <v>469</v>
      </c>
      <c r="I233" s="113"/>
      <c r="J233" s="114">
        <f>BK233</f>
        <v>0</v>
      </c>
      <c r="L233" s="110"/>
      <c r="M233" s="115"/>
      <c r="P233" s="116">
        <f>P234</f>
        <v>0</v>
      </c>
      <c r="R233" s="116">
        <f>R234</f>
        <v>0</v>
      </c>
      <c r="T233" s="117">
        <f>T234</f>
        <v>0</v>
      </c>
      <c r="AR233" s="111" t="s">
        <v>129</v>
      </c>
      <c r="AT233" s="118" t="s">
        <v>70</v>
      </c>
      <c r="AU233" s="118" t="s">
        <v>71</v>
      </c>
      <c r="AY233" s="111" t="s">
        <v>121</v>
      </c>
      <c r="BK233" s="119">
        <f>BK234</f>
        <v>0</v>
      </c>
    </row>
    <row r="234" spans="2:65" s="1" customFormat="1" ht="16.5" customHeight="1">
      <c r="B234" s="122"/>
      <c r="C234" s="123" t="s">
        <v>470</v>
      </c>
      <c r="D234" s="123" t="s">
        <v>124</v>
      </c>
      <c r="E234" s="124" t="s">
        <v>471</v>
      </c>
      <c r="F234" s="125" t="s">
        <v>472</v>
      </c>
      <c r="G234" s="126" t="s">
        <v>454</v>
      </c>
      <c r="H234" s="127">
        <v>1</v>
      </c>
      <c r="I234" s="128"/>
      <c r="J234" s="129">
        <f>ROUND(I234*H234,2)</f>
        <v>0</v>
      </c>
      <c r="K234" s="125" t="s">
        <v>3</v>
      </c>
      <c r="L234" s="31"/>
      <c r="M234" s="130" t="s">
        <v>3</v>
      </c>
      <c r="N234" s="131" t="s">
        <v>42</v>
      </c>
      <c r="P234" s="132">
        <f>O234*H234</f>
        <v>0</v>
      </c>
      <c r="Q234" s="132">
        <v>0</v>
      </c>
      <c r="R234" s="132">
        <f>Q234*H234</f>
        <v>0</v>
      </c>
      <c r="S234" s="132">
        <v>0</v>
      </c>
      <c r="T234" s="133">
        <f>S234*H234</f>
        <v>0</v>
      </c>
      <c r="AR234" s="134" t="s">
        <v>473</v>
      </c>
      <c r="AT234" s="134" t="s">
        <v>124</v>
      </c>
      <c r="AU234" s="134" t="s">
        <v>79</v>
      </c>
      <c r="AY234" s="16" t="s">
        <v>121</v>
      </c>
      <c r="BE234" s="135">
        <f>IF(N234="základní",J234,0)</f>
        <v>0</v>
      </c>
      <c r="BF234" s="135">
        <f>IF(N234="snížená",J234,0)</f>
        <v>0</v>
      </c>
      <c r="BG234" s="135">
        <f>IF(N234="zákl. přenesená",J234,0)</f>
        <v>0</v>
      </c>
      <c r="BH234" s="135">
        <f>IF(N234="sníž. přenesená",J234,0)</f>
        <v>0</v>
      </c>
      <c r="BI234" s="135">
        <f>IF(N234="nulová",J234,0)</f>
        <v>0</v>
      </c>
      <c r="BJ234" s="16" t="s">
        <v>79</v>
      </c>
      <c r="BK234" s="135">
        <f>ROUND(I234*H234,2)</f>
        <v>0</v>
      </c>
      <c r="BL234" s="16" t="s">
        <v>473</v>
      </c>
      <c r="BM234" s="134" t="s">
        <v>474</v>
      </c>
    </row>
    <row r="235" spans="2:65" s="11" customFormat="1" ht="25.9" customHeight="1">
      <c r="B235" s="110"/>
      <c r="D235" s="111" t="s">
        <v>70</v>
      </c>
      <c r="E235" s="112" t="s">
        <v>475</v>
      </c>
      <c r="F235" s="112" t="s">
        <v>476</v>
      </c>
      <c r="I235" s="113"/>
      <c r="J235" s="114">
        <f>BK235</f>
        <v>0</v>
      </c>
      <c r="L235" s="110"/>
      <c r="M235" s="115"/>
      <c r="P235" s="116">
        <f>P236+P239+P244</f>
        <v>0</v>
      </c>
      <c r="R235" s="116">
        <f>R236+R239+R244</f>
        <v>0</v>
      </c>
      <c r="T235" s="117">
        <f>T236+T239+T244</f>
        <v>0</v>
      </c>
      <c r="AR235" s="111" t="s">
        <v>146</v>
      </c>
      <c r="AT235" s="118" t="s">
        <v>70</v>
      </c>
      <c r="AU235" s="118" t="s">
        <v>71</v>
      </c>
      <c r="AY235" s="111" t="s">
        <v>121</v>
      </c>
      <c r="BK235" s="119">
        <f>BK236+BK239+BK244</f>
        <v>0</v>
      </c>
    </row>
    <row r="236" spans="2:65" s="11" customFormat="1" ht="22.9" customHeight="1">
      <c r="B236" s="110"/>
      <c r="D236" s="111" t="s">
        <v>70</v>
      </c>
      <c r="E236" s="120" t="s">
        <v>477</v>
      </c>
      <c r="F236" s="120" t="s">
        <v>478</v>
      </c>
      <c r="I236" s="113"/>
      <c r="J236" s="121">
        <f>BK236</f>
        <v>0</v>
      </c>
      <c r="L236" s="110"/>
      <c r="M236" s="115"/>
      <c r="P236" s="116">
        <f>SUM(P237:P238)</f>
        <v>0</v>
      </c>
      <c r="R236" s="116">
        <f>SUM(R237:R238)</f>
        <v>0</v>
      </c>
      <c r="T236" s="117">
        <f>SUM(T237:T238)</f>
        <v>0</v>
      </c>
      <c r="AR236" s="111" t="s">
        <v>146</v>
      </c>
      <c r="AT236" s="118" t="s">
        <v>70</v>
      </c>
      <c r="AU236" s="118" t="s">
        <v>79</v>
      </c>
      <c r="AY236" s="111" t="s">
        <v>121</v>
      </c>
      <c r="BK236" s="119">
        <f>SUM(BK237:BK238)</f>
        <v>0</v>
      </c>
    </row>
    <row r="237" spans="2:65" s="1" customFormat="1" ht="16.5" customHeight="1">
      <c r="B237" s="122"/>
      <c r="C237" s="123" t="s">
        <v>479</v>
      </c>
      <c r="D237" s="123" t="s">
        <v>124</v>
      </c>
      <c r="E237" s="124" t="s">
        <v>480</v>
      </c>
      <c r="F237" s="125" t="s">
        <v>481</v>
      </c>
      <c r="G237" s="126" t="s">
        <v>292</v>
      </c>
      <c r="H237" s="127">
        <v>1</v>
      </c>
      <c r="I237" s="128"/>
      <c r="J237" s="129">
        <f>ROUND(I237*H237,2)</f>
        <v>0</v>
      </c>
      <c r="K237" s="125" t="s">
        <v>128</v>
      </c>
      <c r="L237" s="31"/>
      <c r="M237" s="130" t="s">
        <v>3</v>
      </c>
      <c r="N237" s="131" t="s">
        <v>42</v>
      </c>
      <c r="P237" s="132">
        <f>O237*H237</f>
        <v>0</v>
      </c>
      <c r="Q237" s="132">
        <v>0</v>
      </c>
      <c r="R237" s="132">
        <f>Q237*H237</f>
        <v>0</v>
      </c>
      <c r="S237" s="132">
        <v>0</v>
      </c>
      <c r="T237" s="133">
        <f>S237*H237</f>
        <v>0</v>
      </c>
      <c r="AR237" s="134" t="s">
        <v>482</v>
      </c>
      <c r="AT237" s="134" t="s">
        <v>124</v>
      </c>
      <c r="AU237" s="134" t="s">
        <v>81</v>
      </c>
      <c r="AY237" s="16" t="s">
        <v>121</v>
      </c>
      <c r="BE237" s="135">
        <f>IF(N237="základní",J237,0)</f>
        <v>0</v>
      </c>
      <c r="BF237" s="135">
        <f>IF(N237="snížená",J237,0)</f>
        <v>0</v>
      </c>
      <c r="BG237" s="135">
        <f>IF(N237="zákl. přenesená",J237,0)</f>
        <v>0</v>
      </c>
      <c r="BH237" s="135">
        <f>IF(N237="sníž. přenesená",J237,0)</f>
        <v>0</v>
      </c>
      <c r="BI237" s="135">
        <f>IF(N237="nulová",J237,0)</f>
        <v>0</v>
      </c>
      <c r="BJ237" s="16" t="s">
        <v>79</v>
      </c>
      <c r="BK237" s="135">
        <f>ROUND(I237*H237,2)</f>
        <v>0</v>
      </c>
      <c r="BL237" s="16" t="s">
        <v>482</v>
      </c>
      <c r="BM237" s="134" t="s">
        <v>483</v>
      </c>
    </row>
    <row r="238" spans="2:65" s="1" customFormat="1" ht="11.25">
      <c r="B238" s="31"/>
      <c r="D238" s="136" t="s">
        <v>131</v>
      </c>
      <c r="F238" s="137" t="s">
        <v>484</v>
      </c>
      <c r="I238" s="138"/>
      <c r="L238" s="31"/>
      <c r="M238" s="139"/>
      <c r="T238" s="52"/>
      <c r="AT238" s="16" t="s">
        <v>131</v>
      </c>
      <c r="AU238" s="16" t="s">
        <v>81</v>
      </c>
    </row>
    <row r="239" spans="2:65" s="11" customFormat="1" ht="22.9" customHeight="1">
      <c r="B239" s="110"/>
      <c r="D239" s="111" t="s">
        <v>70</v>
      </c>
      <c r="E239" s="120" t="s">
        <v>485</v>
      </c>
      <c r="F239" s="120" t="s">
        <v>486</v>
      </c>
      <c r="I239" s="113"/>
      <c r="J239" s="121">
        <f>BK239</f>
        <v>0</v>
      </c>
      <c r="L239" s="110"/>
      <c r="M239" s="115"/>
      <c r="P239" s="116">
        <f>SUM(P240:P243)</f>
        <v>0</v>
      </c>
      <c r="R239" s="116">
        <f>SUM(R240:R243)</f>
        <v>0</v>
      </c>
      <c r="T239" s="117">
        <f>SUM(T240:T243)</f>
        <v>0</v>
      </c>
      <c r="AR239" s="111" t="s">
        <v>146</v>
      </c>
      <c r="AT239" s="118" t="s">
        <v>70</v>
      </c>
      <c r="AU239" s="118" t="s">
        <v>79</v>
      </c>
      <c r="AY239" s="111" t="s">
        <v>121</v>
      </c>
      <c r="BK239" s="119">
        <f>SUM(BK240:BK243)</f>
        <v>0</v>
      </c>
    </row>
    <row r="240" spans="2:65" s="1" customFormat="1" ht="16.5" customHeight="1">
      <c r="B240" s="122"/>
      <c r="C240" s="123" t="s">
        <v>487</v>
      </c>
      <c r="D240" s="123" t="s">
        <v>124</v>
      </c>
      <c r="E240" s="124" t="s">
        <v>488</v>
      </c>
      <c r="F240" s="125" t="s">
        <v>489</v>
      </c>
      <c r="G240" s="126" t="s">
        <v>292</v>
      </c>
      <c r="H240" s="127">
        <v>1</v>
      </c>
      <c r="I240" s="128"/>
      <c r="J240" s="129">
        <f>ROUND(I240*H240,2)</f>
        <v>0</v>
      </c>
      <c r="K240" s="125" t="s">
        <v>128</v>
      </c>
      <c r="L240" s="31"/>
      <c r="M240" s="130" t="s">
        <v>3</v>
      </c>
      <c r="N240" s="131" t="s">
        <v>42</v>
      </c>
      <c r="P240" s="132">
        <f>O240*H240</f>
        <v>0</v>
      </c>
      <c r="Q240" s="132">
        <v>0</v>
      </c>
      <c r="R240" s="132">
        <f>Q240*H240</f>
        <v>0</v>
      </c>
      <c r="S240" s="132">
        <v>0</v>
      </c>
      <c r="T240" s="133">
        <f>S240*H240</f>
        <v>0</v>
      </c>
      <c r="AR240" s="134" t="s">
        <v>482</v>
      </c>
      <c r="AT240" s="134" t="s">
        <v>124</v>
      </c>
      <c r="AU240" s="134" t="s">
        <v>81</v>
      </c>
      <c r="AY240" s="16" t="s">
        <v>121</v>
      </c>
      <c r="BE240" s="135">
        <f>IF(N240="základní",J240,0)</f>
        <v>0</v>
      </c>
      <c r="BF240" s="135">
        <f>IF(N240="snížená",J240,0)</f>
        <v>0</v>
      </c>
      <c r="BG240" s="135">
        <f>IF(N240="zákl. přenesená",J240,0)</f>
        <v>0</v>
      </c>
      <c r="BH240" s="135">
        <f>IF(N240="sníž. přenesená",J240,0)</f>
        <v>0</v>
      </c>
      <c r="BI240" s="135">
        <f>IF(N240="nulová",J240,0)</f>
        <v>0</v>
      </c>
      <c r="BJ240" s="16" t="s">
        <v>79</v>
      </c>
      <c r="BK240" s="135">
        <f>ROUND(I240*H240,2)</f>
        <v>0</v>
      </c>
      <c r="BL240" s="16" t="s">
        <v>482</v>
      </c>
      <c r="BM240" s="134" t="s">
        <v>490</v>
      </c>
    </row>
    <row r="241" spans="2:65" s="1" customFormat="1" ht="11.25">
      <c r="B241" s="31"/>
      <c r="D241" s="136" t="s">
        <v>131</v>
      </c>
      <c r="F241" s="137" t="s">
        <v>491</v>
      </c>
      <c r="I241" s="138"/>
      <c r="L241" s="31"/>
      <c r="M241" s="139"/>
      <c r="T241" s="52"/>
      <c r="AT241" s="16" t="s">
        <v>131</v>
      </c>
      <c r="AU241" s="16" t="s">
        <v>81</v>
      </c>
    </row>
    <row r="242" spans="2:65" s="1" customFormat="1" ht="16.5" customHeight="1">
      <c r="B242" s="122"/>
      <c r="C242" s="123" t="s">
        <v>492</v>
      </c>
      <c r="D242" s="123" t="s">
        <v>124</v>
      </c>
      <c r="E242" s="124" t="s">
        <v>493</v>
      </c>
      <c r="F242" s="125" t="s">
        <v>494</v>
      </c>
      <c r="G242" s="126" t="s">
        <v>292</v>
      </c>
      <c r="H242" s="127">
        <v>1</v>
      </c>
      <c r="I242" s="128"/>
      <c r="J242" s="129">
        <f>ROUND(I242*H242,2)</f>
        <v>0</v>
      </c>
      <c r="K242" s="125" t="s">
        <v>128</v>
      </c>
      <c r="L242" s="31"/>
      <c r="M242" s="130" t="s">
        <v>3</v>
      </c>
      <c r="N242" s="131" t="s">
        <v>42</v>
      </c>
      <c r="P242" s="132">
        <f>O242*H242</f>
        <v>0</v>
      </c>
      <c r="Q242" s="132">
        <v>0</v>
      </c>
      <c r="R242" s="132">
        <f>Q242*H242</f>
        <v>0</v>
      </c>
      <c r="S242" s="132">
        <v>0</v>
      </c>
      <c r="T242" s="133">
        <f>S242*H242</f>
        <v>0</v>
      </c>
      <c r="AR242" s="134" t="s">
        <v>482</v>
      </c>
      <c r="AT242" s="134" t="s">
        <v>124</v>
      </c>
      <c r="AU242" s="134" t="s">
        <v>81</v>
      </c>
      <c r="AY242" s="16" t="s">
        <v>121</v>
      </c>
      <c r="BE242" s="135">
        <f>IF(N242="základní",J242,0)</f>
        <v>0</v>
      </c>
      <c r="BF242" s="135">
        <f>IF(N242="snížená",J242,0)</f>
        <v>0</v>
      </c>
      <c r="BG242" s="135">
        <f>IF(N242="zákl. přenesená",J242,0)</f>
        <v>0</v>
      </c>
      <c r="BH242" s="135">
        <f>IF(N242="sníž. přenesená",J242,0)</f>
        <v>0</v>
      </c>
      <c r="BI242" s="135">
        <f>IF(N242="nulová",J242,0)</f>
        <v>0</v>
      </c>
      <c r="BJ242" s="16" t="s">
        <v>79</v>
      </c>
      <c r="BK242" s="135">
        <f>ROUND(I242*H242,2)</f>
        <v>0</v>
      </c>
      <c r="BL242" s="16" t="s">
        <v>482</v>
      </c>
      <c r="BM242" s="134" t="s">
        <v>495</v>
      </c>
    </row>
    <row r="243" spans="2:65" s="1" customFormat="1" ht="11.25">
      <c r="B243" s="31"/>
      <c r="D243" s="136" t="s">
        <v>131</v>
      </c>
      <c r="F243" s="137" t="s">
        <v>496</v>
      </c>
      <c r="I243" s="138"/>
      <c r="L243" s="31"/>
      <c r="M243" s="139"/>
      <c r="T243" s="52"/>
      <c r="AT243" s="16" t="s">
        <v>131</v>
      </c>
      <c r="AU243" s="16" t="s">
        <v>81</v>
      </c>
    </row>
    <row r="244" spans="2:65" s="11" customFormat="1" ht="22.9" customHeight="1">
      <c r="B244" s="110"/>
      <c r="D244" s="111" t="s">
        <v>70</v>
      </c>
      <c r="E244" s="120" t="s">
        <v>497</v>
      </c>
      <c r="F244" s="120" t="s">
        <v>498</v>
      </c>
      <c r="I244" s="113"/>
      <c r="J244" s="121">
        <f>BK244</f>
        <v>0</v>
      </c>
      <c r="L244" s="110"/>
      <c r="M244" s="115"/>
      <c r="P244" s="116">
        <f>SUM(P245:P246)</f>
        <v>0</v>
      </c>
      <c r="R244" s="116">
        <f>SUM(R245:R246)</f>
        <v>0</v>
      </c>
      <c r="T244" s="117">
        <f>SUM(T245:T246)</f>
        <v>0</v>
      </c>
      <c r="AR244" s="111" t="s">
        <v>146</v>
      </c>
      <c r="AT244" s="118" t="s">
        <v>70</v>
      </c>
      <c r="AU244" s="118" t="s">
        <v>79</v>
      </c>
      <c r="AY244" s="111" t="s">
        <v>121</v>
      </c>
      <c r="BK244" s="119">
        <f>SUM(BK245:BK246)</f>
        <v>0</v>
      </c>
    </row>
    <row r="245" spans="2:65" s="1" customFormat="1" ht="16.5" customHeight="1">
      <c r="B245" s="122"/>
      <c r="C245" s="123" t="s">
        <v>499</v>
      </c>
      <c r="D245" s="123" t="s">
        <v>124</v>
      </c>
      <c r="E245" s="124" t="s">
        <v>500</v>
      </c>
      <c r="F245" s="125" t="s">
        <v>501</v>
      </c>
      <c r="G245" s="126" t="s">
        <v>292</v>
      </c>
      <c r="H245" s="127">
        <v>1</v>
      </c>
      <c r="I245" s="128"/>
      <c r="J245" s="129">
        <f>ROUND(I245*H245,2)</f>
        <v>0</v>
      </c>
      <c r="K245" s="125" t="s">
        <v>128</v>
      </c>
      <c r="L245" s="31"/>
      <c r="M245" s="130" t="s">
        <v>3</v>
      </c>
      <c r="N245" s="131" t="s">
        <v>42</v>
      </c>
      <c r="P245" s="132">
        <f>O245*H245</f>
        <v>0</v>
      </c>
      <c r="Q245" s="132">
        <v>0</v>
      </c>
      <c r="R245" s="132">
        <f>Q245*H245</f>
        <v>0</v>
      </c>
      <c r="S245" s="132">
        <v>0</v>
      </c>
      <c r="T245" s="133">
        <f>S245*H245</f>
        <v>0</v>
      </c>
      <c r="AR245" s="134" t="s">
        <v>482</v>
      </c>
      <c r="AT245" s="134" t="s">
        <v>124</v>
      </c>
      <c r="AU245" s="134" t="s">
        <v>81</v>
      </c>
      <c r="AY245" s="16" t="s">
        <v>121</v>
      </c>
      <c r="BE245" s="135">
        <f>IF(N245="základní",J245,0)</f>
        <v>0</v>
      </c>
      <c r="BF245" s="135">
        <f>IF(N245="snížená",J245,0)</f>
        <v>0</v>
      </c>
      <c r="BG245" s="135">
        <f>IF(N245="zákl. přenesená",J245,0)</f>
        <v>0</v>
      </c>
      <c r="BH245" s="135">
        <f>IF(N245="sníž. přenesená",J245,0)</f>
        <v>0</v>
      </c>
      <c r="BI245" s="135">
        <f>IF(N245="nulová",J245,0)</f>
        <v>0</v>
      </c>
      <c r="BJ245" s="16" t="s">
        <v>79</v>
      </c>
      <c r="BK245" s="135">
        <f>ROUND(I245*H245,2)</f>
        <v>0</v>
      </c>
      <c r="BL245" s="16" t="s">
        <v>482</v>
      </c>
      <c r="BM245" s="134" t="s">
        <v>502</v>
      </c>
    </row>
    <row r="246" spans="2:65" s="1" customFormat="1" ht="11.25">
      <c r="B246" s="31"/>
      <c r="D246" s="136" t="s">
        <v>131</v>
      </c>
      <c r="F246" s="137" t="s">
        <v>503</v>
      </c>
      <c r="I246" s="138"/>
      <c r="L246" s="31"/>
      <c r="M246" s="166"/>
      <c r="N246" s="167"/>
      <c r="O246" s="167"/>
      <c r="P246" s="167"/>
      <c r="Q246" s="167"/>
      <c r="R246" s="167"/>
      <c r="S246" s="167"/>
      <c r="T246" s="168"/>
      <c r="AT246" s="16" t="s">
        <v>131</v>
      </c>
      <c r="AU246" s="16" t="s">
        <v>81</v>
      </c>
    </row>
    <row r="247" spans="2:65" s="1" customFormat="1" ht="6.95" customHeight="1">
      <c r="B247" s="40"/>
      <c r="C247" s="41"/>
      <c r="D247" s="41"/>
      <c r="E247" s="41"/>
      <c r="F247" s="41"/>
      <c r="G247" s="41"/>
      <c r="H247" s="41"/>
      <c r="I247" s="41"/>
      <c r="J247" s="41"/>
      <c r="K247" s="41"/>
      <c r="L247" s="31"/>
    </row>
  </sheetData>
  <autoFilter ref="C95:K246" xr:uid="{00000000-0009-0000-0000-000001000000}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hyperlinks>
    <hyperlink ref="F100" r:id="rId1" xr:uid="{00000000-0004-0000-0100-000000000000}"/>
    <hyperlink ref="F102" r:id="rId2" xr:uid="{00000000-0004-0000-0100-000001000000}"/>
    <hyperlink ref="F104" r:id="rId3" xr:uid="{00000000-0004-0000-0100-000002000000}"/>
    <hyperlink ref="F106" r:id="rId4" xr:uid="{00000000-0004-0000-0100-000003000000}"/>
    <hyperlink ref="F108" r:id="rId5" xr:uid="{00000000-0004-0000-0100-000004000000}"/>
    <hyperlink ref="F110" r:id="rId6" xr:uid="{00000000-0004-0000-0100-000005000000}"/>
    <hyperlink ref="F112" r:id="rId7" xr:uid="{00000000-0004-0000-0100-000006000000}"/>
    <hyperlink ref="F114" r:id="rId8" xr:uid="{00000000-0004-0000-0100-000007000000}"/>
    <hyperlink ref="F116" r:id="rId9" xr:uid="{00000000-0004-0000-0100-000008000000}"/>
    <hyperlink ref="F118" r:id="rId10" xr:uid="{00000000-0004-0000-0100-000009000000}"/>
    <hyperlink ref="F120" r:id="rId11" xr:uid="{00000000-0004-0000-0100-00000A000000}"/>
    <hyperlink ref="F124" r:id="rId12" xr:uid="{00000000-0004-0000-0100-00000B000000}"/>
    <hyperlink ref="F128" r:id="rId13" xr:uid="{00000000-0004-0000-0100-00000C000000}"/>
    <hyperlink ref="F132" r:id="rId14" xr:uid="{00000000-0004-0000-0100-00000D000000}"/>
    <hyperlink ref="F136" r:id="rId15" xr:uid="{00000000-0004-0000-0100-00000E000000}"/>
    <hyperlink ref="F140" r:id="rId16" xr:uid="{00000000-0004-0000-0100-00000F000000}"/>
    <hyperlink ref="F144" r:id="rId17" xr:uid="{00000000-0004-0000-0100-000010000000}"/>
    <hyperlink ref="F146" r:id="rId18" xr:uid="{00000000-0004-0000-0100-000011000000}"/>
    <hyperlink ref="F148" r:id="rId19" xr:uid="{00000000-0004-0000-0100-000012000000}"/>
    <hyperlink ref="F151" r:id="rId20" xr:uid="{00000000-0004-0000-0100-000013000000}"/>
    <hyperlink ref="F153" r:id="rId21" xr:uid="{00000000-0004-0000-0100-000014000000}"/>
    <hyperlink ref="F155" r:id="rId22" xr:uid="{00000000-0004-0000-0100-000015000000}"/>
    <hyperlink ref="F157" r:id="rId23" xr:uid="{00000000-0004-0000-0100-000016000000}"/>
    <hyperlink ref="F159" r:id="rId24" xr:uid="{00000000-0004-0000-0100-000017000000}"/>
    <hyperlink ref="F161" r:id="rId25" xr:uid="{00000000-0004-0000-0100-000018000000}"/>
    <hyperlink ref="F163" r:id="rId26" xr:uid="{00000000-0004-0000-0100-000019000000}"/>
    <hyperlink ref="F168" r:id="rId27" xr:uid="{00000000-0004-0000-0100-00001A000000}"/>
    <hyperlink ref="F170" r:id="rId28" xr:uid="{00000000-0004-0000-0100-00001B000000}"/>
    <hyperlink ref="F173" r:id="rId29" xr:uid="{00000000-0004-0000-0100-00001C000000}"/>
    <hyperlink ref="F177" r:id="rId30" xr:uid="{00000000-0004-0000-0100-00001D000000}"/>
    <hyperlink ref="F180" r:id="rId31" xr:uid="{00000000-0004-0000-0100-00001E000000}"/>
    <hyperlink ref="F186" r:id="rId32" xr:uid="{00000000-0004-0000-0100-00001F000000}"/>
    <hyperlink ref="F188" r:id="rId33" xr:uid="{00000000-0004-0000-0100-000020000000}"/>
    <hyperlink ref="F191" r:id="rId34" xr:uid="{00000000-0004-0000-0100-000021000000}"/>
    <hyperlink ref="F197" r:id="rId35" xr:uid="{00000000-0004-0000-0100-000022000000}"/>
    <hyperlink ref="F199" r:id="rId36" xr:uid="{00000000-0004-0000-0100-000023000000}"/>
    <hyperlink ref="F202" r:id="rId37" xr:uid="{00000000-0004-0000-0100-000024000000}"/>
    <hyperlink ref="F206" r:id="rId38" xr:uid="{00000000-0004-0000-0100-000025000000}"/>
    <hyperlink ref="F208" r:id="rId39" xr:uid="{00000000-0004-0000-0100-000026000000}"/>
    <hyperlink ref="F212" r:id="rId40" xr:uid="{00000000-0004-0000-0100-000027000000}"/>
    <hyperlink ref="F216" r:id="rId41" xr:uid="{00000000-0004-0000-0100-000028000000}"/>
    <hyperlink ref="F218" r:id="rId42" xr:uid="{00000000-0004-0000-0100-000029000000}"/>
    <hyperlink ref="F221" r:id="rId43" xr:uid="{00000000-0004-0000-0100-00002A000000}"/>
    <hyperlink ref="F225" r:id="rId44" xr:uid="{00000000-0004-0000-0100-00002B000000}"/>
    <hyperlink ref="F238" r:id="rId45" xr:uid="{00000000-0004-0000-0100-00002C000000}"/>
    <hyperlink ref="F241" r:id="rId46" xr:uid="{00000000-0004-0000-0100-00002D000000}"/>
    <hyperlink ref="F243" r:id="rId47" xr:uid="{00000000-0004-0000-0100-00002E000000}"/>
    <hyperlink ref="F246" r:id="rId48" xr:uid="{00000000-0004-0000-0100-00002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69" customWidth="1"/>
    <col min="2" max="2" width="1.6640625" style="169" customWidth="1"/>
    <col min="3" max="4" width="5" style="169" customWidth="1"/>
    <col min="5" max="5" width="11.6640625" style="169" customWidth="1"/>
    <col min="6" max="6" width="9.1640625" style="169" customWidth="1"/>
    <col min="7" max="7" width="5" style="169" customWidth="1"/>
    <col min="8" max="8" width="77.83203125" style="169" customWidth="1"/>
    <col min="9" max="10" width="20" style="169" customWidth="1"/>
    <col min="11" max="11" width="1.6640625" style="169" customWidth="1"/>
  </cols>
  <sheetData>
    <row r="1" spans="2:11" customFormat="1" ht="37.5" customHeight="1"/>
    <row r="2" spans="2:11" customFormat="1" ht="7.5" customHeight="1">
      <c r="B2" s="170"/>
      <c r="C2" s="171"/>
      <c r="D2" s="171"/>
      <c r="E2" s="171"/>
      <c r="F2" s="171"/>
      <c r="G2" s="171"/>
      <c r="H2" s="171"/>
      <c r="I2" s="171"/>
      <c r="J2" s="171"/>
      <c r="K2" s="172"/>
    </row>
    <row r="3" spans="2:11" s="14" customFormat="1" ht="45" customHeight="1">
      <c r="B3" s="173"/>
      <c r="C3" s="309" t="s">
        <v>504</v>
      </c>
      <c r="D3" s="309"/>
      <c r="E3" s="309"/>
      <c r="F3" s="309"/>
      <c r="G3" s="309"/>
      <c r="H3" s="309"/>
      <c r="I3" s="309"/>
      <c r="J3" s="309"/>
      <c r="K3" s="174"/>
    </row>
    <row r="4" spans="2:11" customFormat="1" ht="25.5" customHeight="1">
      <c r="B4" s="175"/>
      <c r="C4" s="308" t="s">
        <v>505</v>
      </c>
      <c r="D4" s="308"/>
      <c r="E4" s="308"/>
      <c r="F4" s="308"/>
      <c r="G4" s="308"/>
      <c r="H4" s="308"/>
      <c r="I4" s="308"/>
      <c r="J4" s="308"/>
      <c r="K4" s="176"/>
    </row>
    <row r="5" spans="2:11" customFormat="1" ht="5.25" customHeight="1">
      <c r="B5" s="175"/>
      <c r="C5" s="177"/>
      <c r="D5" s="177"/>
      <c r="E5" s="177"/>
      <c r="F5" s="177"/>
      <c r="G5" s="177"/>
      <c r="H5" s="177"/>
      <c r="I5" s="177"/>
      <c r="J5" s="177"/>
      <c r="K5" s="176"/>
    </row>
    <row r="6" spans="2:11" customFormat="1" ht="15" customHeight="1">
      <c r="B6" s="175"/>
      <c r="C6" s="307" t="s">
        <v>506</v>
      </c>
      <c r="D6" s="307"/>
      <c r="E6" s="307"/>
      <c r="F6" s="307"/>
      <c r="G6" s="307"/>
      <c r="H6" s="307"/>
      <c r="I6" s="307"/>
      <c r="J6" s="307"/>
      <c r="K6" s="176"/>
    </row>
    <row r="7" spans="2:11" customFormat="1" ht="15" customHeight="1">
      <c r="B7" s="179"/>
      <c r="C7" s="307" t="s">
        <v>507</v>
      </c>
      <c r="D7" s="307"/>
      <c r="E7" s="307"/>
      <c r="F7" s="307"/>
      <c r="G7" s="307"/>
      <c r="H7" s="307"/>
      <c r="I7" s="307"/>
      <c r="J7" s="307"/>
      <c r="K7" s="176"/>
    </row>
    <row r="8" spans="2:11" customFormat="1" ht="12.75" customHeight="1">
      <c r="B8" s="179"/>
      <c r="C8" s="178"/>
      <c r="D8" s="178"/>
      <c r="E8" s="178"/>
      <c r="F8" s="178"/>
      <c r="G8" s="178"/>
      <c r="H8" s="178"/>
      <c r="I8" s="178"/>
      <c r="J8" s="178"/>
      <c r="K8" s="176"/>
    </row>
    <row r="9" spans="2:11" customFormat="1" ht="15" customHeight="1">
      <c r="B9" s="179"/>
      <c r="C9" s="307" t="s">
        <v>508</v>
      </c>
      <c r="D9" s="307"/>
      <c r="E9" s="307"/>
      <c r="F9" s="307"/>
      <c r="G9" s="307"/>
      <c r="H9" s="307"/>
      <c r="I9" s="307"/>
      <c r="J9" s="307"/>
      <c r="K9" s="176"/>
    </row>
    <row r="10" spans="2:11" customFormat="1" ht="15" customHeight="1">
      <c r="B10" s="179"/>
      <c r="C10" s="178"/>
      <c r="D10" s="307" t="s">
        <v>509</v>
      </c>
      <c r="E10" s="307"/>
      <c r="F10" s="307"/>
      <c r="G10" s="307"/>
      <c r="H10" s="307"/>
      <c r="I10" s="307"/>
      <c r="J10" s="307"/>
      <c r="K10" s="176"/>
    </row>
    <row r="11" spans="2:11" customFormat="1" ht="15" customHeight="1">
      <c r="B11" s="179"/>
      <c r="C11" s="180"/>
      <c r="D11" s="307" t="s">
        <v>510</v>
      </c>
      <c r="E11" s="307"/>
      <c r="F11" s="307"/>
      <c r="G11" s="307"/>
      <c r="H11" s="307"/>
      <c r="I11" s="307"/>
      <c r="J11" s="307"/>
      <c r="K11" s="176"/>
    </row>
    <row r="12" spans="2:11" customFormat="1" ht="15" customHeight="1">
      <c r="B12" s="179"/>
      <c r="C12" s="180"/>
      <c r="D12" s="178"/>
      <c r="E12" s="178"/>
      <c r="F12" s="178"/>
      <c r="G12" s="178"/>
      <c r="H12" s="178"/>
      <c r="I12" s="178"/>
      <c r="J12" s="178"/>
      <c r="K12" s="176"/>
    </row>
    <row r="13" spans="2:11" customFormat="1" ht="15" customHeight="1">
      <c r="B13" s="179"/>
      <c r="C13" s="180"/>
      <c r="D13" s="181" t="s">
        <v>511</v>
      </c>
      <c r="E13" s="178"/>
      <c r="F13" s="178"/>
      <c r="G13" s="178"/>
      <c r="H13" s="178"/>
      <c r="I13" s="178"/>
      <c r="J13" s="178"/>
      <c r="K13" s="176"/>
    </row>
    <row r="14" spans="2:11" customFormat="1" ht="12.75" customHeight="1">
      <c r="B14" s="179"/>
      <c r="C14" s="180"/>
      <c r="D14" s="180"/>
      <c r="E14" s="180"/>
      <c r="F14" s="180"/>
      <c r="G14" s="180"/>
      <c r="H14" s="180"/>
      <c r="I14" s="180"/>
      <c r="J14" s="180"/>
      <c r="K14" s="176"/>
    </row>
    <row r="15" spans="2:11" customFormat="1" ht="15" customHeight="1">
      <c r="B15" s="179"/>
      <c r="C15" s="180"/>
      <c r="D15" s="307" t="s">
        <v>512</v>
      </c>
      <c r="E15" s="307"/>
      <c r="F15" s="307"/>
      <c r="G15" s="307"/>
      <c r="H15" s="307"/>
      <c r="I15" s="307"/>
      <c r="J15" s="307"/>
      <c r="K15" s="176"/>
    </row>
    <row r="16" spans="2:11" customFormat="1" ht="15" customHeight="1">
      <c r="B16" s="179"/>
      <c r="C16" s="180"/>
      <c r="D16" s="307" t="s">
        <v>513</v>
      </c>
      <c r="E16" s="307"/>
      <c r="F16" s="307"/>
      <c r="G16" s="307"/>
      <c r="H16" s="307"/>
      <c r="I16" s="307"/>
      <c r="J16" s="307"/>
      <c r="K16" s="176"/>
    </row>
    <row r="17" spans="2:11" customFormat="1" ht="15" customHeight="1">
      <c r="B17" s="179"/>
      <c r="C17" s="180"/>
      <c r="D17" s="307" t="s">
        <v>514</v>
      </c>
      <c r="E17" s="307"/>
      <c r="F17" s="307"/>
      <c r="G17" s="307"/>
      <c r="H17" s="307"/>
      <c r="I17" s="307"/>
      <c r="J17" s="307"/>
      <c r="K17" s="176"/>
    </row>
    <row r="18" spans="2:11" customFormat="1" ht="15" customHeight="1">
      <c r="B18" s="179"/>
      <c r="C18" s="180"/>
      <c r="D18" s="180"/>
      <c r="E18" s="182" t="s">
        <v>78</v>
      </c>
      <c r="F18" s="307" t="s">
        <v>515</v>
      </c>
      <c r="G18" s="307"/>
      <c r="H18" s="307"/>
      <c r="I18" s="307"/>
      <c r="J18" s="307"/>
      <c r="K18" s="176"/>
    </row>
    <row r="19" spans="2:11" customFormat="1" ht="15" customHeight="1">
      <c r="B19" s="179"/>
      <c r="C19" s="180"/>
      <c r="D19" s="180"/>
      <c r="E19" s="182" t="s">
        <v>516</v>
      </c>
      <c r="F19" s="307" t="s">
        <v>517</v>
      </c>
      <c r="G19" s="307"/>
      <c r="H19" s="307"/>
      <c r="I19" s="307"/>
      <c r="J19" s="307"/>
      <c r="K19" s="176"/>
    </row>
    <row r="20" spans="2:11" customFormat="1" ht="15" customHeight="1">
      <c r="B20" s="179"/>
      <c r="C20" s="180"/>
      <c r="D20" s="180"/>
      <c r="E20" s="182" t="s">
        <v>518</v>
      </c>
      <c r="F20" s="307" t="s">
        <v>519</v>
      </c>
      <c r="G20" s="307"/>
      <c r="H20" s="307"/>
      <c r="I20" s="307"/>
      <c r="J20" s="307"/>
      <c r="K20" s="176"/>
    </row>
    <row r="21" spans="2:11" customFormat="1" ht="15" customHeight="1">
      <c r="B21" s="179"/>
      <c r="C21" s="180"/>
      <c r="D21" s="180"/>
      <c r="E21" s="182" t="s">
        <v>520</v>
      </c>
      <c r="F21" s="307" t="s">
        <v>521</v>
      </c>
      <c r="G21" s="307"/>
      <c r="H21" s="307"/>
      <c r="I21" s="307"/>
      <c r="J21" s="307"/>
      <c r="K21" s="176"/>
    </row>
    <row r="22" spans="2:11" customFormat="1" ht="15" customHeight="1">
      <c r="B22" s="179"/>
      <c r="C22" s="180"/>
      <c r="D22" s="180"/>
      <c r="E22" s="182" t="s">
        <v>468</v>
      </c>
      <c r="F22" s="307" t="s">
        <v>469</v>
      </c>
      <c r="G22" s="307"/>
      <c r="H22" s="307"/>
      <c r="I22" s="307"/>
      <c r="J22" s="307"/>
      <c r="K22" s="176"/>
    </row>
    <row r="23" spans="2:11" customFormat="1" ht="15" customHeight="1">
      <c r="B23" s="179"/>
      <c r="C23" s="180"/>
      <c r="D23" s="180"/>
      <c r="E23" s="182" t="s">
        <v>522</v>
      </c>
      <c r="F23" s="307" t="s">
        <v>523</v>
      </c>
      <c r="G23" s="307"/>
      <c r="H23" s="307"/>
      <c r="I23" s="307"/>
      <c r="J23" s="307"/>
      <c r="K23" s="176"/>
    </row>
    <row r="24" spans="2:11" customFormat="1" ht="12.75" customHeight="1">
      <c r="B24" s="179"/>
      <c r="C24" s="180"/>
      <c r="D24" s="180"/>
      <c r="E24" s="180"/>
      <c r="F24" s="180"/>
      <c r="G24" s="180"/>
      <c r="H24" s="180"/>
      <c r="I24" s="180"/>
      <c r="J24" s="180"/>
      <c r="K24" s="176"/>
    </row>
    <row r="25" spans="2:11" customFormat="1" ht="15" customHeight="1">
      <c r="B25" s="179"/>
      <c r="C25" s="307" t="s">
        <v>524</v>
      </c>
      <c r="D25" s="307"/>
      <c r="E25" s="307"/>
      <c r="F25" s="307"/>
      <c r="G25" s="307"/>
      <c r="H25" s="307"/>
      <c r="I25" s="307"/>
      <c r="J25" s="307"/>
      <c r="K25" s="176"/>
    </row>
    <row r="26" spans="2:11" customFormat="1" ht="15" customHeight="1">
      <c r="B26" s="179"/>
      <c r="C26" s="307" t="s">
        <v>525</v>
      </c>
      <c r="D26" s="307"/>
      <c r="E26" s="307"/>
      <c r="F26" s="307"/>
      <c r="G26" s="307"/>
      <c r="H26" s="307"/>
      <c r="I26" s="307"/>
      <c r="J26" s="307"/>
      <c r="K26" s="176"/>
    </row>
    <row r="27" spans="2:11" customFormat="1" ht="15" customHeight="1">
      <c r="B27" s="179"/>
      <c r="C27" s="178"/>
      <c r="D27" s="307" t="s">
        <v>526</v>
      </c>
      <c r="E27" s="307"/>
      <c r="F27" s="307"/>
      <c r="G27" s="307"/>
      <c r="H27" s="307"/>
      <c r="I27" s="307"/>
      <c r="J27" s="307"/>
      <c r="K27" s="176"/>
    </row>
    <row r="28" spans="2:11" customFormat="1" ht="15" customHeight="1">
      <c r="B28" s="179"/>
      <c r="C28" s="180"/>
      <c r="D28" s="307" t="s">
        <v>527</v>
      </c>
      <c r="E28" s="307"/>
      <c r="F28" s="307"/>
      <c r="G28" s="307"/>
      <c r="H28" s="307"/>
      <c r="I28" s="307"/>
      <c r="J28" s="307"/>
      <c r="K28" s="176"/>
    </row>
    <row r="29" spans="2:11" customFormat="1" ht="12.75" customHeight="1">
      <c r="B29" s="179"/>
      <c r="C29" s="180"/>
      <c r="D29" s="180"/>
      <c r="E29" s="180"/>
      <c r="F29" s="180"/>
      <c r="G29" s="180"/>
      <c r="H29" s="180"/>
      <c r="I29" s="180"/>
      <c r="J29" s="180"/>
      <c r="K29" s="176"/>
    </row>
    <row r="30" spans="2:11" customFormat="1" ht="15" customHeight="1">
      <c r="B30" s="179"/>
      <c r="C30" s="180"/>
      <c r="D30" s="307" t="s">
        <v>528</v>
      </c>
      <c r="E30" s="307"/>
      <c r="F30" s="307"/>
      <c r="G30" s="307"/>
      <c r="H30" s="307"/>
      <c r="I30" s="307"/>
      <c r="J30" s="307"/>
      <c r="K30" s="176"/>
    </row>
    <row r="31" spans="2:11" customFormat="1" ht="15" customHeight="1">
      <c r="B31" s="179"/>
      <c r="C31" s="180"/>
      <c r="D31" s="307" t="s">
        <v>529</v>
      </c>
      <c r="E31" s="307"/>
      <c r="F31" s="307"/>
      <c r="G31" s="307"/>
      <c r="H31" s="307"/>
      <c r="I31" s="307"/>
      <c r="J31" s="307"/>
      <c r="K31" s="176"/>
    </row>
    <row r="32" spans="2:11" customFormat="1" ht="12.75" customHeight="1">
      <c r="B32" s="179"/>
      <c r="C32" s="180"/>
      <c r="D32" s="180"/>
      <c r="E32" s="180"/>
      <c r="F32" s="180"/>
      <c r="G32" s="180"/>
      <c r="H32" s="180"/>
      <c r="I32" s="180"/>
      <c r="J32" s="180"/>
      <c r="K32" s="176"/>
    </row>
    <row r="33" spans="2:11" customFormat="1" ht="15" customHeight="1">
      <c r="B33" s="179"/>
      <c r="C33" s="180"/>
      <c r="D33" s="307" t="s">
        <v>530</v>
      </c>
      <c r="E33" s="307"/>
      <c r="F33" s="307"/>
      <c r="G33" s="307"/>
      <c r="H33" s="307"/>
      <c r="I33" s="307"/>
      <c r="J33" s="307"/>
      <c r="K33" s="176"/>
    </row>
    <row r="34" spans="2:11" customFormat="1" ht="15" customHeight="1">
      <c r="B34" s="179"/>
      <c r="C34" s="180"/>
      <c r="D34" s="307" t="s">
        <v>531</v>
      </c>
      <c r="E34" s="307"/>
      <c r="F34" s="307"/>
      <c r="G34" s="307"/>
      <c r="H34" s="307"/>
      <c r="I34" s="307"/>
      <c r="J34" s="307"/>
      <c r="K34" s="176"/>
    </row>
    <row r="35" spans="2:11" customFormat="1" ht="15" customHeight="1">
      <c r="B35" s="179"/>
      <c r="C35" s="180"/>
      <c r="D35" s="307" t="s">
        <v>532</v>
      </c>
      <c r="E35" s="307"/>
      <c r="F35" s="307"/>
      <c r="G35" s="307"/>
      <c r="H35" s="307"/>
      <c r="I35" s="307"/>
      <c r="J35" s="307"/>
      <c r="K35" s="176"/>
    </row>
    <row r="36" spans="2:11" customFormat="1" ht="15" customHeight="1">
      <c r="B36" s="179"/>
      <c r="C36" s="180"/>
      <c r="D36" s="178"/>
      <c r="E36" s="181" t="s">
        <v>107</v>
      </c>
      <c r="F36" s="178"/>
      <c r="G36" s="307" t="s">
        <v>533</v>
      </c>
      <c r="H36" s="307"/>
      <c r="I36" s="307"/>
      <c r="J36" s="307"/>
      <c r="K36" s="176"/>
    </row>
    <row r="37" spans="2:11" customFormat="1" ht="30.75" customHeight="1">
      <c r="B37" s="179"/>
      <c r="C37" s="180"/>
      <c r="D37" s="178"/>
      <c r="E37" s="181" t="s">
        <v>534</v>
      </c>
      <c r="F37" s="178"/>
      <c r="G37" s="307" t="s">
        <v>535</v>
      </c>
      <c r="H37" s="307"/>
      <c r="I37" s="307"/>
      <c r="J37" s="307"/>
      <c r="K37" s="176"/>
    </row>
    <row r="38" spans="2:11" customFormat="1" ht="15" customHeight="1">
      <c r="B38" s="179"/>
      <c r="C38" s="180"/>
      <c r="D38" s="178"/>
      <c r="E38" s="181" t="s">
        <v>52</v>
      </c>
      <c r="F38" s="178"/>
      <c r="G38" s="307" t="s">
        <v>536</v>
      </c>
      <c r="H38" s="307"/>
      <c r="I38" s="307"/>
      <c r="J38" s="307"/>
      <c r="K38" s="176"/>
    </row>
    <row r="39" spans="2:11" customFormat="1" ht="15" customHeight="1">
      <c r="B39" s="179"/>
      <c r="C39" s="180"/>
      <c r="D39" s="178"/>
      <c r="E39" s="181" t="s">
        <v>53</v>
      </c>
      <c r="F39" s="178"/>
      <c r="G39" s="307" t="s">
        <v>537</v>
      </c>
      <c r="H39" s="307"/>
      <c r="I39" s="307"/>
      <c r="J39" s="307"/>
      <c r="K39" s="176"/>
    </row>
    <row r="40" spans="2:11" customFormat="1" ht="15" customHeight="1">
      <c r="B40" s="179"/>
      <c r="C40" s="180"/>
      <c r="D40" s="178"/>
      <c r="E40" s="181" t="s">
        <v>108</v>
      </c>
      <c r="F40" s="178"/>
      <c r="G40" s="307" t="s">
        <v>538</v>
      </c>
      <c r="H40" s="307"/>
      <c r="I40" s="307"/>
      <c r="J40" s="307"/>
      <c r="K40" s="176"/>
    </row>
    <row r="41" spans="2:11" customFormat="1" ht="15" customHeight="1">
      <c r="B41" s="179"/>
      <c r="C41" s="180"/>
      <c r="D41" s="178"/>
      <c r="E41" s="181" t="s">
        <v>109</v>
      </c>
      <c r="F41" s="178"/>
      <c r="G41" s="307" t="s">
        <v>539</v>
      </c>
      <c r="H41" s="307"/>
      <c r="I41" s="307"/>
      <c r="J41" s="307"/>
      <c r="K41" s="176"/>
    </row>
    <row r="42" spans="2:11" customFormat="1" ht="15" customHeight="1">
      <c r="B42" s="179"/>
      <c r="C42" s="180"/>
      <c r="D42" s="178"/>
      <c r="E42" s="181" t="s">
        <v>540</v>
      </c>
      <c r="F42" s="178"/>
      <c r="G42" s="307" t="s">
        <v>541</v>
      </c>
      <c r="H42" s="307"/>
      <c r="I42" s="307"/>
      <c r="J42" s="307"/>
      <c r="K42" s="176"/>
    </row>
    <row r="43" spans="2:11" customFormat="1" ht="15" customHeight="1">
      <c r="B43" s="179"/>
      <c r="C43" s="180"/>
      <c r="D43" s="178"/>
      <c r="E43" s="181"/>
      <c r="F43" s="178"/>
      <c r="G43" s="307" t="s">
        <v>542</v>
      </c>
      <c r="H43" s="307"/>
      <c r="I43" s="307"/>
      <c r="J43" s="307"/>
      <c r="K43" s="176"/>
    </row>
    <row r="44" spans="2:11" customFormat="1" ht="15" customHeight="1">
      <c r="B44" s="179"/>
      <c r="C44" s="180"/>
      <c r="D44" s="178"/>
      <c r="E44" s="181" t="s">
        <v>543</v>
      </c>
      <c r="F44" s="178"/>
      <c r="G44" s="307" t="s">
        <v>544</v>
      </c>
      <c r="H44" s="307"/>
      <c r="I44" s="307"/>
      <c r="J44" s="307"/>
      <c r="K44" s="176"/>
    </row>
    <row r="45" spans="2:11" customFormat="1" ht="15" customHeight="1">
      <c r="B45" s="179"/>
      <c r="C45" s="180"/>
      <c r="D45" s="178"/>
      <c r="E45" s="181" t="s">
        <v>111</v>
      </c>
      <c r="F45" s="178"/>
      <c r="G45" s="307" t="s">
        <v>545</v>
      </c>
      <c r="H45" s="307"/>
      <c r="I45" s="307"/>
      <c r="J45" s="307"/>
      <c r="K45" s="176"/>
    </row>
    <row r="46" spans="2:11" customFormat="1" ht="12.75" customHeight="1">
      <c r="B46" s="179"/>
      <c r="C46" s="180"/>
      <c r="D46" s="178"/>
      <c r="E46" s="178"/>
      <c r="F46" s="178"/>
      <c r="G46" s="178"/>
      <c r="H46" s="178"/>
      <c r="I46" s="178"/>
      <c r="J46" s="178"/>
      <c r="K46" s="176"/>
    </row>
    <row r="47" spans="2:11" customFormat="1" ht="15" customHeight="1">
      <c r="B47" s="179"/>
      <c r="C47" s="180"/>
      <c r="D47" s="307" t="s">
        <v>546</v>
      </c>
      <c r="E47" s="307"/>
      <c r="F47" s="307"/>
      <c r="G47" s="307"/>
      <c r="H47" s="307"/>
      <c r="I47" s="307"/>
      <c r="J47" s="307"/>
      <c r="K47" s="176"/>
    </row>
    <row r="48" spans="2:11" customFormat="1" ht="15" customHeight="1">
      <c r="B48" s="179"/>
      <c r="C48" s="180"/>
      <c r="D48" s="180"/>
      <c r="E48" s="307" t="s">
        <v>547</v>
      </c>
      <c r="F48" s="307"/>
      <c r="G48" s="307"/>
      <c r="H48" s="307"/>
      <c r="I48" s="307"/>
      <c r="J48" s="307"/>
      <c r="K48" s="176"/>
    </row>
    <row r="49" spans="2:11" customFormat="1" ht="15" customHeight="1">
      <c r="B49" s="179"/>
      <c r="C49" s="180"/>
      <c r="D49" s="180"/>
      <c r="E49" s="307" t="s">
        <v>548</v>
      </c>
      <c r="F49" s="307"/>
      <c r="G49" s="307"/>
      <c r="H49" s="307"/>
      <c r="I49" s="307"/>
      <c r="J49" s="307"/>
      <c r="K49" s="176"/>
    </row>
    <row r="50" spans="2:11" customFormat="1" ht="15" customHeight="1">
      <c r="B50" s="179"/>
      <c r="C50" s="180"/>
      <c r="D50" s="180"/>
      <c r="E50" s="307" t="s">
        <v>549</v>
      </c>
      <c r="F50" s="307"/>
      <c r="G50" s="307"/>
      <c r="H50" s="307"/>
      <c r="I50" s="307"/>
      <c r="J50" s="307"/>
      <c r="K50" s="176"/>
    </row>
    <row r="51" spans="2:11" customFormat="1" ht="15" customHeight="1">
      <c r="B51" s="179"/>
      <c r="C51" s="180"/>
      <c r="D51" s="307" t="s">
        <v>550</v>
      </c>
      <c r="E51" s="307"/>
      <c r="F51" s="307"/>
      <c r="G51" s="307"/>
      <c r="H51" s="307"/>
      <c r="I51" s="307"/>
      <c r="J51" s="307"/>
      <c r="K51" s="176"/>
    </row>
    <row r="52" spans="2:11" customFormat="1" ht="25.5" customHeight="1">
      <c r="B52" s="175"/>
      <c r="C52" s="308" t="s">
        <v>551</v>
      </c>
      <c r="D52" s="308"/>
      <c r="E52" s="308"/>
      <c r="F52" s="308"/>
      <c r="G52" s="308"/>
      <c r="H52" s="308"/>
      <c r="I52" s="308"/>
      <c r="J52" s="308"/>
      <c r="K52" s="176"/>
    </row>
    <row r="53" spans="2:11" customFormat="1" ht="5.25" customHeight="1">
      <c r="B53" s="175"/>
      <c r="C53" s="177"/>
      <c r="D53" s="177"/>
      <c r="E53" s="177"/>
      <c r="F53" s="177"/>
      <c r="G53" s="177"/>
      <c r="H53" s="177"/>
      <c r="I53" s="177"/>
      <c r="J53" s="177"/>
      <c r="K53" s="176"/>
    </row>
    <row r="54" spans="2:11" customFormat="1" ht="15" customHeight="1">
      <c r="B54" s="175"/>
      <c r="C54" s="307" t="s">
        <v>552</v>
      </c>
      <c r="D54" s="307"/>
      <c r="E54" s="307"/>
      <c r="F54" s="307"/>
      <c r="G54" s="307"/>
      <c r="H54" s="307"/>
      <c r="I54" s="307"/>
      <c r="J54" s="307"/>
      <c r="K54" s="176"/>
    </row>
    <row r="55" spans="2:11" customFormat="1" ht="15" customHeight="1">
      <c r="B55" s="175"/>
      <c r="C55" s="307" t="s">
        <v>553</v>
      </c>
      <c r="D55" s="307"/>
      <c r="E55" s="307"/>
      <c r="F55" s="307"/>
      <c r="G55" s="307"/>
      <c r="H55" s="307"/>
      <c r="I55" s="307"/>
      <c r="J55" s="307"/>
      <c r="K55" s="176"/>
    </row>
    <row r="56" spans="2:11" customFormat="1" ht="12.75" customHeight="1">
      <c r="B56" s="175"/>
      <c r="C56" s="178"/>
      <c r="D56" s="178"/>
      <c r="E56" s="178"/>
      <c r="F56" s="178"/>
      <c r="G56" s="178"/>
      <c r="H56" s="178"/>
      <c r="I56" s="178"/>
      <c r="J56" s="178"/>
      <c r="K56" s="176"/>
    </row>
    <row r="57" spans="2:11" customFormat="1" ht="15" customHeight="1">
      <c r="B57" s="175"/>
      <c r="C57" s="307" t="s">
        <v>554</v>
      </c>
      <c r="D57" s="307"/>
      <c r="E57" s="307"/>
      <c r="F57" s="307"/>
      <c r="G57" s="307"/>
      <c r="H57" s="307"/>
      <c r="I57" s="307"/>
      <c r="J57" s="307"/>
      <c r="K57" s="176"/>
    </row>
    <row r="58" spans="2:11" customFormat="1" ht="15" customHeight="1">
      <c r="B58" s="175"/>
      <c r="C58" s="180"/>
      <c r="D58" s="307" t="s">
        <v>555</v>
      </c>
      <c r="E58" s="307"/>
      <c r="F58" s="307"/>
      <c r="G58" s="307"/>
      <c r="H58" s="307"/>
      <c r="I58" s="307"/>
      <c r="J58" s="307"/>
      <c r="K58" s="176"/>
    </row>
    <row r="59" spans="2:11" customFormat="1" ht="15" customHeight="1">
      <c r="B59" s="175"/>
      <c r="C59" s="180"/>
      <c r="D59" s="307" t="s">
        <v>556</v>
      </c>
      <c r="E59" s="307"/>
      <c r="F59" s="307"/>
      <c r="G59" s="307"/>
      <c r="H59" s="307"/>
      <c r="I59" s="307"/>
      <c r="J59" s="307"/>
      <c r="K59" s="176"/>
    </row>
    <row r="60" spans="2:11" customFormat="1" ht="15" customHeight="1">
      <c r="B60" s="175"/>
      <c r="C60" s="180"/>
      <c r="D60" s="307" t="s">
        <v>557</v>
      </c>
      <c r="E60" s="307"/>
      <c r="F60" s="307"/>
      <c r="G60" s="307"/>
      <c r="H60" s="307"/>
      <c r="I60" s="307"/>
      <c r="J60" s="307"/>
      <c r="K60" s="176"/>
    </row>
    <row r="61" spans="2:11" customFormat="1" ht="15" customHeight="1">
      <c r="B61" s="175"/>
      <c r="C61" s="180"/>
      <c r="D61" s="307" t="s">
        <v>558</v>
      </c>
      <c r="E61" s="307"/>
      <c r="F61" s="307"/>
      <c r="G61" s="307"/>
      <c r="H61" s="307"/>
      <c r="I61" s="307"/>
      <c r="J61" s="307"/>
      <c r="K61" s="176"/>
    </row>
    <row r="62" spans="2:11" customFormat="1" ht="15" customHeight="1">
      <c r="B62" s="175"/>
      <c r="C62" s="180"/>
      <c r="D62" s="310" t="s">
        <v>559</v>
      </c>
      <c r="E62" s="310"/>
      <c r="F62" s="310"/>
      <c r="G62" s="310"/>
      <c r="H62" s="310"/>
      <c r="I62" s="310"/>
      <c r="J62" s="310"/>
      <c r="K62" s="176"/>
    </row>
    <row r="63" spans="2:11" customFormat="1" ht="15" customHeight="1">
      <c r="B63" s="175"/>
      <c r="C63" s="180"/>
      <c r="D63" s="307" t="s">
        <v>560</v>
      </c>
      <c r="E63" s="307"/>
      <c r="F63" s="307"/>
      <c r="G63" s="307"/>
      <c r="H63" s="307"/>
      <c r="I63" s="307"/>
      <c r="J63" s="307"/>
      <c r="K63" s="176"/>
    </row>
    <row r="64" spans="2:11" customFormat="1" ht="12.75" customHeight="1">
      <c r="B64" s="175"/>
      <c r="C64" s="180"/>
      <c r="D64" s="180"/>
      <c r="E64" s="183"/>
      <c r="F64" s="180"/>
      <c r="G64" s="180"/>
      <c r="H64" s="180"/>
      <c r="I64" s="180"/>
      <c r="J64" s="180"/>
      <c r="K64" s="176"/>
    </row>
    <row r="65" spans="2:11" customFormat="1" ht="15" customHeight="1">
      <c r="B65" s="175"/>
      <c r="C65" s="180"/>
      <c r="D65" s="307" t="s">
        <v>561</v>
      </c>
      <c r="E65" s="307"/>
      <c r="F65" s="307"/>
      <c r="G65" s="307"/>
      <c r="H65" s="307"/>
      <c r="I65" s="307"/>
      <c r="J65" s="307"/>
      <c r="K65" s="176"/>
    </row>
    <row r="66" spans="2:11" customFormat="1" ht="15" customHeight="1">
      <c r="B66" s="175"/>
      <c r="C66" s="180"/>
      <c r="D66" s="310" t="s">
        <v>562</v>
      </c>
      <c r="E66" s="310"/>
      <c r="F66" s="310"/>
      <c r="G66" s="310"/>
      <c r="H66" s="310"/>
      <c r="I66" s="310"/>
      <c r="J66" s="310"/>
      <c r="K66" s="176"/>
    </row>
    <row r="67" spans="2:11" customFormat="1" ht="15" customHeight="1">
      <c r="B67" s="175"/>
      <c r="C67" s="180"/>
      <c r="D67" s="307" t="s">
        <v>563</v>
      </c>
      <c r="E67" s="307"/>
      <c r="F67" s="307"/>
      <c r="G67" s="307"/>
      <c r="H67" s="307"/>
      <c r="I67" s="307"/>
      <c r="J67" s="307"/>
      <c r="K67" s="176"/>
    </row>
    <row r="68" spans="2:11" customFormat="1" ht="15" customHeight="1">
      <c r="B68" s="175"/>
      <c r="C68" s="180"/>
      <c r="D68" s="307" t="s">
        <v>564</v>
      </c>
      <c r="E68" s="307"/>
      <c r="F68" s="307"/>
      <c r="G68" s="307"/>
      <c r="H68" s="307"/>
      <c r="I68" s="307"/>
      <c r="J68" s="307"/>
      <c r="K68" s="176"/>
    </row>
    <row r="69" spans="2:11" customFormat="1" ht="15" customHeight="1">
      <c r="B69" s="175"/>
      <c r="C69" s="180"/>
      <c r="D69" s="307" t="s">
        <v>565</v>
      </c>
      <c r="E69" s="307"/>
      <c r="F69" s="307"/>
      <c r="G69" s="307"/>
      <c r="H69" s="307"/>
      <c r="I69" s="307"/>
      <c r="J69" s="307"/>
      <c r="K69" s="176"/>
    </row>
    <row r="70" spans="2:11" customFormat="1" ht="15" customHeight="1">
      <c r="B70" s="175"/>
      <c r="C70" s="180"/>
      <c r="D70" s="307" t="s">
        <v>566</v>
      </c>
      <c r="E70" s="307"/>
      <c r="F70" s="307"/>
      <c r="G70" s="307"/>
      <c r="H70" s="307"/>
      <c r="I70" s="307"/>
      <c r="J70" s="307"/>
      <c r="K70" s="176"/>
    </row>
    <row r="71" spans="2:11" customFormat="1" ht="12.75" customHeight="1">
      <c r="B71" s="184"/>
      <c r="C71" s="185"/>
      <c r="D71" s="185"/>
      <c r="E71" s="185"/>
      <c r="F71" s="185"/>
      <c r="G71" s="185"/>
      <c r="H71" s="185"/>
      <c r="I71" s="185"/>
      <c r="J71" s="185"/>
      <c r="K71" s="186"/>
    </row>
    <row r="72" spans="2:11" customFormat="1" ht="18.75" customHeight="1">
      <c r="B72" s="187"/>
      <c r="C72" s="187"/>
      <c r="D72" s="187"/>
      <c r="E72" s="187"/>
      <c r="F72" s="187"/>
      <c r="G72" s="187"/>
      <c r="H72" s="187"/>
      <c r="I72" s="187"/>
      <c r="J72" s="187"/>
      <c r="K72" s="188"/>
    </row>
    <row r="73" spans="2:11" customFormat="1" ht="18.75" customHeight="1">
      <c r="B73" s="188"/>
      <c r="C73" s="188"/>
      <c r="D73" s="188"/>
      <c r="E73" s="188"/>
      <c r="F73" s="188"/>
      <c r="G73" s="188"/>
      <c r="H73" s="188"/>
      <c r="I73" s="188"/>
      <c r="J73" s="188"/>
      <c r="K73" s="188"/>
    </row>
    <row r="74" spans="2:11" customFormat="1" ht="7.5" customHeight="1">
      <c r="B74" s="189"/>
      <c r="C74" s="190"/>
      <c r="D74" s="190"/>
      <c r="E74" s="190"/>
      <c r="F74" s="190"/>
      <c r="G74" s="190"/>
      <c r="H74" s="190"/>
      <c r="I74" s="190"/>
      <c r="J74" s="190"/>
      <c r="K74" s="191"/>
    </row>
    <row r="75" spans="2:11" customFormat="1" ht="45" customHeight="1">
      <c r="B75" s="192"/>
      <c r="C75" s="311" t="s">
        <v>567</v>
      </c>
      <c r="D75" s="311"/>
      <c r="E75" s="311"/>
      <c r="F75" s="311"/>
      <c r="G75" s="311"/>
      <c r="H75" s="311"/>
      <c r="I75" s="311"/>
      <c r="J75" s="311"/>
      <c r="K75" s="193"/>
    </row>
    <row r="76" spans="2:11" customFormat="1" ht="17.25" customHeight="1">
      <c r="B76" s="192"/>
      <c r="C76" s="194" t="s">
        <v>568</v>
      </c>
      <c r="D76" s="194"/>
      <c r="E76" s="194"/>
      <c r="F76" s="194" t="s">
        <v>569</v>
      </c>
      <c r="G76" s="195"/>
      <c r="H76" s="194" t="s">
        <v>53</v>
      </c>
      <c r="I76" s="194" t="s">
        <v>56</v>
      </c>
      <c r="J76" s="194" t="s">
        <v>570</v>
      </c>
      <c r="K76" s="193"/>
    </row>
    <row r="77" spans="2:11" customFormat="1" ht="17.25" customHeight="1">
      <c r="B77" s="192"/>
      <c r="C77" s="196" t="s">
        <v>571</v>
      </c>
      <c r="D77" s="196"/>
      <c r="E77" s="196"/>
      <c r="F77" s="197" t="s">
        <v>572</v>
      </c>
      <c r="G77" s="198"/>
      <c r="H77" s="196"/>
      <c r="I77" s="196"/>
      <c r="J77" s="196" t="s">
        <v>573</v>
      </c>
      <c r="K77" s="193"/>
    </row>
    <row r="78" spans="2:11" customFormat="1" ht="5.25" customHeight="1">
      <c r="B78" s="192"/>
      <c r="C78" s="199"/>
      <c r="D78" s="199"/>
      <c r="E78" s="199"/>
      <c r="F78" s="199"/>
      <c r="G78" s="200"/>
      <c r="H78" s="199"/>
      <c r="I78" s="199"/>
      <c r="J78" s="199"/>
      <c r="K78" s="193"/>
    </row>
    <row r="79" spans="2:11" customFormat="1" ht="15" customHeight="1">
      <c r="B79" s="192"/>
      <c r="C79" s="181" t="s">
        <v>52</v>
      </c>
      <c r="D79" s="201"/>
      <c r="E79" s="201"/>
      <c r="F79" s="202" t="s">
        <v>574</v>
      </c>
      <c r="G79" s="203"/>
      <c r="H79" s="181" t="s">
        <v>575</v>
      </c>
      <c r="I79" s="181" t="s">
        <v>576</v>
      </c>
      <c r="J79" s="181">
        <v>20</v>
      </c>
      <c r="K79" s="193"/>
    </row>
    <row r="80" spans="2:11" customFormat="1" ht="15" customHeight="1">
      <c r="B80" s="192"/>
      <c r="C80" s="181" t="s">
        <v>577</v>
      </c>
      <c r="D80" s="181"/>
      <c r="E80" s="181"/>
      <c r="F80" s="202" t="s">
        <v>574</v>
      </c>
      <c r="G80" s="203"/>
      <c r="H80" s="181" t="s">
        <v>578</v>
      </c>
      <c r="I80" s="181" t="s">
        <v>576</v>
      </c>
      <c r="J80" s="181">
        <v>120</v>
      </c>
      <c r="K80" s="193"/>
    </row>
    <row r="81" spans="2:11" customFormat="1" ht="15" customHeight="1">
      <c r="B81" s="204"/>
      <c r="C81" s="181" t="s">
        <v>579</v>
      </c>
      <c r="D81" s="181"/>
      <c r="E81" s="181"/>
      <c r="F81" s="202" t="s">
        <v>580</v>
      </c>
      <c r="G81" s="203"/>
      <c r="H81" s="181" t="s">
        <v>581</v>
      </c>
      <c r="I81" s="181" t="s">
        <v>576</v>
      </c>
      <c r="J81" s="181">
        <v>50</v>
      </c>
      <c r="K81" s="193"/>
    </row>
    <row r="82" spans="2:11" customFormat="1" ht="15" customHeight="1">
      <c r="B82" s="204"/>
      <c r="C82" s="181" t="s">
        <v>582</v>
      </c>
      <c r="D82" s="181"/>
      <c r="E82" s="181"/>
      <c r="F82" s="202" t="s">
        <v>574</v>
      </c>
      <c r="G82" s="203"/>
      <c r="H82" s="181" t="s">
        <v>583</v>
      </c>
      <c r="I82" s="181" t="s">
        <v>584</v>
      </c>
      <c r="J82" s="181"/>
      <c r="K82" s="193"/>
    </row>
    <row r="83" spans="2:11" customFormat="1" ht="15" customHeight="1">
      <c r="B83" s="204"/>
      <c r="C83" s="181" t="s">
        <v>585</v>
      </c>
      <c r="D83" s="181"/>
      <c r="E83" s="181"/>
      <c r="F83" s="202" t="s">
        <v>580</v>
      </c>
      <c r="G83" s="181"/>
      <c r="H83" s="181" t="s">
        <v>586</v>
      </c>
      <c r="I83" s="181" t="s">
        <v>576</v>
      </c>
      <c r="J83" s="181">
        <v>15</v>
      </c>
      <c r="K83" s="193"/>
    </row>
    <row r="84" spans="2:11" customFormat="1" ht="15" customHeight="1">
      <c r="B84" s="204"/>
      <c r="C84" s="181" t="s">
        <v>587</v>
      </c>
      <c r="D84" s="181"/>
      <c r="E84" s="181"/>
      <c r="F84" s="202" t="s">
        <v>580</v>
      </c>
      <c r="G84" s="181"/>
      <c r="H84" s="181" t="s">
        <v>588</v>
      </c>
      <c r="I84" s="181" t="s">
        <v>576</v>
      </c>
      <c r="J84" s="181">
        <v>15</v>
      </c>
      <c r="K84" s="193"/>
    </row>
    <row r="85" spans="2:11" customFormat="1" ht="15" customHeight="1">
      <c r="B85" s="204"/>
      <c r="C85" s="181" t="s">
        <v>589</v>
      </c>
      <c r="D85" s="181"/>
      <c r="E85" s="181"/>
      <c r="F85" s="202" t="s">
        <v>580</v>
      </c>
      <c r="G85" s="181"/>
      <c r="H85" s="181" t="s">
        <v>590</v>
      </c>
      <c r="I85" s="181" t="s">
        <v>576</v>
      </c>
      <c r="J85" s="181">
        <v>20</v>
      </c>
      <c r="K85" s="193"/>
    </row>
    <row r="86" spans="2:11" customFormat="1" ht="15" customHeight="1">
      <c r="B86" s="204"/>
      <c r="C86" s="181" t="s">
        <v>591</v>
      </c>
      <c r="D86" s="181"/>
      <c r="E86" s="181"/>
      <c r="F86" s="202" t="s">
        <v>580</v>
      </c>
      <c r="G86" s="181"/>
      <c r="H86" s="181" t="s">
        <v>592</v>
      </c>
      <c r="I86" s="181" t="s">
        <v>576</v>
      </c>
      <c r="J86" s="181">
        <v>20</v>
      </c>
      <c r="K86" s="193"/>
    </row>
    <row r="87" spans="2:11" customFormat="1" ht="15" customHeight="1">
      <c r="B87" s="204"/>
      <c r="C87" s="181" t="s">
        <v>593</v>
      </c>
      <c r="D87" s="181"/>
      <c r="E87" s="181"/>
      <c r="F87" s="202" t="s">
        <v>580</v>
      </c>
      <c r="G87" s="203"/>
      <c r="H87" s="181" t="s">
        <v>594</v>
      </c>
      <c r="I87" s="181" t="s">
        <v>576</v>
      </c>
      <c r="J87" s="181">
        <v>50</v>
      </c>
      <c r="K87" s="193"/>
    </row>
    <row r="88" spans="2:11" customFormat="1" ht="15" customHeight="1">
      <c r="B88" s="204"/>
      <c r="C88" s="181" t="s">
        <v>595</v>
      </c>
      <c r="D88" s="181"/>
      <c r="E88" s="181"/>
      <c r="F88" s="202" t="s">
        <v>580</v>
      </c>
      <c r="G88" s="203"/>
      <c r="H88" s="181" t="s">
        <v>596</v>
      </c>
      <c r="I88" s="181" t="s">
        <v>576</v>
      </c>
      <c r="J88" s="181">
        <v>20</v>
      </c>
      <c r="K88" s="193"/>
    </row>
    <row r="89" spans="2:11" customFormat="1" ht="15" customHeight="1">
      <c r="B89" s="204"/>
      <c r="C89" s="181" t="s">
        <v>597</v>
      </c>
      <c r="D89" s="181"/>
      <c r="E89" s="181"/>
      <c r="F89" s="202" t="s">
        <v>580</v>
      </c>
      <c r="G89" s="203"/>
      <c r="H89" s="181" t="s">
        <v>598</v>
      </c>
      <c r="I89" s="181" t="s">
        <v>576</v>
      </c>
      <c r="J89" s="181">
        <v>20</v>
      </c>
      <c r="K89" s="193"/>
    </row>
    <row r="90" spans="2:11" customFormat="1" ht="15" customHeight="1">
      <c r="B90" s="204"/>
      <c r="C90" s="181" t="s">
        <v>599</v>
      </c>
      <c r="D90" s="181"/>
      <c r="E90" s="181"/>
      <c r="F90" s="202" t="s">
        <v>580</v>
      </c>
      <c r="G90" s="203"/>
      <c r="H90" s="181" t="s">
        <v>600</v>
      </c>
      <c r="I90" s="181" t="s">
        <v>576</v>
      </c>
      <c r="J90" s="181">
        <v>50</v>
      </c>
      <c r="K90" s="193"/>
    </row>
    <row r="91" spans="2:11" customFormat="1" ht="15" customHeight="1">
      <c r="B91" s="204"/>
      <c r="C91" s="181" t="s">
        <v>601</v>
      </c>
      <c r="D91" s="181"/>
      <c r="E91" s="181"/>
      <c r="F91" s="202" t="s">
        <v>580</v>
      </c>
      <c r="G91" s="203"/>
      <c r="H91" s="181" t="s">
        <v>601</v>
      </c>
      <c r="I91" s="181" t="s">
        <v>576</v>
      </c>
      <c r="J91" s="181">
        <v>50</v>
      </c>
      <c r="K91" s="193"/>
    </row>
    <row r="92" spans="2:11" customFormat="1" ht="15" customHeight="1">
      <c r="B92" s="204"/>
      <c r="C92" s="181" t="s">
        <v>602</v>
      </c>
      <c r="D92" s="181"/>
      <c r="E92" s="181"/>
      <c r="F92" s="202" t="s">
        <v>580</v>
      </c>
      <c r="G92" s="203"/>
      <c r="H92" s="181" t="s">
        <v>603</v>
      </c>
      <c r="I92" s="181" t="s">
        <v>576</v>
      </c>
      <c r="J92" s="181">
        <v>255</v>
      </c>
      <c r="K92" s="193"/>
    </row>
    <row r="93" spans="2:11" customFormat="1" ht="15" customHeight="1">
      <c r="B93" s="204"/>
      <c r="C93" s="181" t="s">
        <v>604</v>
      </c>
      <c r="D93" s="181"/>
      <c r="E93" s="181"/>
      <c r="F93" s="202" t="s">
        <v>574</v>
      </c>
      <c r="G93" s="203"/>
      <c r="H93" s="181" t="s">
        <v>605</v>
      </c>
      <c r="I93" s="181" t="s">
        <v>606</v>
      </c>
      <c r="J93" s="181"/>
      <c r="K93" s="193"/>
    </row>
    <row r="94" spans="2:11" customFormat="1" ht="15" customHeight="1">
      <c r="B94" s="204"/>
      <c r="C94" s="181" t="s">
        <v>607</v>
      </c>
      <c r="D94" s="181"/>
      <c r="E94" s="181"/>
      <c r="F94" s="202" t="s">
        <v>574</v>
      </c>
      <c r="G94" s="203"/>
      <c r="H94" s="181" t="s">
        <v>608</v>
      </c>
      <c r="I94" s="181" t="s">
        <v>609</v>
      </c>
      <c r="J94" s="181"/>
      <c r="K94" s="193"/>
    </row>
    <row r="95" spans="2:11" customFormat="1" ht="15" customHeight="1">
      <c r="B95" s="204"/>
      <c r="C95" s="181" t="s">
        <v>610</v>
      </c>
      <c r="D95" s="181"/>
      <c r="E95" s="181"/>
      <c r="F95" s="202" t="s">
        <v>574</v>
      </c>
      <c r="G95" s="203"/>
      <c r="H95" s="181" t="s">
        <v>610</v>
      </c>
      <c r="I95" s="181" t="s">
        <v>609</v>
      </c>
      <c r="J95" s="181"/>
      <c r="K95" s="193"/>
    </row>
    <row r="96" spans="2:11" customFormat="1" ht="15" customHeight="1">
      <c r="B96" s="204"/>
      <c r="C96" s="181" t="s">
        <v>37</v>
      </c>
      <c r="D96" s="181"/>
      <c r="E96" s="181"/>
      <c r="F96" s="202" t="s">
        <v>574</v>
      </c>
      <c r="G96" s="203"/>
      <c r="H96" s="181" t="s">
        <v>611</v>
      </c>
      <c r="I96" s="181" t="s">
        <v>609</v>
      </c>
      <c r="J96" s="181"/>
      <c r="K96" s="193"/>
    </row>
    <row r="97" spans="2:11" customFormat="1" ht="15" customHeight="1">
      <c r="B97" s="204"/>
      <c r="C97" s="181" t="s">
        <v>47</v>
      </c>
      <c r="D97" s="181"/>
      <c r="E97" s="181"/>
      <c r="F97" s="202" t="s">
        <v>574</v>
      </c>
      <c r="G97" s="203"/>
      <c r="H97" s="181" t="s">
        <v>612</v>
      </c>
      <c r="I97" s="181" t="s">
        <v>609</v>
      </c>
      <c r="J97" s="181"/>
      <c r="K97" s="193"/>
    </row>
    <row r="98" spans="2:11" customFormat="1" ht="15" customHeight="1">
      <c r="B98" s="205"/>
      <c r="C98" s="206"/>
      <c r="D98" s="206"/>
      <c r="E98" s="206"/>
      <c r="F98" s="206"/>
      <c r="G98" s="206"/>
      <c r="H98" s="206"/>
      <c r="I98" s="206"/>
      <c r="J98" s="206"/>
      <c r="K98" s="207"/>
    </row>
    <row r="99" spans="2:11" customFormat="1" ht="18.75" customHeight="1">
      <c r="B99" s="208"/>
      <c r="C99" s="209"/>
      <c r="D99" s="209"/>
      <c r="E99" s="209"/>
      <c r="F99" s="209"/>
      <c r="G99" s="209"/>
      <c r="H99" s="209"/>
      <c r="I99" s="209"/>
      <c r="J99" s="209"/>
      <c r="K99" s="208"/>
    </row>
    <row r="100" spans="2:11" customFormat="1" ht="18.75" customHeight="1"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</row>
    <row r="101" spans="2:11" customFormat="1" ht="7.5" customHeight="1">
      <c r="B101" s="189"/>
      <c r="C101" s="190"/>
      <c r="D101" s="190"/>
      <c r="E101" s="190"/>
      <c r="F101" s="190"/>
      <c r="G101" s="190"/>
      <c r="H101" s="190"/>
      <c r="I101" s="190"/>
      <c r="J101" s="190"/>
      <c r="K101" s="191"/>
    </row>
    <row r="102" spans="2:11" customFormat="1" ht="45" customHeight="1">
      <c r="B102" s="192"/>
      <c r="C102" s="311" t="s">
        <v>613</v>
      </c>
      <c r="D102" s="311"/>
      <c r="E102" s="311"/>
      <c r="F102" s="311"/>
      <c r="G102" s="311"/>
      <c r="H102" s="311"/>
      <c r="I102" s="311"/>
      <c r="J102" s="311"/>
      <c r="K102" s="193"/>
    </row>
    <row r="103" spans="2:11" customFormat="1" ht="17.25" customHeight="1">
      <c r="B103" s="192"/>
      <c r="C103" s="194" t="s">
        <v>568</v>
      </c>
      <c r="D103" s="194"/>
      <c r="E103" s="194"/>
      <c r="F103" s="194" t="s">
        <v>569</v>
      </c>
      <c r="G103" s="195"/>
      <c r="H103" s="194" t="s">
        <v>53</v>
      </c>
      <c r="I103" s="194" t="s">
        <v>56</v>
      </c>
      <c r="J103" s="194" t="s">
        <v>570</v>
      </c>
      <c r="K103" s="193"/>
    </row>
    <row r="104" spans="2:11" customFormat="1" ht="17.25" customHeight="1">
      <c r="B104" s="192"/>
      <c r="C104" s="196" t="s">
        <v>571</v>
      </c>
      <c r="D104" s="196"/>
      <c r="E104" s="196"/>
      <c r="F104" s="197" t="s">
        <v>572</v>
      </c>
      <c r="G104" s="198"/>
      <c r="H104" s="196"/>
      <c r="I104" s="196"/>
      <c r="J104" s="196" t="s">
        <v>573</v>
      </c>
      <c r="K104" s="193"/>
    </row>
    <row r="105" spans="2:11" customFormat="1" ht="5.25" customHeight="1">
      <c r="B105" s="192"/>
      <c r="C105" s="194"/>
      <c r="D105" s="194"/>
      <c r="E105" s="194"/>
      <c r="F105" s="194"/>
      <c r="G105" s="210"/>
      <c r="H105" s="194"/>
      <c r="I105" s="194"/>
      <c r="J105" s="194"/>
      <c r="K105" s="193"/>
    </row>
    <row r="106" spans="2:11" customFormat="1" ht="15" customHeight="1">
      <c r="B106" s="192"/>
      <c r="C106" s="181" t="s">
        <v>52</v>
      </c>
      <c r="D106" s="201"/>
      <c r="E106" s="201"/>
      <c r="F106" s="202" t="s">
        <v>574</v>
      </c>
      <c r="G106" s="181"/>
      <c r="H106" s="181" t="s">
        <v>614</v>
      </c>
      <c r="I106" s="181" t="s">
        <v>576</v>
      </c>
      <c r="J106" s="181">
        <v>20</v>
      </c>
      <c r="K106" s="193"/>
    </row>
    <row r="107" spans="2:11" customFormat="1" ht="15" customHeight="1">
      <c r="B107" s="192"/>
      <c r="C107" s="181" t="s">
        <v>577</v>
      </c>
      <c r="D107" s="181"/>
      <c r="E107" s="181"/>
      <c r="F107" s="202" t="s">
        <v>574</v>
      </c>
      <c r="G107" s="181"/>
      <c r="H107" s="181" t="s">
        <v>614</v>
      </c>
      <c r="I107" s="181" t="s">
        <v>576</v>
      </c>
      <c r="J107" s="181">
        <v>120</v>
      </c>
      <c r="K107" s="193"/>
    </row>
    <row r="108" spans="2:11" customFormat="1" ht="15" customHeight="1">
      <c r="B108" s="204"/>
      <c r="C108" s="181" t="s">
        <v>579</v>
      </c>
      <c r="D108" s="181"/>
      <c r="E108" s="181"/>
      <c r="F108" s="202" t="s">
        <v>580</v>
      </c>
      <c r="G108" s="181"/>
      <c r="H108" s="181" t="s">
        <v>614</v>
      </c>
      <c r="I108" s="181" t="s">
        <v>576</v>
      </c>
      <c r="J108" s="181">
        <v>50</v>
      </c>
      <c r="K108" s="193"/>
    </row>
    <row r="109" spans="2:11" customFormat="1" ht="15" customHeight="1">
      <c r="B109" s="204"/>
      <c r="C109" s="181" t="s">
        <v>582</v>
      </c>
      <c r="D109" s="181"/>
      <c r="E109" s="181"/>
      <c r="F109" s="202" t="s">
        <v>574</v>
      </c>
      <c r="G109" s="181"/>
      <c r="H109" s="181" t="s">
        <v>614</v>
      </c>
      <c r="I109" s="181" t="s">
        <v>584</v>
      </c>
      <c r="J109" s="181"/>
      <c r="K109" s="193"/>
    </row>
    <row r="110" spans="2:11" customFormat="1" ht="15" customHeight="1">
      <c r="B110" s="204"/>
      <c r="C110" s="181" t="s">
        <v>593</v>
      </c>
      <c r="D110" s="181"/>
      <c r="E110" s="181"/>
      <c r="F110" s="202" t="s">
        <v>580</v>
      </c>
      <c r="G110" s="181"/>
      <c r="H110" s="181" t="s">
        <v>614</v>
      </c>
      <c r="I110" s="181" t="s">
        <v>576</v>
      </c>
      <c r="J110" s="181">
        <v>50</v>
      </c>
      <c r="K110" s="193"/>
    </row>
    <row r="111" spans="2:11" customFormat="1" ht="15" customHeight="1">
      <c r="B111" s="204"/>
      <c r="C111" s="181" t="s">
        <v>601</v>
      </c>
      <c r="D111" s="181"/>
      <c r="E111" s="181"/>
      <c r="F111" s="202" t="s">
        <v>580</v>
      </c>
      <c r="G111" s="181"/>
      <c r="H111" s="181" t="s">
        <v>614</v>
      </c>
      <c r="I111" s="181" t="s">
        <v>576</v>
      </c>
      <c r="J111" s="181">
        <v>50</v>
      </c>
      <c r="K111" s="193"/>
    </row>
    <row r="112" spans="2:11" customFormat="1" ht="15" customHeight="1">
      <c r="B112" s="204"/>
      <c r="C112" s="181" t="s">
        <v>599</v>
      </c>
      <c r="D112" s="181"/>
      <c r="E112" s="181"/>
      <c r="F112" s="202" t="s">
        <v>580</v>
      </c>
      <c r="G112" s="181"/>
      <c r="H112" s="181" t="s">
        <v>614</v>
      </c>
      <c r="I112" s="181" t="s">
        <v>576</v>
      </c>
      <c r="J112" s="181">
        <v>50</v>
      </c>
      <c r="K112" s="193"/>
    </row>
    <row r="113" spans="2:11" customFormat="1" ht="15" customHeight="1">
      <c r="B113" s="204"/>
      <c r="C113" s="181" t="s">
        <v>52</v>
      </c>
      <c r="D113" s="181"/>
      <c r="E113" s="181"/>
      <c r="F113" s="202" t="s">
        <v>574</v>
      </c>
      <c r="G113" s="181"/>
      <c r="H113" s="181" t="s">
        <v>615</v>
      </c>
      <c r="I113" s="181" t="s">
        <v>576</v>
      </c>
      <c r="J113" s="181">
        <v>20</v>
      </c>
      <c r="K113" s="193"/>
    </row>
    <row r="114" spans="2:11" customFormat="1" ht="15" customHeight="1">
      <c r="B114" s="204"/>
      <c r="C114" s="181" t="s">
        <v>616</v>
      </c>
      <c r="D114" s="181"/>
      <c r="E114" s="181"/>
      <c r="F114" s="202" t="s">
        <v>574</v>
      </c>
      <c r="G114" s="181"/>
      <c r="H114" s="181" t="s">
        <v>617</v>
      </c>
      <c r="I114" s="181" t="s">
        <v>576</v>
      </c>
      <c r="J114" s="181">
        <v>120</v>
      </c>
      <c r="K114" s="193"/>
    </row>
    <row r="115" spans="2:11" customFormat="1" ht="15" customHeight="1">
      <c r="B115" s="204"/>
      <c r="C115" s="181" t="s">
        <v>37</v>
      </c>
      <c r="D115" s="181"/>
      <c r="E115" s="181"/>
      <c r="F115" s="202" t="s">
        <v>574</v>
      </c>
      <c r="G115" s="181"/>
      <c r="H115" s="181" t="s">
        <v>618</v>
      </c>
      <c r="I115" s="181" t="s">
        <v>609</v>
      </c>
      <c r="J115" s="181"/>
      <c r="K115" s="193"/>
    </row>
    <row r="116" spans="2:11" customFormat="1" ht="15" customHeight="1">
      <c r="B116" s="204"/>
      <c r="C116" s="181" t="s">
        <v>47</v>
      </c>
      <c r="D116" s="181"/>
      <c r="E116" s="181"/>
      <c r="F116" s="202" t="s">
        <v>574</v>
      </c>
      <c r="G116" s="181"/>
      <c r="H116" s="181" t="s">
        <v>619</v>
      </c>
      <c r="I116" s="181" t="s">
        <v>609</v>
      </c>
      <c r="J116" s="181"/>
      <c r="K116" s="193"/>
    </row>
    <row r="117" spans="2:11" customFormat="1" ht="15" customHeight="1">
      <c r="B117" s="204"/>
      <c r="C117" s="181" t="s">
        <v>56</v>
      </c>
      <c r="D117" s="181"/>
      <c r="E117" s="181"/>
      <c r="F117" s="202" t="s">
        <v>574</v>
      </c>
      <c r="G117" s="181"/>
      <c r="H117" s="181" t="s">
        <v>620</v>
      </c>
      <c r="I117" s="181" t="s">
        <v>621</v>
      </c>
      <c r="J117" s="181"/>
      <c r="K117" s="193"/>
    </row>
    <row r="118" spans="2:11" customFormat="1" ht="15" customHeight="1">
      <c r="B118" s="205"/>
      <c r="C118" s="211"/>
      <c r="D118" s="211"/>
      <c r="E118" s="211"/>
      <c r="F118" s="211"/>
      <c r="G118" s="211"/>
      <c r="H118" s="211"/>
      <c r="I118" s="211"/>
      <c r="J118" s="211"/>
      <c r="K118" s="207"/>
    </row>
    <row r="119" spans="2:11" customFormat="1" ht="18.75" customHeight="1">
      <c r="B119" s="212"/>
      <c r="C119" s="213"/>
      <c r="D119" s="213"/>
      <c r="E119" s="213"/>
      <c r="F119" s="214"/>
      <c r="G119" s="213"/>
      <c r="H119" s="213"/>
      <c r="I119" s="213"/>
      <c r="J119" s="213"/>
      <c r="K119" s="212"/>
    </row>
    <row r="120" spans="2:11" customFormat="1" ht="18.75" customHeight="1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</row>
    <row r="121" spans="2:11" customFormat="1" ht="7.5" customHeight="1">
      <c r="B121" s="215"/>
      <c r="C121" s="216"/>
      <c r="D121" s="216"/>
      <c r="E121" s="216"/>
      <c r="F121" s="216"/>
      <c r="G121" s="216"/>
      <c r="H121" s="216"/>
      <c r="I121" s="216"/>
      <c r="J121" s="216"/>
      <c r="K121" s="217"/>
    </row>
    <row r="122" spans="2:11" customFormat="1" ht="45" customHeight="1">
      <c r="B122" s="218"/>
      <c r="C122" s="309" t="s">
        <v>622</v>
      </c>
      <c r="D122" s="309"/>
      <c r="E122" s="309"/>
      <c r="F122" s="309"/>
      <c r="G122" s="309"/>
      <c r="H122" s="309"/>
      <c r="I122" s="309"/>
      <c r="J122" s="309"/>
      <c r="K122" s="219"/>
    </row>
    <row r="123" spans="2:11" customFormat="1" ht="17.25" customHeight="1">
      <c r="B123" s="220"/>
      <c r="C123" s="194" t="s">
        <v>568</v>
      </c>
      <c r="D123" s="194"/>
      <c r="E123" s="194"/>
      <c r="F123" s="194" t="s">
        <v>569</v>
      </c>
      <c r="G123" s="195"/>
      <c r="H123" s="194" t="s">
        <v>53</v>
      </c>
      <c r="I123" s="194" t="s">
        <v>56</v>
      </c>
      <c r="J123" s="194" t="s">
        <v>570</v>
      </c>
      <c r="K123" s="221"/>
    </row>
    <row r="124" spans="2:11" customFormat="1" ht="17.25" customHeight="1">
      <c r="B124" s="220"/>
      <c r="C124" s="196" t="s">
        <v>571</v>
      </c>
      <c r="D124" s="196"/>
      <c r="E124" s="196"/>
      <c r="F124" s="197" t="s">
        <v>572</v>
      </c>
      <c r="G124" s="198"/>
      <c r="H124" s="196"/>
      <c r="I124" s="196"/>
      <c r="J124" s="196" t="s">
        <v>573</v>
      </c>
      <c r="K124" s="221"/>
    </row>
    <row r="125" spans="2:11" customFormat="1" ht="5.25" customHeight="1">
      <c r="B125" s="222"/>
      <c r="C125" s="199"/>
      <c r="D125" s="199"/>
      <c r="E125" s="199"/>
      <c r="F125" s="199"/>
      <c r="G125" s="223"/>
      <c r="H125" s="199"/>
      <c r="I125" s="199"/>
      <c r="J125" s="199"/>
      <c r="K125" s="224"/>
    </row>
    <row r="126" spans="2:11" customFormat="1" ht="15" customHeight="1">
      <c r="B126" s="222"/>
      <c r="C126" s="181" t="s">
        <v>577</v>
      </c>
      <c r="D126" s="201"/>
      <c r="E126" s="201"/>
      <c r="F126" s="202" t="s">
        <v>574</v>
      </c>
      <c r="G126" s="181"/>
      <c r="H126" s="181" t="s">
        <v>614</v>
      </c>
      <c r="I126" s="181" t="s">
        <v>576</v>
      </c>
      <c r="J126" s="181">
        <v>120</v>
      </c>
      <c r="K126" s="225"/>
    </row>
    <row r="127" spans="2:11" customFormat="1" ht="15" customHeight="1">
      <c r="B127" s="222"/>
      <c r="C127" s="181" t="s">
        <v>623</v>
      </c>
      <c r="D127" s="181"/>
      <c r="E127" s="181"/>
      <c r="F127" s="202" t="s">
        <v>574</v>
      </c>
      <c r="G127" s="181"/>
      <c r="H127" s="181" t="s">
        <v>624</v>
      </c>
      <c r="I127" s="181" t="s">
        <v>576</v>
      </c>
      <c r="J127" s="181" t="s">
        <v>625</v>
      </c>
      <c r="K127" s="225"/>
    </row>
    <row r="128" spans="2:11" customFormat="1" ht="15" customHeight="1">
      <c r="B128" s="222"/>
      <c r="C128" s="181" t="s">
        <v>522</v>
      </c>
      <c r="D128" s="181"/>
      <c r="E128" s="181"/>
      <c r="F128" s="202" t="s">
        <v>574</v>
      </c>
      <c r="G128" s="181"/>
      <c r="H128" s="181" t="s">
        <v>626</v>
      </c>
      <c r="I128" s="181" t="s">
        <v>576</v>
      </c>
      <c r="J128" s="181" t="s">
        <v>625</v>
      </c>
      <c r="K128" s="225"/>
    </row>
    <row r="129" spans="2:11" customFormat="1" ht="15" customHeight="1">
      <c r="B129" s="222"/>
      <c r="C129" s="181" t="s">
        <v>585</v>
      </c>
      <c r="D129" s="181"/>
      <c r="E129" s="181"/>
      <c r="F129" s="202" t="s">
        <v>580</v>
      </c>
      <c r="G129" s="181"/>
      <c r="H129" s="181" t="s">
        <v>586</v>
      </c>
      <c r="I129" s="181" t="s">
        <v>576</v>
      </c>
      <c r="J129" s="181">
        <v>15</v>
      </c>
      <c r="K129" s="225"/>
    </row>
    <row r="130" spans="2:11" customFormat="1" ht="15" customHeight="1">
      <c r="B130" s="222"/>
      <c r="C130" s="181" t="s">
        <v>587</v>
      </c>
      <c r="D130" s="181"/>
      <c r="E130" s="181"/>
      <c r="F130" s="202" t="s">
        <v>580</v>
      </c>
      <c r="G130" s="181"/>
      <c r="H130" s="181" t="s">
        <v>588</v>
      </c>
      <c r="I130" s="181" t="s">
        <v>576</v>
      </c>
      <c r="J130" s="181">
        <v>15</v>
      </c>
      <c r="K130" s="225"/>
    </row>
    <row r="131" spans="2:11" customFormat="1" ht="15" customHeight="1">
      <c r="B131" s="222"/>
      <c r="C131" s="181" t="s">
        <v>589</v>
      </c>
      <c r="D131" s="181"/>
      <c r="E131" s="181"/>
      <c r="F131" s="202" t="s">
        <v>580</v>
      </c>
      <c r="G131" s="181"/>
      <c r="H131" s="181" t="s">
        <v>590</v>
      </c>
      <c r="I131" s="181" t="s">
        <v>576</v>
      </c>
      <c r="J131" s="181">
        <v>20</v>
      </c>
      <c r="K131" s="225"/>
    </row>
    <row r="132" spans="2:11" customFormat="1" ht="15" customHeight="1">
      <c r="B132" s="222"/>
      <c r="C132" s="181" t="s">
        <v>591</v>
      </c>
      <c r="D132" s="181"/>
      <c r="E132" s="181"/>
      <c r="F132" s="202" t="s">
        <v>580</v>
      </c>
      <c r="G132" s="181"/>
      <c r="H132" s="181" t="s">
        <v>592</v>
      </c>
      <c r="I132" s="181" t="s">
        <v>576</v>
      </c>
      <c r="J132" s="181">
        <v>20</v>
      </c>
      <c r="K132" s="225"/>
    </row>
    <row r="133" spans="2:11" customFormat="1" ht="15" customHeight="1">
      <c r="B133" s="222"/>
      <c r="C133" s="181" t="s">
        <v>579</v>
      </c>
      <c r="D133" s="181"/>
      <c r="E133" s="181"/>
      <c r="F133" s="202" t="s">
        <v>580</v>
      </c>
      <c r="G133" s="181"/>
      <c r="H133" s="181" t="s">
        <v>614</v>
      </c>
      <c r="I133" s="181" t="s">
        <v>576</v>
      </c>
      <c r="J133" s="181">
        <v>50</v>
      </c>
      <c r="K133" s="225"/>
    </row>
    <row r="134" spans="2:11" customFormat="1" ht="15" customHeight="1">
      <c r="B134" s="222"/>
      <c r="C134" s="181" t="s">
        <v>593</v>
      </c>
      <c r="D134" s="181"/>
      <c r="E134" s="181"/>
      <c r="F134" s="202" t="s">
        <v>580</v>
      </c>
      <c r="G134" s="181"/>
      <c r="H134" s="181" t="s">
        <v>614</v>
      </c>
      <c r="I134" s="181" t="s">
        <v>576</v>
      </c>
      <c r="J134" s="181">
        <v>50</v>
      </c>
      <c r="K134" s="225"/>
    </row>
    <row r="135" spans="2:11" customFormat="1" ht="15" customHeight="1">
      <c r="B135" s="222"/>
      <c r="C135" s="181" t="s">
        <v>599</v>
      </c>
      <c r="D135" s="181"/>
      <c r="E135" s="181"/>
      <c r="F135" s="202" t="s">
        <v>580</v>
      </c>
      <c r="G135" s="181"/>
      <c r="H135" s="181" t="s">
        <v>614</v>
      </c>
      <c r="I135" s="181" t="s">
        <v>576</v>
      </c>
      <c r="J135" s="181">
        <v>50</v>
      </c>
      <c r="K135" s="225"/>
    </row>
    <row r="136" spans="2:11" customFormat="1" ht="15" customHeight="1">
      <c r="B136" s="222"/>
      <c r="C136" s="181" t="s">
        <v>601</v>
      </c>
      <c r="D136" s="181"/>
      <c r="E136" s="181"/>
      <c r="F136" s="202" t="s">
        <v>580</v>
      </c>
      <c r="G136" s="181"/>
      <c r="H136" s="181" t="s">
        <v>614</v>
      </c>
      <c r="I136" s="181" t="s">
        <v>576</v>
      </c>
      <c r="J136" s="181">
        <v>50</v>
      </c>
      <c r="K136" s="225"/>
    </row>
    <row r="137" spans="2:11" customFormat="1" ht="15" customHeight="1">
      <c r="B137" s="222"/>
      <c r="C137" s="181" t="s">
        <v>602</v>
      </c>
      <c r="D137" s="181"/>
      <c r="E137" s="181"/>
      <c r="F137" s="202" t="s">
        <v>580</v>
      </c>
      <c r="G137" s="181"/>
      <c r="H137" s="181" t="s">
        <v>627</v>
      </c>
      <c r="I137" s="181" t="s">
        <v>576</v>
      </c>
      <c r="J137" s="181">
        <v>255</v>
      </c>
      <c r="K137" s="225"/>
    </row>
    <row r="138" spans="2:11" customFormat="1" ht="15" customHeight="1">
      <c r="B138" s="222"/>
      <c r="C138" s="181" t="s">
        <v>604</v>
      </c>
      <c r="D138" s="181"/>
      <c r="E138" s="181"/>
      <c r="F138" s="202" t="s">
        <v>574</v>
      </c>
      <c r="G138" s="181"/>
      <c r="H138" s="181" t="s">
        <v>628</v>
      </c>
      <c r="I138" s="181" t="s">
        <v>606</v>
      </c>
      <c r="J138" s="181"/>
      <c r="K138" s="225"/>
    </row>
    <row r="139" spans="2:11" customFormat="1" ht="15" customHeight="1">
      <c r="B139" s="222"/>
      <c r="C139" s="181" t="s">
        <v>607</v>
      </c>
      <c r="D139" s="181"/>
      <c r="E139" s="181"/>
      <c r="F139" s="202" t="s">
        <v>574</v>
      </c>
      <c r="G139" s="181"/>
      <c r="H139" s="181" t="s">
        <v>629</v>
      </c>
      <c r="I139" s="181" t="s">
        <v>609</v>
      </c>
      <c r="J139" s="181"/>
      <c r="K139" s="225"/>
    </row>
    <row r="140" spans="2:11" customFormat="1" ht="15" customHeight="1">
      <c r="B140" s="222"/>
      <c r="C140" s="181" t="s">
        <v>610</v>
      </c>
      <c r="D140" s="181"/>
      <c r="E140" s="181"/>
      <c r="F140" s="202" t="s">
        <v>574</v>
      </c>
      <c r="G140" s="181"/>
      <c r="H140" s="181" t="s">
        <v>610</v>
      </c>
      <c r="I140" s="181" t="s">
        <v>609</v>
      </c>
      <c r="J140" s="181"/>
      <c r="K140" s="225"/>
    </row>
    <row r="141" spans="2:11" customFormat="1" ht="15" customHeight="1">
      <c r="B141" s="222"/>
      <c r="C141" s="181" t="s">
        <v>37</v>
      </c>
      <c r="D141" s="181"/>
      <c r="E141" s="181"/>
      <c r="F141" s="202" t="s">
        <v>574</v>
      </c>
      <c r="G141" s="181"/>
      <c r="H141" s="181" t="s">
        <v>630</v>
      </c>
      <c r="I141" s="181" t="s">
        <v>609</v>
      </c>
      <c r="J141" s="181"/>
      <c r="K141" s="225"/>
    </row>
    <row r="142" spans="2:11" customFormat="1" ht="15" customHeight="1">
      <c r="B142" s="222"/>
      <c r="C142" s="181" t="s">
        <v>631</v>
      </c>
      <c r="D142" s="181"/>
      <c r="E142" s="181"/>
      <c r="F142" s="202" t="s">
        <v>574</v>
      </c>
      <c r="G142" s="181"/>
      <c r="H142" s="181" t="s">
        <v>632</v>
      </c>
      <c r="I142" s="181" t="s">
        <v>609</v>
      </c>
      <c r="J142" s="181"/>
      <c r="K142" s="225"/>
    </row>
    <row r="143" spans="2:11" customFormat="1" ht="15" customHeight="1">
      <c r="B143" s="226"/>
      <c r="C143" s="227"/>
      <c r="D143" s="227"/>
      <c r="E143" s="227"/>
      <c r="F143" s="227"/>
      <c r="G143" s="227"/>
      <c r="H143" s="227"/>
      <c r="I143" s="227"/>
      <c r="J143" s="227"/>
      <c r="K143" s="228"/>
    </row>
    <row r="144" spans="2:11" customFormat="1" ht="18.75" customHeight="1">
      <c r="B144" s="213"/>
      <c r="C144" s="213"/>
      <c r="D144" s="213"/>
      <c r="E144" s="213"/>
      <c r="F144" s="214"/>
      <c r="G144" s="213"/>
      <c r="H144" s="213"/>
      <c r="I144" s="213"/>
      <c r="J144" s="213"/>
      <c r="K144" s="213"/>
    </row>
    <row r="145" spans="2:11" customFormat="1" ht="18.75" customHeight="1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</row>
    <row r="146" spans="2:11" customFormat="1" ht="7.5" customHeight="1">
      <c r="B146" s="189"/>
      <c r="C146" s="190"/>
      <c r="D146" s="190"/>
      <c r="E146" s="190"/>
      <c r="F146" s="190"/>
      <c r="G146" s="190"/>
      <c r="H146" s="190"/>
      <c r="I146" s="190"/>
      <c r="J146" s="190"/>
      <c r="K146" s="191"/>
    </row>
    <row r="147" spans="2:11" customFormat="1" ht="45" customHeight="1">
      <c r="B147" s="192"/>
      <c r="C147" s="311" t="s">
        <v>633</v>
      </c>
      <c r="D147" s="311"/>
      <c r="E147" s="311"/>
      <c r="F147" s="311"/>
      <c r="G147" s="311"/>
      <c r="H147" s="311"/>
      <c r="I147" s="311"/>
      <c r="J147" s="311"/>
      <c r="K147" s="193"/>
    </row>
    <row r="148" spans="2:11" customFormat="1" ht="17.25" customHeight="1">
      <c r="B148" s="192"/>
      <c r="C148" s="194" t="s">
        <v>568</v>
      </c>
      <c r="D148" s="194"/>
      <c r="E148" s="194"/>
      <c r="F148" s="194" t="s">
        <v>569</v>
      </c>
      <c r="G148" s="195"/>
      <c r="H148" s="194" t="s">
        <v>53</v>
      </c>
      <c r="I148" s="194" t="s">
        <v>56</v>
      </c>
      <c r="J148" s="194" t="s">
        <v>570</v>
      </c>
      <c r="K148" s="193"/>
    </row>
    <row r="149" spans="2:11" customFormat="1" ht="17.25" customHeight="1">
      <c r="B149" s="192"/>
      <c r="C149" s="196" t="s">
        <v>571</v>
      </c>
      <c r="D149" s="196"/>
      <c r="E149" s="196"/>
      <c r="F149" s="197" t="s">
        <v>572</v>
      </c>
      <c r="G149" s="198"/>
      <c r="H149" s="196"/>
      <c r="I149" s="196"/>
      <c r="J149" s="196" t="s">
        <v>573</v>
      </c>
      <c r="K149" s="193"/>
    </row>
    <row r="150" spans="2:11" customFormat="1" ht="5.25" customHeight="1">
      <c r="B150" s="204"/>
      <c r="C150" s="199"/>
      <c r="D150" s="199"/>
      <c r="E150" s="199"/>
      <c r="F150" s="199"/>
      <c r="G150" s="200"/>
      <c r="H150" s="199"/>
      <c r="I150" s="199"/>
      <c r="J150" s="199"/>
      <c r="K150" s="225"/>
    </row>
    <row r="151" spans="2:11" customFormat="1" ht="15" customHeight="1">
      <c r="B151" s="204"/>
      <c r="C151" s="229" t="s">
        <v>577</v>
      </c>
      <c r="D151" s="181"/>
      <c r="E151" s="181"/>
      <c r="F151" s="230" t="s">
        <v>574</v>
      </c>
      <c r="G151" s="181"/>
      <c r="H151" s="229" t="s">
        <v>614</v>
      </c>
      <c r="I151" s="229" t="s">
        <v>576</v>
      </c>
      <c r="J151" s="229">
        <v>120</v>
      </c>
      <c r="K151" s="225"/>
    </row>
    <row r="152" spans="2:11" customFormat="1" ht="15" customHeight="1">
      <c r="B152" s="204"/>
      <c r="C152" s="229" t="s">
        <v>623</v>
      </c>
      <c r="D152" s="181"/>
      <c r="E152" s="181"/>
      <c r="F152" s="230" t="s">
        <v>574</v>
      </c>
      <c r="G152" s="181"/>
      <c r="H152" s="229" t="s">
        <v>634</v>
      </c>
      <c r="I152" s="229" t="s">
        <v>576</v>
      </c>
      <c r="J152" s="229" t="s">
        <v>625</v>
      </c>
      <c r="K152" s="225"/>
    </row>
    <row r="153" spans="2:11" customFormat="1" ht="15" customHeight="1">
      <c r="B153" s="204"/>
      <c r="C153" s="229" t="s">
        <v>522</v>
      </c>
      <c r="D153" s="181"/>
      <c r="E153" s="181"/>
      <c r="F153" s="230" t="s">
        <v>574</v>
      </c>
      <c r="G153" s="181"/>
      <c r="H153" s="229" t="s">
        <v>635</v>
      </c>
      <c r="I153" s="229" t="s">
        <v>576</v>
      </c>
      <c r="J153" s="229" t="s">
        <v>625</v>
      </c>
      <c r="K153" s="225"/>
    </row>
    <row r="154" spans="2:11" customFormat="1" ht="15" customHeight="1">
      <c r="B154" s="204"/>
      <c r="C154" s="229" t="s">
        <v>579</v>
      </c>
      <c r="D154" s="181"/>
      <c r="E154" s="181"/>
      <c r="F154" s="230" t="s">
        <v>580</v>
      </c>
      <c r="G154" s="181"/>
      <c r="H154" s="229" t="s">
        <v>614</v>
      </c>
      <c r="I154" s="229" t="s">
        <v>576</v>
      </c>
      <c r="J154" s="229">
        <v>50</v>
      </c>
      <c r="K154" s="225"/>
    </row>
    <row r="155" spans="2:11" customFormat="1" ht="15" customHeight="1">
      <c r="B155" s="204"/>
      <c r="C155" s="229" t="s">
        <v>582</v>
      </c>
      <c r="D155" s="181"/>
      <c r="E155" s="181"/>
      <c r="F155" s="230" t="s">
        <v>574</v>
      </c>
      <c r="G155" s="181"/>
      <c r="H155" s="229" t="s">
        <v>614</v>
      </c>
      <c r="I155" s="229" t="s">
        <v>584</v>
      </c>
      <c r="J155" s="229"/>
      <c r="K155" s="225"/>
    </row>
    <row r="156" spans="2:11" customFormat="1" ht="15" customHeight="1">
      <c r="B156" s="204"/>
      <c r="C156" s="229" t="s">
        <v>593</v>
      </c>
      <c r="D156" s="181"/>
      <c r="E156" s="181"/>
      <c r="F156" s="230" t="s">
        <v>580</v>
      </c>
      <c r="G156" s="181"/>
      <c r="H156" s="229" t="s">
        <v>614</v>
      </c>
      <c r="I156" s="229" t="s">
        <v>576</v>
      </c>
      <c r="J156" s="229">
        <v>50</v>
      </c>
      <c r="K156" s="225"/>
    </row>
    <row r="157" spans="2:11" customFormat="1" ht="15" customHeight="1">
      <c r="B157" s="204"/>
      <c r="C157" s="229" t="s">
        <v>601</v>
      </c>
      <c r="D157" s="181"/>
      <c r="E157" s="181"/>
      <c r="F157" s="230" t="s">
        <v>580</v>
      </c>
      <c r="G157" s="181"/>
      <c r="H157" s="229" t="s">
        <v>614</v>
      </c>
      <c r="I157" s="229" t="s">
        <v>576</v>
      </c>
      <c r="J157" s="229">
        <v>50</v>
      </c>
      <c r="K157" s="225"/>
    </row>
    <row r="158" spans="2:11" customFormat="1" ht="15" customHeight="1">
      <c r="B158" s="204"/>
      <c r="C158" s="229" t="s">
        <v>599</v>
      </c>
      <c r="D158" s="181"/>
      <c r="E158" s="181"/>
      <c r="F158" s="230" t="s">
        <v>580</v>
      </c>
      <c r="G158" s="181"/>
      <c r="H158" s="229" t="s">
        <v>614</v>
      </c>
      <c r="I158" s="229" t="s">
        <v>576</v>
      </c>
      <c r="J158" s="229">
        <v>50</v>
      </c>
      <c r="K158" s="225"/>
    </row>
    <row r="159" spans="2:11" customFormat="1" ht="15" customHeight="1">
      <c r="B159" s="204"/>
      <c r="C159" s="229" t="s">
        <v>86</v>
      </c>
      <c r="D159" s="181"/>
      <c r="E159" s="181"/>
      <c r="F159" s="230" t="s">
        <v>574</v>
      </c>
      <c r="G159" s="181"/>
      <c r="H159" s="229" t="s">
        <v>636</v>
      </c>
      <c r="I159" s="229" t="s">
        <v>576</v>
      </c>
      <c r="J159" s="229" t="s">
        <v>637</v>
      </c>
      <c r="K159" s="225"/>
    </row>
    <row r="160" spans="2:11" customFormat="1" ht="15" customHeight="1">
      <c r="B160" s="204"/>
      <c r="C160" s="229" t="s">
        <v>638</v>
      </c>
      <c r="D160" s="181"/>
      <c r="E160" s="181"/>
      <c r="F160" s="230" t="s">
        <v>574</v>
      </c>
      <c r="G160" s="181"/>
      <c r="H160" s="229" t="s">
        <v>639</v>
      </c>
      <c r="I160" s="229" t="s">
        <v>609</v>
      </c>
      <c r="J160" s="229"/>
      <c r="K160" s="225"/>
    </row>
    <row r="161" spans="2:11" customFormat="1" ht="15" customHeight="1">
      <c r="B161" s="231"/>
      <c r="C161" s="211"/>
      <c r="D161" s="211"/>
      <c r="E161" s="211"/>
      <c r="F161" s="211"/>
      <c r="G161" s="211"/>
      <c r="H161" s="211"/>
      <c r="I161" s="211"/>
      <c r="J161" s="211"/>
      <c r="K161" s="232"/>
    </row>
    <row r="162" spans="2:11" customFormat="1" ht="18.75" customHeight="1">
      <c r="B162" s="213"/>
      <c r="C162" s="223"/>
      <c r="D162" s="223"/>
      <c r="E162" s="223"/>
      <c r="F162" s="233"/>
      <c r="G162" s="223"/>
      <c r="H162" s="223"/>
      <c r="I162" s="223"/>
      <c r="J162" s="223"/>
      <c r="K162" s="213"/>
    </row>
    <row r="163" spans="2:11" customFormat="1" ht="18.75" customHeight="1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</row>
    <row r="164" spans="2:11" customFormat="1" ht="7.5" customHeight="1">
      <c r="B164" s="170"/>
      <c r="C164" s="171"/>
      <c r="D164" s="171"/>
      <c r="E164" s="171"/>
      <c r="F164" s="171"/>
      <c r="G164" s="171"/>
      <c r="H164" s="171"/>
      <c r="I164" s="171"/>
      <c r="J164" s="171"/>
      <c r="K164" s="172"/>
    </row>
    <row r="165" spans="2:11" customFormat="1" ht="45" customHeight="1">
      <c r="B165" s="173"/>
      <c r="C165" s="309" t="s">
        <v>640</v>
      </c>
      <c r="D165" s="309"/>
      <c r="E165" s="309"/>
      <c r="F165" s="309"/>
      <c r="G165" s="309"/>
      <c r="H165" s="309"/>
      <c r="I165" s="309"/>
      <c r="J165" s="309"/>
      <c r="K165" s="174"/>
    </row>
    <row r="166" spans="2:11" customFormat="1" ht="17.25" customHeight="1">
      <c r="B166" s="173"/>
      <c r="C166" s="194" t="s">
        <v>568</v>
      </c>
      <c r="D166" s="194"/>
      <c r="E166" s="194"/>
      <c r="F166" s="194" t="s">
        <v>569</v>
      </c>
      <c r="G166" s="234"/>
      <c r="H166" s="235" t="s">
        <v>53</v>
      </c>
      <c r="I166" s="235" t="s">
        <v>56</v>
      </c>
      <c r="J166" s="194" t="s">
        <v>570</v>
      </c>
      <c r="K166" s="174"/>
    </row>
    <row r="167" spans="2:11" customFormat="1" ht="17.25" customHeight="1">
      <c r="B167" s="175"/>
      <c r="C167" s="196" t="s">
        <v>571</v>
      </c>
      <c r="D167" s="196"/>
      <c r="E167" s="196"/>
      <c r="F167" s="197" t="s">
        <v>572</v>
      </c>
      <c r="G167" s="236"/>
      <c r="H167" s="237"/>
      <c r="I167" s="237"/>
      <c r="J167" s="196" t="s">
        <v>573</v>
      </c>
      <c r="K167" s="176"/>
    </row>
    <row r="168" spans="2:11" customFormat="1" ht="5.25" customHeight="1">
      <c r="B168" s="204"/>
      <c r="C168" s="199"/>
      <c r="D168" s="199"/>
      <c r="E168" s="199"/>
      <c r="F168" s="199"/>
      <c r="G168" s="200"/>
      <c r="H168" s="199"/>
      <c r="I168" s="199"/>
      <c r="J168" s="199"/>
      <c r="K168" s="225"/>
    </row>
    <row r="169" spans="2:11" customFormat="1" ht="15" customHeight="1">
      <c r="B169" s="204"/>
      <c r="C169" s="181" t="s">
        <v>577</v>
      </c>
      <c r="D169" s="181"/>
      <c r="E169" s="181"/>
      <c r="F169" s="202" t="s">
        <v>574</v>
      </c>
      <c r="G169" s="181"/>
      <c r="H169" s="181" t="s">
        <v>614</v>
      </c>
      <c r="I169" s="181" t="s">
        <v>576</v>
      </c>
      <c r="J169" s="181">
        <v>120</v>
      </c>
      <c r="K169" s="225"/>
    </row>
    <row r="170" spans="2:11" customFormat="1" ht="15" customHeight="1">
      <c r="B170" s="204"/>
      <c r="C170" s="181" t="s">
        <v>623</v>
      </c>
      <c r="D170" s="181"/>
      <c r="E170" s="181"/>
      <c r="F170" s="202" t="s">
        <v>574</v>
      </c>
      <c r="G170" s="181"/>
      <c r="H170" s="181" t="s">
        <v>624</v>
      </c>
      <c r="I170" s="181" t="s">
        <v>576</v>
      </c>
      <c r="J170" s="181" t="s">
        <v>625</v>
      </c>
      <c r="K170" s="225"/>
    </row>
    <row r="171" spans="2:11" customFormat="1" ht="15" customHeight="1">
      <c r="B171" s="204"/>
      <c r="C171" s="181" t="s">
        <v>522</v>
      </c>
      <c r="D171" s="181"/>
      <c r="E171" s="181"/>
      <c r="F171" s="202" t="s">
        <v>574</v>
      </c>
      <c r="G171" s="181"/>
      <c r="H171" s="181" t="s">
        <v>641</v>
      </c>
      <c r="I171" s="181" t="s">
        <v>576</v>
      </c>
      <c r="J171" s="181" t="s">
        <v>625</v>
      </c>
      <c r="K171" s="225"/>
    </row>
    <row r="172" spans="2:11" customFormat="1" ht="15" customHeight="1">
      <c r="B172" s="204"/>
      <c r="C172" s="181" t="s">
        <v>579</v>
      </c>
      <c r="D172" s="181"/>
      <c r="E172" s="181"/>
      <c r="F172" s="202" t="s">
        <v>580</v>
      </c>
      <c r="G172" s="181"/>
      <c r="H172" s="181" t="s">
        <v>641</v>
      </c>
      <c r="I172" s="181" t="s">
        <v>576</v>
      </c>
      <c r="J172" s="181">
        <v>50</v>
      </c>
      <c r="K172" s="225"/>
    </row>
    <row r="173" spans="2:11" customFormat="1" ht="15" customHeight="1">
      <c r="B173" s="204"/>
      <c r="C173" s="181" t="s">
        <v>582</v>
      </c>
      <c r="D173" s="181"/>
      <c r="E173" s="181"/>
      <c r="F173" s="202" t="s">
        <v>574</v>
      </c>
      <c r="G173" s="181"/>
      <c r="H173" s="181" t="s">
        <v>641</v>
      </c>
      <c r="I173" s="181" t="s">
        <v>584</v>
      </c>
      <c r="J173" s="181"/>
      <c r="K173" s="225"/>
    </row>
    <row r="174" spans="2:11" customFormat="1" ht="15" customHeight="1">
      <c r="B174" s="204"/>
      <c r="C174" s="181" t="s">
        <v>593</v>
      </c>
      <c r="D174" s="181"/>
      <c r="E174" s="181"/>
      <c r="F174" s="202" t="s">
        <v>580</v>
      </c>
      <c r="G174" s="181"/>
      <c r="H174" s="181" t="s">
        <v>641</v>
      </c>
      <c r="I174" s="181" t="s">
        <v>576</v>
      </c>
      <c r="J174" s="181">
        <v>50</v>
      </c>
      <c r="K174" s="225"/>
    </row>
    <row r="175" spans="2:11" customFormat="1" ht="15" customHeight="1">
      <c r="B175" s="204"/>
      <c r="C175" s="181" t="s">
        <v>601</v>
      </c>
      <c r="D175" s="181"/>
      <c r="E175" s="181"/>
      <c r="F175" s="202" t="s">
        <v>580</v>
      </c>
      <c r="G175" s="181"/>
      <c r="H175" s="181" t="s">
        <v>641</v>
      </c>
      <c r="I175" s="181" t="s">
        <v>576</v>
      </c>
      <c r="J175" s="181">
        <v>50</v>
      </c>
      <c r="K175" s="225"/>
    </row>
    <row r="176" spans="2:11" customFormat="1" ht="15" customHeight="1">
      <c r="B176" s="204"/>
      <c r="C176" s="181" t="s">
        <v>599</v>
      </c>
      <c r="D176" s="181"/>
      <c r="E176" s="181"/>
      <c r="F176" s="202" t="s">
        <v>580</v>
      </c>
      <c r="G176" s="181"/>
      <c r="H176" s="181" t="s">
        <v>641</v>
      </c>
      <c r="I176" s="181" t="s">
        <v>576</v>
      </c>
      <c r="J176" s="181">
        <v>50</v>
      </c>
      <c r="K176" s="225"/>
    </row>
    <row r="177" spans="2:11" customFormat="1" ht="15" customHeight="1">
      <c r="B177" s="204"/>
      <c r="C177" s="181" t="s">
        <v>107</v>
      </c>
      <c r="D177" s="181"/>
      <c r="E177" s="181"/>
      <c r="F177" s="202" t="s">
        <v>574</v>
      </c>
      <c r="G177" s="181"/>
      <c r="H177" s="181" t="s">
        <v>642</v>
      </c>
      <c r="I177" s="181" t="s">
        <v>643</v>
      </c>
      <c r="J177" s="181"/>
      <c r="K177" s="225"/>
    </row>
    <row r="178" spans="2:11" customFormat="1" ht="15" customHeight="1">
      <c r="B178" s="204"/>
      <c r="C178" s="181" t="s">
        <v>56</v>
      </c>
      <c r="D178" s="181"/>
      <c r="E178" s="181"/>
      <c r="F178" s="202" t="s">
        <v>574</v>
      </c>
      <c r="G178" s="181"/>
      <c r="H178" s="181" t="s">
        <v>644</v>
      </c>
      <c r="I178" s="181" t="s">
        <v>645</v>
      </c>
      <c r="J178" s="181">
        <v>1</v>
      </c>
      <c r="K178" s="225"/>
    </row>
    <row r="179" spans="2:11" customFormat="1" ht="15" customHeight="1">
      <c r="B179" s="204"/>
      <c r="C179" s="181" t="s">
        <v>52</v>
      </c>
      <c r="D179" s="181"/>
      <c r="E179" s="181"/>
      <c r="F179" s="202" t="s">
        <v>574</v>
      </c>
      <c r="G179" s="181"/>
      <c r="H179" s="181" t="s">
        <v>646</v>
      </c>
      <c r="I179" s="181" t="s">
        <v>576</v>
      </c>
      <c r="J179" s="181">
        <v>20</v>
      </c>
      <c r="K179" s="225"/>
    </row>
    <row r="180" spans="2:11" customFormat="1" ht="15" customHeight="1">
      <c r="B180" s="204"/>
      <c r="C180" s="181" t="s">
        <v>53</v>
      </c>
      <c r="D180" s="181"/>
      <c r="E180" s="181"/>
      <c r="F180" s="202" t="s">
        <v>574</v>
      </c>
      <c r="G180" s="181"/>
      <c r="H180" s="181" t="s">
        <v>647</v>
      </c>
      <c r="I180" s="181" t="s">
        <v>576</v>
      </c>
      <c r="J180" s="181">
        <v>255</v>
      </c>
      <c r="K180" s="225"/>
    </row>
    <row r="181" spans="2:11" customFormat="1" ht="15" customHeight="1">
      <c r="B181" s="204"/>
      <c r="C181" s="181" t="s">
        <v>108</v>
      </c>
      <c r="D181" s="181"/>
      <c r="E181" s="181"/>
      <c r="F181" s="202" t="s">
        <v>574</v>
      </c>
      <c r="G181" s="181"/>
      <c r="H181" s="181" t="s">
        <v>538</v>
      </c>
      <c r="I181" s="181" t="s">
        <v>576</v>
      </c>
      <c r="J181" s="181">
        <v>10</v>
      </c>
      <c r="K181" s="225"/>
    </row>
    <row r="182" spans="2:11" customFormat="1" ht="15" customHeight="1">
      <c r="B182" s="204"/>
      <c r="C182" s="181" t="s">
        <v>109</v>
      </c>
      <c r="D182" s="181"/>
      <c r="E182" s="181"/>
      <c r="F182" s="202" t="s">
        <v>574</v>
      </c>
      <c r="G182" s="181"/>
      <c r="H182" s="181" t="s">
        <v>648</v>
      </c>
      <c r="I182" s="181" t="s">
        <v>609</v>
      </c>
      <c r="J182" s="181"/>
      <c r="K182" s="225"/>
    </row>
    <row r="183" spans="2:11" customFormat="1" ht="15" customHeight="1">
      <c r="B183" s="204"/>
      <c r="C183" s="181" t="s">
        <v>649</v>
      </c>
      <c r="D183" s="181"/>
      <c r="E183" s="181"/>
      <c r="F183" s="202" t="s">
        <v>574</v>
      </c>
      <c r="G183" s="181"/>
      <c r="H183" s="181" t="s">
        <v>650</v>
      </c>
      <c r="I183" s="181" t="s">
        <v>609</v>
      </c>
      <c r="J183" s="181"/>
      <c r="K183" s="225"/>
    </row>
    <row r="184" spans="2:11" customFormat="1" ht="15" customHeight="1">
      <c r="B184" s="204"/>
      <c r="C184" s="181" t="s">
        <v>638</v>
      </c>
      <c r="D184" s="181"/>
      <c r="E184" s="181"/>
      <c r="F184" s="202" t="s">
        <v>574</v>
      </c>
      <c r="G184" s="181"/>
      <c r="H184" s="181" t="s">
        <v>651</v>
      </c>
      <c r="I184" s="181" t="s">
        <v>609</v>
      </c>
      <c r="J184" s="181"/>
      <c r="K184" s="225"/>
    </row>
    <row r="185" spans="2:11" customFormat="1" ht="15" customHeight="1">
      <c r="B185" s="204"/>
      <c r="C185" s="181" t="s">
        <v>111</v>
      </c>
      <c r="D185" s="181"/>
      <c r="E185" s="181"/>
      <c r="F185" s="202" t="s">
        <v>580</v>
      </c>
      <c r="G185" s="181"/>
      <c r="H185" s="181" t="s">
        <v>652</v>
      </c>
      <c r="I185" s="181" t="s">
        <v>576</v>
      </c>
      <c r="J185" s="181">
        <v>50</v>
      </c>
      <c r="K185" s="225"/>
    </row>
    <row r="186" spans="2:11" customFormat="1" ht="15" customHeight="1">
      <c r="B186" s="204"/>
      <c r="C186" s="181" t="s">
        <v>653</v>
      </c>
      <c r="D186" s="181"/>
      <c r="E186" s="181"/>
      <c r="F186" s="202" t="s">
        <v>580</v>
      </c>
      <c r="G186" s="181"/>
      <c r="H186" s="181" t="s">
        <v>654</v>
      </c>
      <c r="I186" s="181" t="s">
        <v>655</v>
      </c>
      <c r="J186" s="181"/>
      <c r="K186" s="225"/>
    </row>
    <row r="187" spans="2:11" customFormat="1" ht="15" customHeight="1">
      <c r="B187" s="204"/>
      <c r="C187" s="181" t="s">
        <v>656</v>
      </c>
      <c r="D187" s="181"/>
      <c r="E187" s="181"/>
      <c r="F187" s="202" t="s">
        <v>580</v>
      </c>
      <c r="G187" s="181"/>
      <c r="H187" s="181" t="s">
        <v>657</v>
      </c>
      <c r="I187" s="181" t="s">
        <v>655</v>
      </c>
      <c r="J187" s="181"/>
      <c r="K187" s="225"/>
    </row>
    <row r="188" spans="2:11" customFormat="1" ht="15" customHeight="1">
      <c r="B188" s="204"/>
      <c r="C188" s="181" t="s">
        <v>658</v>
      </c>
      <c r="D188" s="181"/>
      <c r="E188" s="181"/>
      <c r="F188" s="202" t="s">
        <v>580</v>
      </c>
      <c r="G188" s="181"/>
      <c r="H188" s="181" t="s">
        <v>659</v>
      </c>
      <c r="I188" s="181" t="s">
        <v>655</v>
      </c>
      <c r="J188" s="181"/>
      <c r="K188" s="225"/>
    </row>
    <row r="189" spans="2:11" customFormat="1" ht="15" customHeight="1">
      <c r="B189" s="204"/>
      <c r="C189" s="238" t="s">
        <v>660</v>
      </c>
      <c r="D189" s="181"/>
      <c r="E189" s="181"/>
      <c r="F189" s="202" t="s">
        <v>580</v>
      </c>
      <c r="G189" s="181"/>
      <c r="H189" s="181" t="s">
        <v>661</v>
      </c>
      <c r="I189" s="181" t="s">
        <v>662</v>
      </c>
      <c r="J189" s="239" t="s">
        <v>663</v>
      </c>
      <c r="K189" s="225"/>
    </row>
    <row r="190" spans="2:11" customFormat="1" ht="15" customHeight="1">
      <c r="B190" s="204"/>
      <c r="C190" s="238" t="s">
        <v>664</v>
      </c>
      <c r="D190" s="181"/>
      <c r="E190" s="181"/>
      <c r="F190" s="202" t="s">
        <v>580</v>
      </c>
      <c r="G190" s="181"/>
      <c r="H190" s="181" t="s">
        <v>665</v>
      </c>
      <c r="I190" s="181" t="s">
        <v>662</v>
      </c>
      <c r="J190" s="239" t="s">
        <v>663</v>
      </c>
      <c r="K190" s="225"/>
    </row>
    <row r="191" spans="2:11" customFormat="1" ht="15" customHeight="1">
      <c r="B191" s="204"/>
      <c r="C191" s="238" t="s">
        <v>41</v>
      </c>
      <c r="D191" s="181"/>
      <c r="E191" s="181"/>
      <c r="F191" s="202" t="s">
        <v>574</v>
      </c>
      <c r="G191" s="181"/>
      <c r="H191" s="178" t="s">
        <v>666</v>
      </c>
      <c r="I191" s="181" t="s">
        <v>667</v>
      </c>
      <c r="J191" s="181"/>
      <c r="K191" s="225"/>
    </row>
    <row r="192" spans="2:11" customFormat="1" ht="15" customHeight="1">
      <c r="B192" s="204"/>
      <c r="C192" s="238" t="s">
        <v>668</v>
      </c>
      <c r="D192" s="181"/>
      <c r="E192" s="181"/>
      <c r="F192" s="202" t="s">
        <v>574</v>
      </c>
      <c r="G192" s="181"/>
      <c r="H192" s="181" t="s">
        <v>669</v>
      </c>
      <c r="I192" s="181" t="s">
        <v>609</v>
      </c>
      <c r="J192" s="181"/>
      <c r="K192" s="225"/>
    </row>
    <row r="193" spans="2:11" customFormat="1" ht="15" customHeight="1">
      <c r="B193" s="204"/>
      <c r="C193" s="238" t="s">
        <v>670</v>
      </c>
      <c r="D193" s="181"/>
      <c r="E193" s="181"/>
      <c r="F193" s="202" t="s">
        <v>574</v>
      </c>
      <c r="G193" s="181"/>
      <c r="H193" s="181" t="s">
        <v>671</v>
      </c>
      <c r="I193" s="181" t="s">
        <v>609</v>
      </c>
      <c r="J193" s="181"/>
      <c r="K193" s="225"/>
    </row>
    <row r="194" spans="2:11" customFormat="1" ht="15" customHeight="1">
      <c r="B194" s="204"/>
      <c r="C194" s="238" t="s">
        <v>672</v>
      </c>
      <c r="D194" s="181"/>
      <c r="E194" s="181"/>
      <c r="F194" s="202" t="s">
        <v>580</v>
      </c>
      <c r="G194" s="181"/>
      <c r="H194" s="181" t="s">
        <v>673</v>
      </c>
      <c r="I194" s="181" t="s">
        <v>609</v>
      </c>
      <c r="J194" s="181"/>
      <c r="K194" s="225"/>
    </row>
    <row r="195" spans="2:11" customFormat="1" ht="15" customHeight="1">
      <c r="B195" s="231"/>
      <c r="C195" s="240"/>
      <c r="D195" s="211"/>
      <c r="E195" s="211"/>
      <c r="F195" s="211"/>
      <c r="G195" s="211"/>
      <c r="H195" s="211"/>
      <c r="I195" s="211"/>
      <c r="J195" s="211"/>
      <c r="K195" s="232"/>
    </row>
    <row r="196" spans="2:11" customFormat="1" ht="18.75" customHeight="1">
      <c r="B196" s="213"/>
      <c r="C196" s="223"/>
      <c r="D196" s="223"/>
      <c r="E196" s="223"/>
      <c r="F196" s="233"/>
      <c r="G196" s="223"/>
      <c r="H196" s="223"/>
      <c r="I196" s="223"/>
      <c r="J196" s="223"/>
      <c r="K196" s="213"/>
    </row>
    <row r="197" spans="2:11" customFormat="1" ht="18.75" customHeight="1">
      <c r="B197" s="213"/>
      <c r="C197" s="223"/>
      <c r="D197" s="223"/>
      <c r="E197" s="223"/>
      <c r="F197" s="233"/>
      <c r="G197" s="223"/>
      <c r="H197" s="223"/>
      <c r="I197" s="223"/>
      <c r="J197" s="223"/>
      <c r="K197" s="213"/>
    </row>
    <row r="198" spans="2:11" customFormat="1" ht="18.75" customHeight="1"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</row>
    <row r="199" spans="2:11" customFormat="1" ht="13.5">
      <c r="B199" s="170"/>
      <c r="C199" s="171"/>
      <c r="D199" s="171"/>
      <c r="E199" s="171"/>
      <c r="F199" s="171"/>
      <c r="G199" s="171"/>
      <c r="H199" s="171"/>
      <c r="I199" s="171"/>
      <c r="J199" s="171"/>
      <c r="K199" s="172"/>
    </row>
    <row r="200" spans="2:11" customFormat="1" ht="21">
      <c r="B200" s="173"/>
      <c r="C200" s="309" t="s">
        <v>674</v>
      </c>
      <c r="D200" s="309"/>
      <c r="E200" s="309"/>
      <c r="F200" s="309"/>
      <c r="G200" s="309"/>
      <c r="H200" s="309"/>
      <c r="I200" s="309"/>
      <c r="J200" s="309"/>
      <c r="K200" s="174"/>
    </row>
    <row r="201" spans="2:11" customFormat="1" ht="25.5" customHeight="1">
      <c r="B201" s="173"/>
      <c r="C201" s="241" t="s">
        <v>675</v>
      </c>
      <c r="D201" s="241"/>
      <c r="E201" s="241"/>
      <c r="F201" s="241" t="s">
        <v>676</v>
      </c>
      <c r="G201" s="242"/>
      <c r="H201" s="312" t="s">
        <v>677</v>
      </c>
      <c r="I201" s="312"/>
      <c r="J201" s="312"/>
      <c r="K201" s="174"/>
    </row>
    <row r="202" spans="2:11" customFormat="1" ht="5.25" customHeight="1">
      <c r="B202" s="204"/>
      <c r="C202" s="199"/>
      <c r="D202" s="199"/>
      <c r="E202" s="199"/>
      <c r="F202" s="199"/>
      <c r="G202" s="223"/>
      <c r="H202" s="199"/>
      <c r="I202" s="199"/>
      <c r="J202" s="199"/>
      <c r="K202" s="225"/>
    </row>
    <row r="203" spans="2:11" customFormat="1" ht="15" customHeight="1">
      <c r="B203" s="204"/>
      <c r="C203" s="181" t="s">
        <v>667</v>
      </c>
      <c r="D203" s="181"/>
      <c r="E203" s="181"/>
      <c r="F203" s="202" t="s">
        <v>42</v>
      </c>
      <c r="G203" s="181"/>
      <c r="H203" s="313" t="s">
        <v>678</v>
      </c>
      <c r="I203" s="313"/>
      <c r="J203" s="313"/>
      <c r="K203" s="225"/>
    </row>
    <row r="204" spans="2:11" customFormat="1" ht="15" customHeight="1">
      <c r="B204" s="204"/>
      <c r="C204" s="181"/>
      <c r="D204" s="181"/>
      <c r="E204" s="181"/>
      <c r="F204" s="202" t="s">
        <v>43</v>
      </c>
      <c r="G204" s="181"/>
      <c r="H204" s="313" t="s">
        <v>679</v>
      </c>
      <c r="I204" s="313"/>
      <c r="J204" s="313"/>
      <c r="K204" s="225"/>
    </row>
    <row r="205" spans="2:11" customFormat="1" ht="15" customHeight="1">
      <c r="B205" s="204"/>
      <c r="C205" s="181"/>
      <c r="D205" s="181"/>
      <c r="E205" s="181"/>
      <c r="F205" s="202" t="s">
        <v>46</v>
      </c>
      <c r="G205" s="181"/>
      <c r="H205" s="313" t="s">
        <v>680</v>
      </c>
      <c r="I205" s="313"/>
      <c r="J205" s="313"/>
      <c r="K205" s="225"/>
    </row>
    <row r="206" spans="2:11" customFormat="1" ht="15" customHeight="1">
      <c r="B206" s="204"/>
      <c r="C206" s="181"/>
      <c r="D206" s="181"/>
      <c r="E206" s="181"/>
      <c r="F206" s="202" t="s">
        <v>44</v>
      </c>
      <c r="G206" s="181"/>
      <c r="H206" s="313" t="s">
        <v>681</v>
      </c>
      <c r="I206" s="313"/>
      <c r="J206" s="313"/>
      <c r="K206" s="225"/>
    </row>
    <row r="207" spans="2:11" customFormat="1" ht="15" customHeight="1">
      <c r="B207" s="204"/>
      <c r="C207" s="181"/>
      <c r="D207" s="181"/>
      <c r="E207" s="181"/>
      <c r="F207" s="202" t="s">
        <v>45</v>
      </c>
      <c r="G207" s="181"/>
      <c r="H207" s="313" t="s">
        <v>682</v>
      </c>
      <c r="I207" s="313"/>
      <c r="J207" s="313"/>
      <c r="K207" s="225"/>
    </row>
    <row r="208" spans="2:11" customFormat="1" ht="15" customHeight="1">
      <c r="B208" s="204"/>
      <c r="C208" s="181"/>
      <c r="D208" s="181"/>
      <c r="E208" s="181"/>
      <c r="F208" s="202"/>
      <c r="G208" s="181"/>
      <c r="H208" s="181"/>
      <c r="I208" s="181"/>
      <c r="J208" s="181"/>
      <c r="K208" s="225"/>
    </row>
    <row r="209" spans="2:11" customFormat="1" ht="15" customHeight="1">
      <c r="B209" s="204"/>
      <c r="C209" s="181" t="s">
        <v>621</v>
      </c>
      <c r="D209" s="181"/>
      <c r="E209" s="181"/>
      <c r="F209" s="202" t="s">
        <v>78</v>
      </c>
      <c r="G209" s="181"/>
      <c r="H209" s="313" t="s">
        <v>683</v>
      </c>
      <c r="I209" s="313"/>
      <c r="J209" s="313"/>
      <c r="K209" s="225"/>
    </row>
    <row r="210" spans="2:11" customFormat="1" ht="15" customHeight="1">
      <c r="B210" s="204"/>
      <c r="C210" s="181"/>
      <c r="D210" s="181"/>
      <c r="E210" s="181"/>
      <c r="F210" s="202" t="s">
        <v>518</v>
      </c>
      <c r="G210" s="181"/>
      <c r="H210" s="313" t="s">
        <v>519</v>
      </c>
      <c r="I210" s="313"/>
      <c r="J210" s="313"/>
      <c r="K210" s="225"/>
    </row>
    <row r="211" spans="2:11" customFormat="1" ht="15" customHeight="1">
      <c r="B211" s="204"/>
      <c r="C211" s="181"/>
      <c r="D211" s="181"/>
      <c r="E211" s="181"/>
      <c r="F211" s="202" t="s">
        <v>516</v>
      </c>
      <c r="G211" s="181"/>
      <c r="H211" s="313" t="s">
        <v>684</v>
      </c>
      <c r="I211" s="313"/>
      <c r="J211" s="313"/>
      <c r="K211" s="225"/>
    </row>
    <row r="212" spans="2:11" customFormat="1" ht="15" customHeight="1">
      <c r="B212" s="243"/>
      <c r="C212" s="181"/>
      <c r="D212" s="181"/>
      <c r="E212" s="181"/>
      <c r="F212" s="202" t="s">
        <v>520</v>
      </c>
      <c r="G212" s="238"/>
      <c r="H212" s="314" t="s">
        <v>521</v>
      </c>
      <c r="I212" s="314"/>
      <c r="J212" s="314"/>
      <c r="K212" s="244"/>
    </row>
    <row r="213" spans="2:11" customFormat="1" ht="15" customHeight="1">
      <c r="B213" s="243"/>
      <c r="C213" s="181"/>
      <c r="D213" s="181"/>
      <c r="E213" s="181"/>
      <c r="F213" s="202" t="s">
        <v>468</v>
      </c>
      <c r="G213" s="238"/>
      <c r="H213" s="314" t="s">
        <v>685</v>
      </c>
      <c r="I213" s="314"/>
      <c r="J213" s="314"/>
      <c r="K213" s="244"/>
    </row>
    <row r="214" spans="2:11" customFormat="1" ht="15" customHeight="1">
      <c r="B214" s="243"/>
      <c r="C214" s="181"/>
      <c r="D214" s="181"/>
      <c r="E214" s="181"/>
      <c r="F214" s="202"/>
      <c r="G214" s="238"/>
      <c r="H214" s="229"/>
      <c r="I214" s="229"/>
      <c r="J214" s="229"/>
      <c r="K214" s="244"/>
    </row>
    <row r="215" spans="2:11" customFormat="1" ht="15" customHeight="1">
      <c r="B215" s="243"/>
      <c r="C215" s="181" t="s">
        <v>645</v>
      </c>
      <c r="D215" s="181"/>
      <c r="E215" s="181"/>
      <c r="F215" s="202">
        <v>1</v>
      </c>
      <c r="G215" s="238"/>
      <c r="H215" s="314" t="s">
        <v>686</v>
      </c>
      <c r="I215" s="314"/>
      <c r="J215" s="314"/>
      <c r="K215" s="244"/>
    </row>
    <row r="216" spans="2:11" customFormat="1" ht="15" customHeight="1">
      <c r="B216" s="243"/>
      <c r="C216" s="181"/>
      <c r="D216" s="181"/>
      <c r="E216" s="181"/>
      <c r="F216" s="202">
        <v>2</v>
      </c>
      <c r="G216" s="238"/>
      <c r="H216" s="314" t="s">
        <v>687</v>
      </c>
      <c r="I216" s="314"/>
      <c r="J216" s="314"/>
      <c r="K216" s="244"/>
    </row>
    <row r="217" spans="2:11" customFormat="1" ht="15" customHeight="1">
      <c r="B217" s="243"/>
      <c r="C217" s="181"/>
      <c r="D217" s="181"/>
      <c r="E217" s="181"/>
      <c r="F217" s="202">
        <v>3</v>
      </c>
      <c r="G217" s="238"/>
      <c r="H217" s="314" t="s">
        <v>688</v>
      </c>
      <c r="I217" s="314"/>
      <c r="J217" s="314"/>
      <c r="K217" s="244"/>
    </row>
    <row r="218" spans="2:11" customFormat="1" ht="15" customHeight="1">
      <c r="B218" s="243"/>
      <c r="C218" s="181"/>
      <c r="D218" s="181"/>
      <c r="E218" s="181"/>
      <c r="F218" s="202">
        <v>4</v>
      </c>
      <c r="G218" s="238"/>
      <c r="H218" s="314" t="s">
        <v>689</v>
      </c>
      <c r="I218" s="314"/>
      <c r="J218" s="314"/>
      <c r="K218" s="244"/>
    </row>
    <row r="219" spans="2:11" customFormat="1" ht="12.75" customHeight="1">
      <c r="B219" s="245"/>
      <c r="C219" s="246"/>
      <c r="D219" s="246"/>
      <c r="E219" s="246"/>
      <c r="F219" s="246"/>
      <c r="G219" s="246"/>
      <c r="H219" s="246"/>
      <c r="I219" s="246"/>
      <c r="J219" s="246"/>
      <c r="K219" s="24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8C31-4F0E-4142-A3E2-EC5862282584}">
  <dimension ref="A1:B67"/>
  <sheetViews>
    <sheetView workbookViewId="0">
      <selection sqref="A1:CH67"/>
    </sheetView>
  </sheetViews>
  <sheetFormatPr defaultRowHeight="11.25"/>
  <sheetData>
    <row r="1" spans="1:2" ht="18">
      <c r="A1" s="248" t="s">
        <v>690</v>
      </c>
      <c r="B1" s="249"/>
    </row>
    <row r="2" spans="1:2" ht="12.75">
      <c r="A2" s="250"/>
      <c r="B2" s="251"/>
    </row>
    <row r="3" spans="1:2" ht="12.75">
      <c r="A3" s="250" t="s">
        <v>691</v>
      </c>
      <c r="B3" s="251"/>
    </row>
    <row r="4" spans="1:2" ht="12.75">
      <c r="A4" s="250" t="s">
        <v>692</v>
      </c>
      <c r="B4" s="251"/>
    </row>
    <row r="5" spans="1:2" ht="12.75">
      <c r="A5" s="252" t="s">
        <v>693</v>
      </c>
      <c r="B5" s="251"/>
    </row>
    <row r="6" spans="1:2" ht="12.75">
      <c r="A6" s="252" t="s">
        <v>694</v>
      </c>
      <c r="B6" s="251"/>
    </row>
    <row r="7" spans="1:2" ht="12.75">
      <c r="A7" s="253">
        <v>39660</v>
      </c>
      <c r="B7" s="251"/>
    </row>
    <row r="8" spans="1:2" ht="12.75">
      <c r="A8" s="252">
        <v>17</v>
      </c>
      <c r="B8" s="252" t="s">
        <v>695</v>
      </c>
    </row>
    <row r="9" spans="1:2" ht="12.75">
      <c r="A9" s="252" t="s">
        <v>696</v>
      </c>
      <c r="B9" s="252" t="s">
        <v>697</v>
      </c>
    </row>
    <row r="10" spans="1:2" ht="12.75">
      <c r="A10" s="252" t="s">
        <v>698</v>
      </c>
      <c r="B10" s="252" t="s">
        <v>699</v>
      </c>
    </row>
    <row r="11" spans="1:2" ht="12.75">
      <c r="A11" s="252" t="s">
        <v>700</v>
      </c>
      <c r="B11" s="252" t="s">
        <v>701</v>
      </c>
    </row>
    <row r="12" spans="1:2" ht="12.75">
      <c r="A12" s="252" t="s">
        <v>702</v>
      </c>
      <c r="B12" s="252" t="s">
        <v>703</v>
      </c>
    </row>
    <row r="13" spans="1:2" ht="12.75">
      <c r="A13" s="252" t="s">
        <v>704</v>
      </c>
      <c r="B13" s="252" t="s">
        <v>705</v>
      </c>
    </row>
    <row r="14" spans="1:2" ht="12.75">
      <c r="A14" s="252" t="s">
        <v>706</v>
      </c>
      <c r="B14" s="252" t="s">
        <v>707</v>
      </c>
    </row>
    <row r="15" spans="1:2" ht="12.75">
      <c r="A15" s="252" t="s">
        <v>708</v>
      </c>
      <c r="B15" s="252" t="s">
        <v>709</v>
      </c>
    </row>
    <row r="16" spans="1:2" ht="12.75">
      <c r="A16" s="252" t="s">
        <v>710</v>
      </c>
      <c r="B16" s="252" t="s">
        <v>711</v>
      </c>
    </row>
    <row r="17" spans="1:2" ht="12.75">
      <c r="A17" s="252" t="s">
        <v>712</v>
      </c>
      <c r="B17" s="252" t="s">
        <v>713</v>
      </c>
    </row>
    <row r="18" spans="1:2" ht="12.75">
      <c r="A18" s="252" t="s">
        <v>714</v>
      </c>
      <c r="B18" s="252" t="s">
        <v>715</v>
      </c>
    </row>
    <row r="19" spans="1:2" ht="12.75">
      <c r="A19" s="252" t="s">
        <v>716</v>
      </c>
      <c r="B19" s="252" t="s">
        <v>717</v>
      </c>
    </row>
    <row r="20" spans="1:2" ht="12.75">
      <c r="A20" s="252" t="s">
        <v>718</v>
      </c>
      <c r="B20" s="252" t="s">
        <v>719</v>
      </c>
    </row>
    <row r="21" spans="1:2" ht="12.75">
      <c r="A21" s="252" t="s">
        <v>720</v>
      </c>
      <c r="B21" s="252" t="s">
        <v>721</v>
      </c>
    </row>
    <row r="22" spans="1:2" ht="12.75">
      <c r="A22" s="252" t="s">
        <v>722</v>
      </c>
      <c r="B22" s="252" t="s">
        <v>723</v>
      </c>
    </row>
    <row r="23" spans="1:2" ht="12.75">
      <c r="A23" s="252" t="s">
        <v>724</v>
      </c>
      <c r="B23" s="252" t="s">
        <v>725</v>
      </c>
    </row>
    <row r="24" spans="1:2" ht="12.75">
      <c r="A24" s="252" t="s">
        <v>726</v>
      </c>
      <c r="B24" s="252" t="s">
        <v>727</v>
      </c>
    </row>
    <row r="25" spans="1:2" ht="12.75">
      <c r="A25" s="252" t="s">
        <v>728</v>
      </c>
      <c r="B25" s="252" t="s">
        <v>729</v>
      </c>
    </row>
    <row r="26" spans="1:2" ht="12.75">
      <c r="A26" s="252" t="s">
        <v>730</v>
      </c>
      <c r="B26" s="252" t="s">
        <v>731</v>
      </c>
    </row>
    <row r="27" spans="1:2" ht="12.75">
      <c r="A27" s="252" t="s">
        <v>732</v>
      </c>
      <c r="B27" s="252" t="s">
        <v>733</v>
      </c>
    </row>
    <row r="28" spans="1:2" ht="12.75">
      <c r="A28" s="252" t="s">
        <v>734</v>
      </c>
      <c r="B28" s="252" t="s">
        <v>735</v>
      </c>
    </row>
    <row r="29" spans="1:2" ht="12.75">
      <c r="A29" s="252" t="s">
        <v>736</v>
      </c>
      <c r="B29" s="252" t="s">
        <v>737</v>
      </c>
    </row>
    <row r="30" spans="1:2" ht="12.75">
      <c r="A30" s="252" t="s">
        <v>738</v>
      </c>
      <c r="B30" s="252" t="s">
        <v>739</v>
      </c>
    </row>
    <row r="31" spans="1:2" ht="12.75">
      <c r="A31" s="252" t="s">
        <v>740</v>
      </c>
      <c r="B31" s="252" t="s">
        <v>741</v>
      </c>
    </row>
    <row r="32" spans="1:2" ht="12.75">
      <c r="A32" s="252" t="s">
        <v>742</v>
      </c>
      <c r="B32" s="252" t="s">
        <v>743</v>
      </c>
    </row>
    <row r="33" spans="1:2" ht="12.75">
      <c r="A33" s="252" t="s">
        <v>744</v>
      </c>
      <c r="B33" s="252" t="s">
        <v>745</v>
      </c>
    </row>
    <row r="34" spans="1:2" ht="12.75">
      <c r="A34" s="252" t="s">
        <v>746</v>
      </c>
      <c r="B34" s="252" t="s">
        <v>747</v>
      </c>
    </row>
    <row r="35" spans="1:2" ht="12.75">
      <c r="A35" s="252" t="s">
        <v>748</v>
      </c>
      <c r="B35" s="252" t="s">
        <v>749</v>
      </c>
    </row>
    <row r="36" spans="1:2" ht="12.75">
      <c r="A36" s="252" t="s">
        <v>750</v>
      </c>
      <c r="B36" s="252" t="s">
        <v>751</v>
      </c>
    </row>
    <row r="37" spans="1:2" ht="12.75">
      <c r="A37" s="252" t="s">
        <v>752</v>
      </c>
      <c r="B37" s="252" t="s">
        <v>753</v>
      </c>
    </row>
    <row r="38" spans="1:2" ht="12.75">
      <c r="A38" s="252" t="s">
        <v>754</v>
      </c>
      <c r="B38" s="252" t="s">
        <v>755</v>
      </c>
    </row>
    <row r="39" spans="1:2" ht="12.75">
      <c r="A39" s="252" t="s">
        <v>756</v>
      </c>
      <c r="B39" s="252" t="s">
        <v>757</v>
      </c>
    </row>
    <row r="40" spans="1:2" ht="12.75">
      <c r="A40" s="252" t="s">
        <v>758</v>
      </c>
      <c r="B40" s="252" t="s">
        <v>759</v>
      </c>
    </row>
    <row r="41" spans="1:2" ht="12.75">
      <c r="A41" s="252" t="s">
        <v>760</v>
      </c>
      <c r="B41" s="252" t="s">
        <v>761</v>
      </c>
    </row>
    <row r="42" spans="1:2" ht="12.75">
      <c r="A42" s="252" t="s">
        <v>762</v>
      </c>
      <c r="B42" s="252" t="s">
        <v>763</v>
      </c>
    </row>
    <row r="43" spans="1:2" ht="12.75">
      <c r="A43" s="252" t="s">
        <v>764</v>
      </c>
      <c r="B43" s="252" t="s">
        <v>765</v>
      </c>
    </row>
    <row r="44" spans="1:2" ht="12.75">
      <c r="A44" s="252" t="s">
        <v>766</v>
      </c>
      <c r="B44" s="252" t="s">
        <v>767</v>
      </c>
    </row>
    <row r="45" spans="1:2" ht="12.75">
      <c r="A45" s="252" t="s">
        <v>768</v>
      </c>
      <c r="B45" s="252" t="s">
        <v>769</v>
      </c>
    </row>
    <row r="46" spans="1:2" ht="12.75">
      <c r="A46" s="252" t="s">
        <v>770</v>
      </c>
      <c r="B46" s="252" t="s">
        <v>771</v>
      </c>
    </row>
    <row r="47" spans="1:2" ht="12.75">
      <c r="A47" s="252" t="s">
        <v>772</v>
      </c>
      <c r="B47" s="252" t="s">
        <v>773</v>
      </c>
    </row>
    <row r="48" spans="1:2" ht="12.75">
      <c r="A48" s="252" t="s">
        <v>774</v>
      </c>
      <c r="B48" s="252" t="s">
        <v>775</v>
      </c>
    </row>
    <row r="49" spans="1:2" ht="12.75">
      <c r="A49" s="252" t="s">
        <v>776</v>
      </c>
      <c r="B49" s="252" t="s">
        <v>777</v>
      </c>
    </row>
    <row r="50" spans="1:2" ht="12.75">
      <c r="A50" s="252" t="s">
        <v>778</v>
      </c>
      <c r="B50" s="252" t="s">
        <v>779</v>
      </c>
    </row>
    <row r="51" spans="1:2" ht="12.75">
      <c r="A51" s="252" t="s">
        <v>780</v>
      </c>
      <c r="B51" s="252" t="s">
        <v>781</v>
      </c>
    </row>
    <row r="52" spans="1:2" ht="12.75">
      <c r="A52" s="252" t="s">
        <v>782</v>
      </c>
      <c r="B52" s="252" t="s">
        <v>783</v>
      </c>
    </row>
    <row r="53" spans="1:2" ht="12.75">
      <c r="A53" s="252" t="s">
        <v>784</v>
      </c>
      <c r="B53" s="252" t="s">
        <v>785</v>
      </c>
    </row>
    <row r="54" spans="1:2" ht="12.75">
      <c r="A54" s="252" t="s">
        <v>786</v>
      </c>
      <c r="B54" s="252" t="s">
        <v>787</v>
      </c>
    </row>
    <row r="55" spans="1:2" ht="12.75">
      <c r="A55" s="252" t="s">
        <v>788</v>
      </c>
      <c r="B55" s="252" t="s">
        <v>789</v>
      </c>
    </row>
    <row r="56" spans="1:2" ht="12.75">
      <c r="A56" s="252" t="s">
        <v>790</v>
      </c>
      <c r="B56" s="252" t="s">
        <v>791</v>
      </c>
    </row>
    <row r="57" spans="1:2" ht="12.75">
      <c r="A57" s="252" t="s">
        <v>792</v>
      </c>
      <c r="B57" s="252" t="s">
        <v>793</v>
      </c>
    </row>
    <row r="58" spans="1:2" ht="12.75">
      <c r="A58" s="252" t="s">
        <v>794</v>
      </c>
      <c r="B58" s="252" t="s">
        <v>795</v>
      </c>
    </row>
    <row r="59" spans="1:2" ht="12.75">
      <c r="A59" s="252" t="s">
        <v>796</v>
      </c>
      <c r="B59" s="251"/>
    </row>
    <row r="60" spans="1:2" ht="12.75">
      <c r="A60" s="252" t="s">
        <v>797</v>
      </c>
      <c r="B60" s="251"/>
    </row>
    <row r="61" spans="1:2" ht="12.75">
      <c r="A61" s="252" t="s">
        <v>798</v>
      </c>
      <c r="B61" s="251"/>
    </row>
    <row r="62" spans="1:2" ht="12.75">
      <c r="A62" s="252" t="s">
        <v>799</v>
      </c>
      <c r="B62" s="251"/>
    </row>
    <row r="63" spans="1:2" ht="12.75">
      <c r="A63" s="252" t="s">
        <v>800</v>
      </c>
      <c r="B63" s="251"/>
    </row>
    <row r="64" spans="1:2" ht="12.75">
      <c r="A64" s="252" t="s">
        <v>801</v>
      </c>
      <c r="B64" s="251"/>
    </row>
    <row r="65" spans="1:1" ht="12.75">
      <c r="A65" s="252" t="s">
        <v>802</v>
      </c>
    </row>
    <row r="66" spans="1:1" ht="12.75">
      <c r="A66" s="252" t="s">
        <v>803</v>
      </c>
    </row>
    <row r="67" spans="1:1" ht="12.75">
      <c r="A67" s="252" t="s">
        <v>804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508CC-E44C-4391-99A0-38FEA7096E53}">
  <dimension ref="A2:R11"/>
  <sheetViews>
    <sheetView workbookViewId="0">
      <selection activeCell="A2" sqref="A2:R12"/>
    </sheetView>
  </sheetViews>
  <sheetFormatPr defaultRowHeight="11.25"/>
  <sheetData>
    <row r="2" spans="1:18" ht="18">
      <c r="A2" s="254" t="s">
        <v>805</v>
      </c>
      <c r="B2" s="255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</row>
    <row r="3" spans="1:18" ht="12.75">
      <c r="A3" s="257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</row>
    <row r="4" spans="1:18" ht="15">
      <c r="A4" s="258" t="s">
        <v>806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6"/>
      <c r="Q4" s="256"/>
      <c r="R4" s="256"/>
    </row>
    <row r="5" spans="1:18" ht="15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6"/>
      <c r="Q5" s="256"/>
      <c r="R5" s="256"/>
    </row>
    <row r="6" spans="1:18" ht="15">
      <c r="A6" s="258" t="s">
        <v>807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6"/>
      <c r="Q6" s="256"/>
      <c r="R6" s="256"/>
    </row>
    <row r="7" spans="1:18" ht="15">
      <c r="A7" s="258" t="s">
        <v>808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6"/>
      <c r="Q7" s="256"/>
      <c r="R7" s="256"/>
    </row>
    <row r="8" spans="1:18" ht="15">
      <c r="A8" s="258" t="s">
        <v>809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6"/>
      <c r="Q8" s="256"/>
      <c r="R8" s="256"/>
    </row>
    <row r="9" spans="1:18" ht="15">
      <c r="A9" s="258" t="s">
        <v>810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6"/>
      <c r="Q9" s="256"/>
      <c r="R9" s="256"/>
    </row>
    <row r="10" spans="1:18" ht="15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6"/>
      <c r="Q10" s="256"/>
      <c r="R10" s="256"/>
    </row>
    <row r="11" spans="1:18" ht="15">
      <c r="A11" s="258" t="s">
        <v>811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6"/>
      <c r="Q11" s="256"/>
      <c r="R11" s="256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3A680-F4C1-43DA-B381-EF454C5371DD}">
  <dimension ref="A1:CR35"/>
  <sheetViews>
    <sheetView tabSelected="1" topLeftCell="A21" workbookViewId="0">
      <selection activeCell="A3" sqref="A3:CZ35"/>
    </sheetView>
  </sheetViews>
  <sheetFormatPr defaultRowHeight="11.25"/>
  <sheetData>
    <row r="1" spans="1:96">
      <c r="A1" t="s">
        <v>812</v>
      </c>
    </row>
    <row r="3" spans="1:96" ht="18">
      <c r="A3" s="259" t="s">
        <v>813</v>
      </c>
      <c r="B3" s="260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1"/>
      <c r="BR3" s="261"/>
      <c r="BS3" s="261"/>
      <c r="BT3" s="261"/>
      <c r="BU3" s="261"/>
      <c r="BV3" s="261"/>
      <c r="BW3" s="261"/>
      <c r="BX3" s="261"/>
      <c r="BY3" s="261"/>
      <c r="BZ3" s="261"/>
      <c r="CA3" s="261"/>
      <c r="CB3" s="261"/>
      <c r="CC3" s="261"/>
      <c r="CD3" s="261"/>
      <c r="CE3" s="261"/>
      <c r="CF3" s="261"/>
      <c r="CG3" s="261"/>
      <c r="CH3" s="261"/>
      <c r="CI3" s="261"/>
      <c r="CJ3" s="261"/>
      <c r="CK3" s="261"/>
      <c r="CL3" s="261"/>
      <c r="CM3" s="261"/>
      <c r="CN3" s="261"/>
      <c r="CO3" s="261"/>
      <c r="CP3" s="261"/>
      <c r="CQ3" s="261"/>
      <c r="CR3" s="261"/>
    </row>
    <row r="4" spans="1:96" ht="12.75">
      <c r="A4" s="262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</row>
    <row r="5" spans="1:96" ht="15">
      <c r="A5" s="263" t="s">
        <v>814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</row>
    <row r="6" spans="1:96" ht="15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3"/>
      <c r="CC6" s="263"/>
      <c r="CD6" s="263"/>
      <c r="CE6" s="263"/>
      <c r="CF6" s="263"/>
      <c r="CG6" s="263"/>
      <c r="CH6" s="263"/>
      <c r="CI6" s="263"/>
      <c r="CJ6" s="263"/>
      <c r="CK6" s="263"/>
      <c r="CL6" s="263"/>
      <c r="CM6" s="263"/>
      <c r="CN6" s="263"/>
      <c r="CO6" s="263"/>
      <c r="CP6" s="263"/>
      <c r="CQ6" s="263"/>
      <c r="CR6" s="263"/>
    </row>
    <row r="7" spans="1:96" ht="15.75">
      <c r="A7" s="263" t="s">
        <v>815</v>
      </c>
      <c r="B7" s="264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</row>
    <row r="8" spans="1:96" ht="15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</row>
    <row r="9" spans="1:96" ht="15">
      <c r="A9" s="263" t="s">
        <v>816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</row>
    <row r="10" spans="1:96" ht="15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3"/>
      <c r="CC10" s="263"/>
      <c r="CD10" s="263"/>
      <c r="CE10" s="263"/>
      <c r="CF10" s="263"/>
      <c r="CG10" s="263"/>
      <c r="CH10" s="263"/>
      <c r="CI10" s="263"/>
      <c r="CJ10" s="263"/>
      <c r="CK10" s="263"/>
      <c r="CL10" s="263"/>
      <c r="CM10" s="263"/>
      <c r="CN10" s="263"/>
      <c r="CO10" s="263"/>
      <c r="CP10" s="263"/>
      <c r="CQ10" s="263"/>
      <c r="CR10" s="263"/>
    </row>
    <row r="11" spans="1:96" ht="15">
      <c r="A11" s="263" t="s">
        <v>817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</row>
    <row r="12" spans="1:96" ht="15.75">
      <c r="A12" s="263"/>
      <c r="B12" s="265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</row>
    <row r="13" spans="1:96" ht="15.75">
      <c r="A13" s="263" t="s">
        <v>818</v>
      </c>
      <c r="B13" s="265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</row>
    <row r="14" spans="1:96" ht="15.75">
      <c r="A14" s="263"/>
      <c r="B14" s="265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</row>
    <row r="15" spans="1:96" ht="15.75">
      <c r="A15" s="263"/>
      <c r="B15" s="265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</row>
    <row r="16" spans="1:96" ht="15.75">
      <c r="A16" s="263"/>
      <c r="B16" s="265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263"/>
      <c r="CN16" s="263"/>
      <c r="CO16" s="263"/>
      <c r="CP16" s="263"/>
      <c r="CQ16" s="263"/>
      <c r="CR16" s="263"/>
    </row>
    <row r="17" spans="1:96" ht="15.75">
      <c r="A17" s="263" t="s">
        <v>819</v>
      </c>
      <c r="B17" s="265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</row>
    <row r="18" spans="1:96" ht="15.75">
      <c r="A18" s="263"/>
      <c r="B18" s="265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  <c r="CQ18" s="263"/>
      <c r="CR18" s="263"/>
    </row>
    <row r="19" spans="1:96" ht="15.75">
      <c r="A19" s="263" t="s">
        <v>807</v>
      </c>
      <c r="B19" s="265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</row>
    <row r="20" spans="1:96" ht="15.75">
      <c r="A20" s="263"/>
      <c r="B20" s="265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</row>
    <row r="21" spans="1:96" ht="15.75">
      <c r="A21" s="263" t="s">
        <v>808</v>
      </c>
      <c r="B21" s="265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</row>
    <row r="22" spans="1:96" ht="15.75">
      <c r="A22" s="263"/>
      <c r="B22" s="265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</row>
    <row r="23" spans="1:96" ht="15.75">
      <c r="A23" s="263" t="s">
        <v>809</v>
      </c>
      <c r="B23" s="265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3"/>
      <c r="CC23" s="263"/>
      <c r="CD23" s="263"/>
      <c r="CE23" s="263"/>
      <c r="CF23" s="263"/>
      <c r="CG23" s="263"/>
      <c r="CH23" s="263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</row>
    <row r="24" spans="1:96" ht="15.75">
      <c r="A24" s="263"/>
      <c r="B24" s="265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63"/>
      <c r="BQ24" s="263"/>
      <c r="BR24" s="263"/>
      <c r="BS24" s="263"/>
      <c r="BT24" s="263"/>
      <c r="BU24" s="263"/>
      <c r="BV24" s="263"/>
      <c r="BW24" s="263"/>
      <c r="BX24" s="263"/>
      <c r="BY24" s="263"/>
      <c r="BZ24" s="263"/>
      <c r="CA24" s="263"/>
      <c r="CB24" s="263"/>
      <c r="CC24" s="263"/>
      <c r="CD24" s="263"/>
      <c r="CE24" s="263"/>
      <c r="CF24" s="263"/>
      <c r="CG24" s="263"/>
      <c r="CH24" s="263"/>
      <c r="CI24" s="263"/>
      <c r="CJ24" s="263"/>
      <c r="CK24" s="263"/>
      <c r="CL24" s="263"/>
      <c r="CM24" s="263"/>
      <c r="CN24" s="263"/>
      <c r="CO24" s="263"/>
      <c r="CP24" s="263"/>
      <c r="CQ24" s="263"/>
      <c r="CR24" s="263"/>
    </row>
    <row r="25" spans="1:96" ht="15.75">
      <c r="A25" s="263" t="s">
        <v>810</v>
      </c>
      <c r="B25" s="265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63"/>
      <c r="BQ25" s="263"/>
      <c r="BR25" s="263"/>
      <c r="BS25" s="263"/>
      <c r="BT25" s="263"/>
      <c r="BU25" s="263"/>
      <c r="BV25" s="263"/>
      <c r="BW25" s="263"/>
      <c r="BX25" s="263"/>
      <c r="BY25" s="263"/>
      <c r="BZ25" s="263"/>
      <c r="CA25" s="263"/>
      <c r="CB25" s="263"/>
      <c r="CC25" s="263"/>
      <c r="CD25" s="263"/>
      <c r="CE25" s="263"/>
      <c r="CF25" s="263"/>
      <c r="CG25" s="263"/>
      <c r="CH25" s="263"/>
      <c r="CI25" s="263"/>
      <c r="CJ25" s="263"/>
      <c r="CK25" s="263"/>
      <c r="CL25" s="263"/>
      <c r="CM25" s="263"/>
      <c r="CN25" s="263"/>
      <c r="CO25" s="263"/>
      <c r="CP25" s="263"/>
      <c r="CQ25" s="263"/>
      <c r="CR25" s="263"/>
    </row>
    <row r="26" spans="1:96" ht="15.75">
      <c r="A26" s="263"/>
      <c r="B26" s="265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  <c r="BP26" s="263"/>
      <c r="BQ26" s="263"/>
      <c r="BR26" s="263"/>
      <c r="BS26" s="263"/>
      <c r="BT26" s="263"/>
      <c r="BU26" s="263"/>
      <c r="BV26" s="263"/>
      <c r="BW26" s="263"/>
      <c r="BX26" s="263"/>
      <c r="BY26" s="263"/>
      <c r="BZ26" s="263"/>
      <c r="CA26" s="263"/>
      <c r="CB26" s="263"/>
      <c r="CC26" s="263"/>
      <c r="CD26" s="263"/>
      <c r="CE26" s="263"/>
      <c r="CF26" s="263"/>
      <c r="CG26" s="263"/>
      <c r="CH26" s="263"/>
      <c r="CI26" s="263"/>
      <c r="CJ26" s="263"/>
      <c r="CK26" s="263"/>
      <c r="CL26" s="263"/>
      <c r="CM26" s="263"/>
      <c r="CN26" s="263"/>
      <c r="CO26" s="263"/>
      <c r="CP26" s="263"/>
      <c r="CQ26" s="263"/>
      <c r="CR26" s="263"/>
    </row>
    <row r="27" spans="1:96" ht="15.75">
      <c r="A27" s="263" t="s">
        <v>811</v>
      </c>
      <c r="B27" s="265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3"/>
      <c r="CC27" s="263"/>
      <c r="CD27" s="263"/>
      <c r="CE27" s="263"/>
      <c r="CF27" s="263"/>
      <c r="CG27" s="263"/>
      <c r="CH27" s="263"/>
      <c r="CI27" s="263"/>
      <c r="CJ27" s="263"/>
      <c r="CK27" s="263"/>
      <c r="CL27" s="263"/>
      <c r="CM27" s="263"/>
      <c r="CN27" s="263"/>
      <c r="CO27" s="263"/>
      <c r="CP27" s="263"/>
      <c r="CQ27" s="263"/>
      <c r="CR27" s="263"/>
    </row>
    <row r="28" spans="1:96" ht="15.75">
      <c r="A28" s="263"/>
      <c r="B28" s="265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/>
      <c r="BF28" s="263"/>
      <c r="BG28" s="263"/>
      <c r="BH28" s="263"/>
      <c r="BI28" s="263"/>
      <c r="BJ28" s="263"/>
      <c r="BK28" s="263"/>
      <c r="BL28" s="263"/>
      <c r="BM28" s="263"/>
      <c r="BN28" s="263"/>
      <c r="BO28" s="263"/>
      <c r="BP28" s="263"/>
      <c r="BQ28" s="263"/>
      <c r="BR28" s="263"/>
      <c r="BS28" s="263"/>
      <c r="BT28" s="263"/>
      <c r="BU28" s="263"/>
      <c r="BV28" s="263"/>
      <c r="BW28" s="263"/>
      <c r="BX28" s="263"/>
      <c r="BY28" s="263"/>
      <c r="BZ28" s="263"/>
      <c r="CA28" s="263"/>
      <c r="CB28" s="263"/>
      <c r="CC28" s="263"/>
      <c r="CD28" s="263"/>
      <c r="CE28" s="263"/>
      <c r="CF28" s="263"/>
      <c r="CG28" s="263"/>
      <c r="CH28" s="263"/>
      <c r="CI28" s="263"/>
      <c r="CJ28" s="263"/>
      <c r="CK28" s="263"/>
      <c r="CL28" s="263"/>
      <c r="CM28" s="263"/>
      <c r="CN28" s="263"/>
      <c r="CO28" s="263"/>
      <c r="CP28" s="263"/>
      <c r="CQ28" s="263"/>
      <c r="CR28" s="263"/>
    </row>
    <row r="29" spans="1:96" ht="15.75">
      <c r="A29" s="263"/>
      <c r="B29" s="265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263"/>
      <c r="AZ29" s="263"/>
      <c r="BA29" s="263"/>
      <c r="BB29" s="263"/>
      <c r="BC29" s="263"/>
      <c r="BD29" s="263"/>
      <c r="BE29" s="263"/>
      <c r="BF29" s="263"/>
      <c r="BG29" s="263"/>
      <c r="BH29" s="263"/>
      <c r="BI29" s="263"/>
      <c r="BJ29" s="263"/>
      <c r="BK29" s="263"/>
      <c r="BL29" s="263"/>
      <c r="BM29" s="263"/>
      <c r="BN29" s="263"/>
      <c r="BO29" s="263"/>
      <c r="BP29" s="263"/>
      <c r="BQ29" s="263"/>
      <c r="BR29" s="263"/>
      <c r="BS29" s="263"/>
      <c r="BT29" s="263"/>
      <c r="BU29" s="263"/>
      <c r="BV29" s="263"/>
      <c r="BW29" s="263"/>
      <c r="BX29" s="263"/>
      <c r="BY29" s="263"/>
      <c r="BZ29" s="263"/>
      <c r="CA29" s="263"/>
      <c r="CB29" s="263"/>
      <c r="CC29" s="263"/>
      <c r="CD29" s="263"/>
      <c r="CE29" s="263"/>
      <c r="CF29" s="263"/>
      <c r="CG29" s="263"/>
      <c r="CH29" s="263"/>
      <c r="CI29" s="263"/>
      <c r="CJ29" s="263"/>
      <c r="CK29" s="263"/>
      <c r="CL29" s="263"/>
      <c r="CM29" s="263"/>
      <c r="CN29" s="263"/>
      <c r="CO29" s="263"/>
      <c r="CP29" s="263"/>
      <c r="CQ29" s="263"/>
      <c r="CR29" s="263"/>
    </row>
    <row r="30" spans="1:96" ht="15.75">
      <c r="A30" s="263"/>
      <c r="B30" s="265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/>
      <c r="BC30" s="263"/>
      <c r="BD30" s="263"/>
      <c r="BE30" s="263"/>
      <c r="BF30" s="263"/>
      <c r="BG30" s="263"/>
      <c r="BH30" s="263"/>
      <c r="BI30" s="263"/>
      <c r="BJ30" s="263"/>
      <c r="BK30" s="263"/>
      <c r="BL30" s="263"/>
      <c r="BM30" s="263"/>
      <c r="BN30" s="263"/>
      <c r="BO30" s="263"/>
      <c r="BP30" s="263"/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3"/>
      <c r="CC30" s="263"/>
      <c r="CD30" s="263"/>
      <c r="CE30" s="263"/>
      <c r="CF30" s="263"/>
      <c r="CG30" s="263"/>
      <c r="CH30" s="263"/>
      <c r="CI30" s="263"/>
      <c r="CJ30" s="263"/>
      <c r="CK30" s="263"/>
      <c r="CL30" s="263"/>
      <c r="CM30" s="263"/>
      <c r="CN30" s="263"/>
      <c r="CO30" s="263"/>
      <c r="CP30" s="263"/>
      <c r="CQ30" s="263"/>
      <c r="CR30" s="263"/>
    </row>
    <row r="31" spans="1:96" ht="15.75">
      <c r="A31" s="263" t="s">
        <v>820</v>
      </c>
      <c r="B31" s="265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263"/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  <c r="CE31" s="263"/>
      <c r="CF31" s="263"/>
      <c r="CG31" s="263"/>
      <c r="CH31" s="263"/>
      <c r="CI31" s="263"/>
      <c r="CJ31" s="263"/>
      <c r="CK31" s="263"/>
      <c r="CL31" s="263"/>
      <c r="CM31" s="263"/>
      <c r="CN31" s="263"/>
      <c r="CO31" s="263"/>
      <c r="CP31" s="263"/>
      <c r="CQ31" s="263"/>
      <c r="CR31" s="263"/>
    </row>
    <row r="32" spans="1:96" ht="15.75">
      <c r="A32" s="263"/>
      <c r="B32" s="265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3"/>
      <c r="BG32" s="263"/>
      <c r="BH32" s="263"/>
      <c r="BI32" s="263"/>
      <c r="BJ32" s="263"/>
      <c r="BK32" s="263"/>
      <c r="BL32" s="263"/>
      <c r="BM32" s="263"/>
      <c r="BN32" s="263"/>
      <c r="BO32" s="263"/>
      <c r="BP32" s="263"/>
      <c r="BQ32" s="263"/>
      <c r="BR32" s="263"/>
      <c r="BS32" s="263"/>
      <c r="BT32" s="263"/>
      <c r="BU32" s="263"/>
      <c r="BV32" s="263"/>
      <c r="BW32" s="263"/>
      <c r="BX32" s="263"/>
      <c r="BY32" s="263"/>
      <c r="BZ32" s="263"/>
      <c r="CA32" s="263"/>
      <c r="CB32" s="263"/>
      <c r="CC32" s="263"/>
      <c r="CD32" s="263"/>
      <c r="CE32" s="263"/>
      <c r="CF32" s="263"/>
      <c r="CG32" s="263"/>
      <c r="CH32" s="263"/>
      <c r="CI32" s="263"/>
      <c r="CJ32" s="263"/>
      <c r="CK32" s="263"/>
      <c r="CL32" s="263"/>
      <c r="CM32" s="263"/>
      <c r="CN32" s="263"/>
      <c r="CO32" s="263"/>
      <c r="CP32" s="263"/>
      <c r="CQ32" s="263"/>
      <c r="CR32" s="263"/>
    </row>
    <row r="33" spans="1:96" ht="15.75">
      <c r="A33" s="263" t="s">
        <v>821</v>
      </c>
      <c r="B33" s="265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  <c r="AK33" s="263"/>
      <c r="AL33" s="263"/>
      <c r="AM33" s="263"/>
      <c r="AN33" s="263"/>
      <c r="AO33" s="263"/>
      <c r="AP33" s="263"/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3"/>
      <c r="BB33" s="263"/>
      <c r="BC33" s="263"/>
      <c r="BD33" s="263"/>
      <c r="BE33" s="263"/>
      <c r="BF33" s="263"/>
      <c r="BG33" s="263"/>
      <c r="BH33" s="263"/>
      <c r="BI33" s="263"/>
      <c r="BJ33" s="263"/>
      <c r="BK33" s="263"/>
      <c r="BL33" s="263"/>
      <c r="BM33" s="263"/>
      <c r="BN33" s="263"/>
      <c r="BO33" s="263"/>
      <c r="BP33" s="263"/>
      <c r="BQ33" s="263"/>
      <c r="BR33" s="263"/>
      <c r="BS33" s="263"/>
      <c r="BT33" s="263"/>
      <c r="BU33" s="263"/>
      <c r="BV33" s="263"/>
      <c r="BW33" s="263"/>
      <c r="BX33" s="263"/>
      <c r="BY33" s="263"/>
      <c r="BZ33" s="263"/>
      <c r="CA33" s="263"/>
      <c r="CB33" s="263"/>
      <c r="CC33" s="263"/>
      <c r="CD33" s="263"/>
      <c r="CE33" s="263"/>
      <c r="CF33" s="263"/>
      <c r="CG33" s="263"/>
      <c r="CH33" s="263"/>
      <c r="CI33" s="263"/>
      <c r="CJ33" s="263"/>
      <c r="CK33" s="263"/>
      <c r="CL33" s="263"/>
      <c r="CM33" s="263"/>
      <c r="CN33" s="263"/>
      <c r="CO33" s="263"/>
      <c r="CP33" s="263"/>
      <c r="CQ33" s="263"/>
      <c r="CR33" s="263"/>
    </row>
    <row r="34" spans="1:96" ht="15.75">
      <c r="A34" s="263"/>
      <c r="B34" s="265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  <c r="BB34" s="263"/>
      <c r="BC34" s="263"/>
      <c r="BD34" s="263"/>
      <c r="BE34" s="263"/>
      <c r="BF34" s="263"/>
      <c r="BG34" s="263"/>
      <c r="BH34" s="263"/>
      <c r="BI34" s="263"/>
      <c r="BJ34" s="263"/>
      <c r="BK34" s="263"/>
      <c r="BL34" s="263"/>
      <c r="BM34" s="263"/>
      <c r="BN34" s="263"/>
      <c r="BO34" s="263"/>
      <c r="BP34" s="263"/>
      <c r="BQ34" s="263"/>
      <c r="BR34" s="263"/>
      <c r="BS34" s="263"/>
      <c r="BT34" s="263"/>
      <c r="BU34" s="263"/>
      <c r="BV34" s="263"/>
      <c r="BW34" s="263"/>
      <c r="BX34" s="263"/>
      <c r="BY34" s="263"/>
      <c r="BZ34" s="263"/>
      <c r="CA34" s="263"/>
      <c r="CB34" s="263"/>
      <c r="CC34" s="263"/>
      <c r="CD34" s="263"/>
      <c r="CE34" s="263"/>
      <c r="CF34" s="263"/>
      <c r="CG34" s="263"/>
      <c r="CH34" s="263"/>
      <c r="CI34" s="263"/>
      <c r="CJ34" s="263"/>
      <c r="CK34" s="263"/>
      <c r="CL34" s="263"/>
      <c r="CM34" s="263"/>
      <c r="CN34" s="263"/>
      <c r="CO34" s="263"/>
      <c r="CP34" s="263"/>
      <c r="CQ34" s="263"/>
      <c r="CR34" s="263"/>
    </row>
    <row r="35" spans="1:96" ht="15.75">
      <c r="A35" s="263"/>
      <c r="B35" s="265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  <c r="AS35" s="263"/>
      <c r="AT35" s="263"/>
      <c r="AU35" s="263"/>
      <c r="AV35" s="263"/>
      <c r="AW35" s="263"/>
      <c r="AX35" s="263"/>
      <c r="AY35" s="263"/>
      <c r="AZ35" s="263"/>
      <c r="BA35" s="263"/>
      <c r="BB35" s="263"/>
      <c r="BC35" s="263"/>
      <c r="BD35" s="263"/>
      <c r="BE35" s="263"/>
      <c r="BF35" s="263"/>
      <c r="BG35" s="263"/>
      <c r="BH35" s="263"/>
      <c r="BI35" s="263"/>
      <c r="BJ35" s="263"/>
      <c r="BK35" s="263"/>
      <c r="BL35" s="263"/>
      <c r="BM35" s="263"/>
      <c r="BN35" s="263"/>
      <c r="BO35" s="263"/>
      <c r="BP35" s="263"/>
      <c r="BQ35" s="263"/>
      <c r="BR35" s="263"/>
      <c r="BS35" s="263"/>
      <c r="BT35" s="263"/>
      <c r="BU35" s="263"/>
      <c r="BV35" s="263"/>
      <c r="BW35" s="263"/>
      <c r="BX35" s="263"/>
      <c r="BY35" s="263"/>
      <c r="BZ35" s="263"/>
      <c r="CA35" s="263"/>
      <c r="CB35" s="263"/>
      <c r="CC35" s="263"/>
      <c r="CD35" s="263"/>
      <c r="CE35" s="263"/>
      <c r="CF35" s="263"/>
      <c r="CG35" s="263"/>
      <c r="CH35" s="263"/>
      <c r="CI35" s="263"/>
      <c r="CJ35" s="263"/>
      <c r="CK35" s="263"/>
      <c r="CL35" s="263"/>
      <c r="CM35" s="263"/>
      <c r="CN35" s="263"/>
      <c r="CO35" s="263"/>
      <c r="CP35" s="263"/>
      <c r="CQ35" s="263"/>
      <c r="CR35" s="26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2A0D7A12D8D549A90E4610E9A2AD7F" ma:contentTypeVersion="4" ma:contentTypeDescription="Vytvoří nový dokument" ma:contentTypeScope="" ma:versionID="93657796ad66ec9afe02a81fd4238ffc">
  <xsd:schema xmlns:xsd="http://www.w3.org/2001/XMLSchema" xmlns:xs="http://www.w3.org/2001/XMLSchema" xmlns:p="http://schemas.microsoft.com/office/2006/metadata/properties" xmlns:ns2="4c833c57-6e2c-4788-83c6-e96b9d5c0e51" targetNamespace="http://schemas.microsoft.com/office/2006/metadata/properties" ma:root="true" ma:fieldsID="516ba21f07c421151d6d9562803d5503" ns2:_="">
    <xsd:import namespace="4c833c57-6e2c-4788-83c6-e96b9d5c0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33c57-6e2c-4788-83c6-e96b9d5c0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0C0AA1-0AEA-494D-BD87-D40497D37623}"/>
</file>

<file path=customXml/itemProps2.xml><?xml version="1.0" encoding="utf-8"?>
<ds:datastoreItem xmlns:ds="http://schemas.openxmlformats.org/officeDocument/2006/customXml" ds:itemID="{031967E3-9868-4E72-B363-C52404389A0D}"/>
</file>

<file path=customXml/itemProps3.xml><?xml version="1.0" encoding="utf-8"?>
<ds:datastoreItem xmlns:ds="http://schemas.openxmlformats.org/officeDocument/2006/customXml" ds:itemID="{9098427C-6708-4825-95F4-C3FB3E14E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Janovska-PC\Janovska</dc:creator>
  <cp:keywords/>
  <dc:description/>
  <cp:lastModifiedBy/>
  <cp:revision/>
  <dcterms:created xsi:type="dcterms:W3CDTF">2025-08-05T09:58:20Z</dcterms:created>
  <dcterms:modified xsi:type="dcterms:W3CDTF">2025-08-27T06:39:33Z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0x010100822A0D7A12D8D549A90E4610E9A2AD7F</vt:lpwstr>
  </property>
</Properties>
</file>