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7"/>
  <workbookPr/>
  <xr:revisionPtr revIDLastSave="0" documentId="11_9640169B5A0C9CA00D0F3236FE44A53BAA903EF9" xr6:coauthVersionLast="47" xr6:coauthVersionMax="47" xr10:uidLastSave="{00000000-0000-0000-0000-000000000000}"/>
  <bookViews>
    <workbookView xWindow="630" yWindow="555" windowWidth="17895" windowHeight="19605" xr2:uid="{00000000-000D-0000-FFFF-FFFF00000000}"/>
  </bookViews>
  <sheets>
    <sheet name="Rekapitulace stavby" sheetId="1" r:id="rId1"/>
    <sheet name="01 - Architektonicko stav..." sheetId="2" r:id="rId2"/>
    <sheet name="02 - Elektro" sheetId="3" r:id="rId3"/>
    <sheet name="03 - VRN" sheetId="4" r:id="rId4"/>
    <sheet name="Pokyny pro vyplnění" sheetId="5" r:id="rId5"/>
    <sheet name="Příloha č.1" sheetId="6" r:id="rId6"/>
    <sheet name="Příloha č.2" sheetId="7" r:id="rId7"/>
  </sheets>
  <definedNames>
    <definedName name="_xlnm._FilterDatabase" localSheetId="1" hidden="1">'01 - Architektonicko stav...'!$C$95:$K$317</definedName>
    <definedName name="_xlnm._FilterDatabase" localSheetId="2" hidden="1">'02 - Elektro'!$C$84:$K$187</definedName>
    <definedName name="_xlnm._FilterDatabase" localSheetId="3" hidden="1">'03 - VRN'!$C$81:$K$89</definedName>
    <definedName name="_xlnm.Print_Titles" localSheetId="1">'01 - Architektonicko stav...'!$95:$95</definedName>
    <definedName name="_xlnm.Print_Titles" localSheetId="2">'02 - Elektro'!$84:$84</definedName>
    <definedName name="_xlnm.Print_Titles" localSheetId="3">'03 - VRN'!$81:$81</definedName>
    <definedName name="_xlnm.Print_Titles" localSheetId="0">'Rekapitulace stavby'!$52:$52</definedName>
    <definedName name="_xlnm.Print_Area" localSheetId="1">'01 - Architektonicko stav...'!$C$4:$J$39,'01 - Architektonicko stav...'!$C$45:$J$77,'01 - Architektonicko stav...'!$C$83:$K$317</definedName>
    <definedName name="_xlnm.Print_Area" localSheetId="2">'02 - Elektro'!$C$4:$J$39,'02 - Elektro'!$C$45:$J$66,'02 - Elektro'!$C$72:$K$187</definedName>
    <definedName name="_xlnm.Print_Area" localSheetId="3">'03 - VRN'!$C$4:$J$39,'03 - VRN'!$C$45:$J$63,'03 - VRN'!$C$69:$K$89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8" i="4"/>
  <c r="BH88" i="4"/>
  <c r="BG88" i="4"/>
  <c r="BF88" i="4"/>
  <c r="T88" i="4"/>
  <c r="T87" i="4"/>
  <c r="R88" i="4"/>
  <c r="R87" i="4"/>
  <c r="P88" i="4"/>
  <c r="P87" i="4"/>
  <c r="BI85" i="4"/>
  <c r="BH85" i="4"/>
  <c r="BG85" i="4"/>
  <c r="BF85" i="4"/>
  <c r="T85" i="4"/>
  <c r="T84" i="4"/>
  <c r="R85" i="4"/>
  <c r="R84" i="4"/>
  <c r="R83" i="4" s="1"/>
  <c r="R82" i="4" s="1"/>
  <c r="P85" i="4"/>
  <c r="P84" i="4"/>
  <c r="P83" i="4" s="1"/>
  <c r="P82" i="4" s="1"/>
  <c r="AU57" i="1" s="1"/>
  <c r="J79" i="4"/>
  <c r="F78" i="4"/>
  <c r="F76" i="4"/>
  <c r="E74" i="4"/>
  <c r="J55" i="4"/>
  <c r="F54" i="4"/>
  <c r="F52" i="4"/>
  <c r="E50" i="4"/>
  <c r="J21" i="4"/>
  <c r="E21" i="4"/>
  <c r="J78" i="4" s="1"/>
  <c r="J20" i="4"/>
  <c r="J18" i="4"/>
  <c r="E18" i="4"/>
  <c r="F55" i="4" s="1"/>
  <c r="J17" i="4"/>
  <c r="J12" i="4"/>
  <c r="J52" i="4" s="1"/>
  <c r="E7" i="4"/>
  <c r="E48" i="4"/>
  <c r="J37" i="3"/>
  <c r="J36" i="3"/>
  <c r="AY56" i="1" s="1"/>
  <c r="J35" i="3"/>
  <c r="AX56" i="1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J82" i="3"/>
  <c r="F81" i="3"/>
  <c r="F79" i="3"/>
  <c r="E77" i="3"/>
  <c r="J55" i="3"/>
  <c r="F54" i="3"/>
  <c r="F52" i="3"/>
  <c r="E50" i="3"/>
  <c r="J21" i="3"/>
  <c r="E21" i="3"/>
  <c r="J81" i="3" s="1"/>
  <c r="J20" i="3"/>
  <c r="J18" i="3"/>
  <c r="E18" i="3"/>
  <c r="F82" i="3" s="1"/>
  <c r="J17" i="3"/>
  <c r="J12" i="3"/>
  <c r="J79" i="3" s="1"/>
  <c r="E7" i="3"/>
  <c r="E48" i="3"/>
  <c r="J37" i="2"/>
  <c r="J36" i="2"/>
  <c r="AY55" i="1" s="1"/>
  <c r="J35" i="2"/>
  <c r="AX55" i="1"/>
  <c r="BI317" i="2"/>
  <c r="BH317" i="2"/>
  <c r="BG317" i="2"/>
  <c r="BF317" i="2"/>
  <c r="T317" i="2"/>
  <c r="T316" i="2" s="1"/>
  <c r="R317" i="2"/>
  <c r="R316" i="2"/>
  <c r="P317" i="2"/>
  <c r="P316" i="2" s="1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T176" i="2"/>
  <c r="R177" i="2"/>
  <c r="R176" i="2"/>
  <c r="P177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T154" i="2"/>
  <c r="R155" i="2"/>
  <c r="R154" i="2"/>
  <c r="P155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J93" i="2"/>
  <c r="F92" i="2"/>
  <c r="F90" i="2"/>
  <c r="E88" i="2"/>
  <c r="J55" i="2"/>
  <c r="F54" i="2"/>
  <c r="F52" i="2"/>
  <c r="E50" i="2"/>
  <c r="J21" i="2"/>
  <c r="E21" i="2"/>
  <c r="J54" i="2" s="1"/>
  <c r="J20" i="2"/>
  <c r="J18" i="2"/>
  <c r="E18" i="2"/>
  <c r="F93" i="2" s="1"/>
  <c r="J17" i="2"/>
  <c r="J12" i="2"/>
  <c r="J90" i="2" s="1"/>
  <c r="E7" i="2"/>
  <c r="E86" i="2" s="1"/>
  <c r="L50" i="1"/>
  <c r="AM50" i="1"/>
  <c r="AM49" i="1"/>
  <c r="L49" i="1"/>
  <c r="AM47" i="1"/>
  <c r="L47" i="1"/>
  <c r="L45" i="1"/>
  <c r="L44" i="1"/>
  <c r="J308" i="2"/>
  <c r="J145" i="2"/>
  <c r="J292" i="2"/>
  <c r="BK136" i="3"/>
  <c r="J186" i="3"/>
  <c r="J155" i="2"/>
  <c r="J129" i="2"/>
  <c r="J167" i="2"/>
  <c r="J109" i="3"/>
  <c r="J85" i="4"/>
  <c r="J149" i="2"/>
  <c r="J197" i="2"/>
  <c r="BK170" i="3"/>
  <c r="J91" i="3"/>
  <c r="BK132" i="2"/>
  <c r="J217" i="2"/>
  <c r="J262" i="2"/>
  <c r="J94" i="3"/>
  <c r="F35" i="4"/>
  <c r="BB57" i="1" s="1"/>
  <c r="BK147" i="2"/>
  <c r="BK225" i="2"/>
  <c r="J98" i="2"/>
  <c r="BK141" i="2"/>
  <c r="BK168" i="3"/>
  <c r="J115" i="3"/>
  <c r="BK285" i="2"/>
  <c r="J180" i="2"/>
  <c r="BK205" i="2"/>
  <c r="J162" i="3"/>
  <c r="J125" i="3"/>
  <c r="BK267" i="2"/>
  <c r="BK197" i="2"/>
  <c r="BK246" i="2"/>
  <c r="J132" i="2"/>
  <c r="J90" i="3"/>
  <c r="BK88" i="4"/>
  <c r="AS54" i="1"/>
  <c r="J135" i="2"/>
  <c r="BK91" i="3"/>
  <c r="J88" i="3"/>
  <c r="BK147" i="3"/>
  <c r="BK235" i="2"/>
  <c r="J294" i="2"/>
  <c r="BK200" i="2"/>
  <c r="BK184" i="3"/>
  <c r="J120" i="3"/>
  <c r="J140" i="3"/>
  <c r="J285" i="2"/>
  <c r="J209" i="2"/>
  <c r="J174" i="2"/>
  <c r="J179" i="3"/>
  <c r="BK115" i="3"/>
  <c r="J143" i="3"/>
  <c r="J259" i="2"/>
  <c r="BK167" i="2"/>
  <c r="J205" i="2"/>
  <c r="J200" i="2"/>
  <c r="J276" i="2"/>
  <c r="J100" i="2"/>
  <c r="J169" i="2"/>
  <c r="BK194" i="2"/>
  <c r="BK144" i="3"/>
  <c r="J138" i="3"/>
  <c r="BK317" i="2"/>
  <c r="J161" i="2"/>
  <c r="BK276" i="2"/>
  <c r="J283" i="2"/>
  <c r="BK166" i="3"/>
  <c r="J144" i="3"/>
  <c r="BK173" i="3"/>
  <c r="BK215" i="2"/>
  <c r="BK292" i="2"/>
  <c r="BK129" i="2"/>
  <c r="BK185" i="3"/>
  <c r="J161" i="3"/>
  <c r="J128" i="3"/>
  <c r="BK256" i="2"/>
  <c r="J301" i="2"/>
  <c r="BK298" i="2"/>
  <c r="BK88" i="3"/>
  <c r="BK158" i="3"/>
  <c r="BK90" i="3"/>
  <c r="J189" i="2"/>
  <c r="J220" i="2"/>
  <c r="BK172" i="2"/>
  <c r="J117" i="3"/>
  <c r="BK146" i="3"/>
  <c r="BK117" i="3"/>
  <c r="J104" i="2"/>
  <c r="BK180" i="2"/>
  <c r="BK209" i="2"/>
  <c r="J187" i="3"/>
  <c r="J154" i="3"/>
  <c r="BK181" i="3"/>
  <c r="BK116" i="2"/>
  <c r="BK189" i="2"/>
  <c r="BK113" i="2"/>
  <c r="J152" i="2"/>
  <c r="BK228" i="2"/>
  <c r="J306" i="2"/>
  <c r="J238" i="2"/>
  <c r="J113" i="2"/>
  <c r="J103" i="3"/>
  <c r="BK179" i="3"/>
  <c r="J269" i="2"/>
  <c r="BK109" i="2"/>
  <c r="J181" i="3"/>
  <c r="BK96" i="3"/>
  <c r="J146" i="3"/>
  <c r="J261" i="2"/>
  <c r="BK104" i="2"/>
  <c r="BK152" i="2"/>
  <c r="J182" i="2"/>
  <c r="BK174" i="3"/>
  <c r="J149" i="3"/>
  <c r="J152" i="3"/>
  <c r="J187" i="2"/>
  <c r="J194" i="2"/>
  <c r="J250" i="2"/>
  <c r="J111" i="3"/>
  <c r="J173" i="3"/>
  <c r="BK283" i="2"/>
  <c r="J265" i="2"/>
  <c r="J122" i="2"/>
  <c r="BK301" i="2"/>
  <c r="BK98" i="3"/>
  <c r="J168" i="3"/>
  <c r="J211" i="2"/>
  <c r="BK278" i="2"/>
  <c r="BK213" i="2"/>
  <c r="J138" i="2"/>
  <c r="BK113" i="3"/>
  <c r="BK187" i="3"/>
  <c r="J287" i="2"/>
  <c r="BK203" i="2"/>
  <c r="J231" i="2"/>
  <c r="BK135" i="2"/>
  <c r="BK186" i="3"/>
  <c r="BK177" i="2"/>
  <c r="BK211" i="2"/>
  <c r="J317" i="2"/>
  <c r="J164" i="3"/>
  <c r="J174" i="3"/>
  <c r="BK154" i="3"/>
  <c r="J235" i="2"/>
  <c r="J228" i="2"/>
  <c r="J124" i="2"/>
  <c r="BK163" i="2"/>
  <c r="J119" i="2"/>
  <c r="J106" i="3"/>
  <c r="J184" i="3"/>
  <c r="BK174" i="2"/>
  <c r="BK187" i="2"/>
  <c r="J248" i="2"/>
  <c r="J172" i="2"/>
  <c r="BK155" i="2"/>
  <c r="BK128" i="3"/>
  <c r="BK138" i="3"/>
  <c r="BK162" i="3"/>
  <c r="BK119" i="2"/>
  <c r="J126" i="2"/>
  <c r="BK102" i="2"/>
  <c r="J213" i="2"/>
  <c r="BK180" i="3"/>
  <c r="J150" i="3"/>
  <c r="J133" i="3"/>
  <c r="J214" i="2"/>
  <c r="J203" i="2"/>
  <c r="J163" i="2"/>
  <c r="BK145" i="2"/>
  <c r="BK122" i="2"/>
  <c r="J156" i="3"/>
  <c r="BK133" i="3"/>
  <c r="BK152" i="3"/>
  <c r="J222" i="2"/>
  <c r="BK98" i="2"/>
  <c r="J296" i="2"/>
  <c r="J106" i="2"/>
  <c r="BK306" i="2"/>
  <c r="BK176" i="3"/>
  <c r="J166" i="3"/>
  <c r="BK120" i="3"/>
  <c r="BK93" i="3"/>
  <c r="BK220" i="2"/>
  <c r="BK138" i="2"/>
  <c r="BK110" i="2"/>
  <c r="BK265" i="2"/>
  <c r="BK274" i="2"/>
  <c r="BK106" i="2"/>
  <c r="J241" i="2"/>
  <c r="J267" i="2"/>
  <c r="BK169" i="2"/>
  <c r="BK182" i="3"/>
  <c r="BK122" i="3"/>
  <c r="J113" i="3"/>
  <c r="BK156" i="3"/>
  <c r="BK126" i="2"/>
  <c r="BK184" i="2"/>
  <c r="J246" i="2"/>
  <c r="J165" i="2"/>
  <c r="J177" i="3"/>
  <c r="J170" i="3"/>
  <c r="BK149" i="3"/>
  <c r="F36" i="4"/>
  <c r="BK308" i="2"/>
  <c r="J215" i="2"/>
  <c r="BK241" i="2"/>
  <c r="J147" i="3"/>
  <c r="BK106" i="3"/>
  <c r="BK111" i="3"/>
  <c r="J102" i="2"/>
  <c r="BK238" i="2"/>
  <c r="J191" i="2"/>
  <c r="J158" i="3"/>
  <c r="BK161" i="3"/>
  <c r="J108" i="2"/>
  <c r="J109" i="2"/>
  <c r="BK250" i="2"/>
  <c r="BK259" i="2"/>
  <c r="BK125" i="3"/>
  <c r="J182" i="3"/>
  <c r="J93" i="3"/>
  <c r="J278" i="2"/>
  <c r="J141" i="2"/>
  <c r="J274" i="2"/>
  <c r="BK150" i="3"/>
  <c r="J141" i="3"/>
  <c r="J122" i="3"/>
  <c r="J256" i="2"/>
  <c r="BK170" i="2"/>
  <c r="BK100" i="2"/>
  <c r="BK149" i="2"/>
  <c r="J159" i="2"/>
  <c r="J147" i="2"/>
  <c r="BK269" i="2"/>
  <c r="J98" i="3"/>
  <c r="J185" i="3"/>
  <c r="BK103" i="3"/>
  <c r="BK287" i="2"/>
  <c r="J184" i="2"/>
  <c r="BK217" i="2"/>
  <c r="BK169" i="3"/>
  <c r="J96" i="3"/>
  <c r="J110" i="2"/>
  <c r="BK261" i="2"/>
  <c r="BK108" i="2"/>
  <c r="J225" i="2"/>
  <c r="BK177" i="3"/>
  <c r="J180" i="3"/>
  <c r="J303" i="2"/>
  <c r="J177" i="2"/>
  <c r="BK214" i="2"/>
  <c r="J116" i="2"/>
  <c r="J136" i="3"/>
  <c r="BK296" i="2"/>
  <c r="J170" i="2"/>
  <c r="BK262" i="2"/>
  <c r="BK141" i="3"/>
  <c r="J176" i="3"/>
  <c r="J88" i="4"/>
  <c r="BK165" i="2"/>
  <c r="BK161" i="2"/>
  <c r="BK191" i="2"/>
  <c r="BK94" i="3"/>
  <c r="BK164" i="3"/>
  <c r="BK303" i="2"/>
  <c r="J298" i="2"/>
  <c r="BK222" i="2"/>
  <c r="BK294" i="2"/>
  <c r="BK182" i="2"/>
  <c r="BK231" i="2"/>
  <c r="BK109" i="3"/>
  <c r="BK143" i="3"/>
  <c r="BK85" i="4"/>
  <c r="BK248" i="2"/>
  <c r="BK124" i="2"/>
  <c r="BK159" i="2"/>
  <c r="BK140" i="3"/>
  <c r="J169" i="3"/>
  <c r="F34" i="4" l="1"/>
  <c r="BA57" i="1" s="1"/>
  <c r="T83" i="4"/>
  <c r="T82" i="4" s="1"/>
  <c r="BK125" i="2"/>
  <c r="J125" i="2" s="1"/>
  <c r="J62" i="2" s="1"/>
  <c r="T144" i="2"/>
  <c r="BK179" i="2"/>
  <c r="J179" i="2" s="1"/>
  <c r="J68" i="2" s="1"/>
  <c r="P193" i="2"/>
  <c r="BK234" i="2"/>
  <c r="J234" i="2" s="1"/>
  <c r="J72" i="2" s="1"/>
  <c r="BK273" i="2"/>
  <c r="J273" i="2" s="1"/>
  <c r="J73" i="2" s="1"/>
  <c r="R305" i="2"/>
  <c r="BK153" i="3"/>
  <c r="J153" i="3" s="1"/>
  <c r="J62" i="3" s="1"/>
  <c r="T178" i="3"/>
  <c r="T112" i="2"/>
  <c r="R144" i="2"/>
  <c r="BK208" i="2"/>
  <c r="J208" i="2" s="1"/>
  <c r="J70" i="2" s="1"/>
  <c r="BK224" i="2"/>
  <c r="J224" i="2" s="1"/>
  <c r="J71" i="2" s="1"/>
  <c r="T234" i="2"/>
  <c r="T300" i="2"/>
  <c r="P153" i="3"/>
  <c r="P183" i="3"/>
  <c r="R112" i="2"/>
  <c r="P144" i="2"/>
  <c r="BK193" i="2"/>
  <c r="J193" i="2" s="1"/>
  <c r="J69" i="2" s="1"/>
  <c r="T208" i="2"/>
  <c r="P234" i="2"/>
  <c r="BK300" i="2"/>
  <c r="T305" i="2"/>
  <c r="R87" i="3"/>
  <c r="P175" i="3"/>
  <c r="T175" i="3"/>
  <c r="R183" i="3"/>
  <c r="P112" i="2"/>
  <c r="BK144" i="2"/>
  <c r="J144" i="2" s="1"/>
  <c r="J63" i="2" s="1"/>
  <c r="T158" i="2"/>
  <c r="T179" i="2"/>
  <c r="R208" i="2"/>
  <c r="T224" i="2"/>
  <c r="T273" i="2"/>
  <c r="P305" i="2"/>
  <c r="T87" i="3"/>
  <c r="R175" i="3"/>
  <c r="BK183" i="3"/>
  <c r="J183" i="3" s="1"/>
  <c r="J65" i="3" s="1"/>
  <c r="BK112" i="2"/>
  <c r="J112" i="2" s="1"/>
  <c r="J61" i="2" s="1"/>
  <c r="T125" i="2"/>
  <c r="BK158" i="2"/>
  <c r="J158" i="2" s="1"/>
  <c r="J66" i="2" s="1"/>
  <c r="R179" i="2"/>
  <c r="T193" i="2"/>
  <c r="P224" i="2"/>
  <c r="P273" i="2"/>
  <c r="P300" i="2"/>
  <c r="P87" i="3"/>
  <c r="BK175" i="3"/>
  <c r="J175" i="3" s="1"/>
  <c r="J63" i="3" s="1"/>
  <c r="R178" i="3"/>
  <c r="P125" i="2"/>
  <c r="R158" i="2"/>
  <c r="P208" i="2"/>
  <c r="R234" i="2"/>
  <c r="BK305" i="2"/>
  <c r="J305" i="2" s="1"/>
  <c r="J75" i="2" s="1"/>
  <c r="BK87" i="3"/>
  <c r="J87" i="3" s="1"/>
  <c r="J61" i="3" s="1"/>
  <c r="T153" i="3"/>
  <c r="BK178" i="3"/>
  <c r="J178" i="3" s="1"/>
  <c r="J64" i="3" s="1"/>
  <c r="T183" i="3"/>
  <c r="R125" i="2"/>
  <c r="P158" i="2"/>
  <c r="P179" i="2"/>
  <c r="R193" i="2"/>
  <c r="R224" i="2"/>
  <c r="R273" i="2"/>
  <c r="R300" i="2"/>
  <c r="R153" i="3"/>
  <c r="P178" i="3"/>
  <c r="BK176" i="2"/>
  <c r="J176" i="2" s="1"/>
  <c r="J67" i="2" s="1"/>
  <c r="BK316" i="2"/>
  <c r="J316" i="2" s="1"/>
  <c r="J76" i="2" s="1"/>
  <c r="BK154" i="2"/>
  <c r="J154" i="2" s="1"/>
  <c r="J64" i="2" s="1"/>
  <c r="BK87" i="4"/>
  <c r="J87" i="4"/>
  <c r="J62" i="4" s="1"/>
  <c r="BK84" i="4"/>
  <c r="J84" i="4" s="1"/>
  <c r="J61" i="4" s="1"/>
  <c r="J54" i="4"/>
  <c r="E72" i="4"/>
  <c r="J76" i="4"/>
  <c r="BE85" i="4"/>
  <c r="F79" i="4"/>
  <c r="BE88" i="4"/>
  <c r="BC57" i="1"/>
  <c r="J52" i="3"/>
  <c r="BE94" i="3"/>
  <c r="BE96" i="3"/>
  <c r="BE98" i="3"/>
  <c r="BE106" i="3"/>
  <c r="BE109" i="3"/>
  <c r="BE138" i="3"/>
  <c r="BE140" i="3"/>
  <c r="BE154" i="3"/>
  <c r="BE161" i="3"/>
  <c r="J54" i="3"/>
  <c r="BE111" i="3"/>
  <c r="BE113" i="3"/>
  <c r="BE141" i="3"/>
  <c r="BE162" i="3"/>
  <c r="BE170" i="3"/>
  <c r="BE179" i="3"/>
  <c r="BE180" i="3"/>
  <c r="BE181" i="3"/>
  <c r="BE182" i="3"/>
  <c r="BE185" i="3"/>
  <c r="BE187" i="3"/>
  <c r="E75" i="3"/>
  <c r="BE88" i="3"/>
  <c r="BE125" i="3"/>
  <c r="BE128" i="3"/>
  <c r="BE150" i="3"/>
  <c r="BE173" i="3"/>
  <c r="BE91" i="3"/>
  <c r="BE93" i="3"/>
  <c r="BE152" i="3"/>
  <c r="BE164" i="3"/>
  <c r="BE174" i="3"/>
  <c r="BE176" i="3"/>
  <c r="F55" i="3"/>
  <c r="BE144" i="3"/>
  <c r="BE158" i="3"/>
  <c r="BE169" i="3"/>
  <c r="BE177" i="3"/>
  <c r="BE90" i="3"/>
  <c r="BE143" i="3"/>
  <c r="BE147" i="3"/>
  <c r="BE166" i="3"/>
  <c r="BE103" i="3"/>
  <c r="BE115" i="3"/>
  <c r="BE117" i="3"/>
  <c r="BE120" i="3"/>
  <c r="BE122" i="3"/>
  <c r="BE133" i="3"/>
  <c r="BE136" i="3"/>
  <c r="BE146" i="3"/>
  <c r="BE149" i="3"/>
  <c r="BE156" i="3"/>
  <c r="BE168" i="3"/>
  <c r="BE184" i="3"/>
  <c r="BE186" i="3"/>
  <c r="BE108" i="2"/>
  <c r="BE152" i="2"/>
  <c r="BE170" i="2"/>
  <c r="BE248" i="2"/>
  <c r="BE250" i="2"/>
  <c r="BE256" i="2"/>
  <c r="BE261" i="2"/>
  <c r="BE287" i="2"/>
  <c r="BE296" i="2"/>
  <c r="BE303" i="2"/>
  <c r="BE308" i="2"/>
  <c r="J52" i="2"/>
  <c r="BE106" i="2"/>
  <c r="BE116" i="2"/>
  <c r="BE126" i="2"/>
  <c r="BE138" i="2"/>
  <c r="BE167" i="2"/>
  <c r="BE184" i="2"/>
  <c r="BE187" i="2"/>
  <c r="BE189" i="2"/>
  <c r="BE197" i="2"/>
  <c r="BE203" i="2"/>
  <c r="BE209" i="2"/>
  <c r="BE211" i="2"/>
  <c r="BE225" i="2"/>
  <c r="BE228" i="2"/>
  <c r="BE259" i="2"/>
  <c r="BE267" i="2"/>
  <c r="BE141" i="2"/>
  <c r="BE155" i="2"/>
  <c r="BE213" i="2"/>
  <c r="BE283" i="2"/>
  <c r="E48" i="2"/>
  <c r="F55" i="2"/>
  <c r="J92" i="2"/>
  <c r="BE100" i="2"/>
  <c r="BE104" i="2"/>
  <c r="BE110" i="2"/>
  <c r="BE132" i="2"/>
  <c r="BE135" i="2"/>
  <c r="BE145" i="2"/>
  <c r="BE149" i="2"/>
  <c r="BE159" i="2"/>
  <c r="BE177" i="2"/>
  <c r="BE200" i="2"/>
  <c r="BE276" i="2"/>
  <c r="BE292" i="2"/>
  <c r="BE274" i="2"/>
  <c r="BE278" i="2"/>
  <c r="BE301" i="2"/>
  <c r="BE98" i="2"/>
  <c r="BE113" i="2"/>
  <c r="BE119" i="2"/>
  <c r="BE129" i="2"/>
  <c r="BE163" i="2"/>
  <c r="BE165" i="2"/>
  <c r="BE172" i="2"/>
  <c r="BE174" i="2"/>
  <c r="BE191" i="2"/>
  <c r="BE194" i="2"/>
  <c r="BE214" i="2"/>
  <c r="BE215" i="2"/>
  <c r="BE217" i="2"/>
  <c r="BE231" i="2"/>
  <c r="BE235" i="2"/>
  <c r="BE238" i="2"/>
  <c r="BE246" i="2"/>
  <c r="BE298" i="2"/>
  <c r="BE180" i="2"/>
  <c r="BE182" i="2"/>
  <c r="BE220" i="2"/>
  <c r="BE222" i="2"/>
  <c r="BE262" i="2"/>
  <c r="BE265" i="2"/>
  <c r="BE285" i="2"/>
  <c r="BE294" i="2"/>
  <c r="BE306" i="2"/>
  <c r="BE102" i="2"/>
  <c r="BE109" i="2"/>
  <c r="BE122" i="2"/>
  <c r="BE124" i="2"/>
  <c r="BE147" i="2"/>
  <c r="BE161" i="2"/>
  <c r="BE169" i="2"/>
  <c r="BE205" i="2"/>
  <c r="BE241" i="2"/>
  <c r="BE269" i="2"/>
  <c r="BE317" i="2"/>
  <c r="F37" i="2"/>
  <c r="BD55" i="1" s="1"/>
  <c r="F37" i="3"/>
  <c r="BD56" i="1" s="1"/>
  <c r="J34" i="3"/>
  <c r="AW56" i="1" s="1"/>
  <c r="F35" i="3"/>
  <c r="BB56" i="1" s="1"/>
  <c r="F36" i="3"/>
  <c r="BC56" i="1" s="1"/>
  <c r="J34" i="2"/>
  <c r="AW55" i="1" s="1"/>
  <c r="J34" i="4"/>
  <c r="AW57" i="1" s="1"/>
  <c r="F37" i="4"/>
  <c r="BD57" i="1" s="1"/>
  <c r="F35" i="2"/>
  <c r="BB55" i="1" s="1"/>
  <c r="F34" i="2"/>
  <c r="BA55" i="1" s="1"/>
  <c r="F34" i="3"/>
  <c r="BA56" i="1" s="1"/>
  <c r="F36" i="2"/>
  <c r="BC55" i="1" s="1"/>
  <c r="P157" i="2" l="1"/>
  <c r="BK86" i="3"/>
  <c r="J86" i="3" s="1"/>
  <c r="J60" i="3" s="1"/>
  <c r="BK157" i="2"/>
  <c r="J157" i="2" s="1"/>
  <c r="J65" i="2" s="1"/>
  <c r="BK97" i="2"/>
  <c r="J97" i="2" s="1"/>
  <c r="J60" i="2" s="1"/>
  <c r="J300" i="2"/>
  <c r="J74" i="2" s="1"/>
  <c r="T97" i="2"/>
  <c r="P97" i="2"/>
  <c r="P96" i="2"/>
  <c r="AU55" i="1" s="1"/>
  <c r="R97" i="2"/>
  <c r="R86" i="3"/>
  <c r="R85" i="3"/>
  <c r="T86" i="3"/>
  <c r="T85" i="3" s="1"/>
  <c r="P86" i="3"/>
  <c r="P85" i="3"/>
  <c r="AU56" i="1" s="1"/>
  <c r="T157" i="2"/>
  <c r="R157" i="2"/>
  <c r="R96" i="2" s="1"/>
  <c r="BK83" i="4"/>
  <c r="J83" i="4" s="1"/>
  <c r="J60" i="4" s="1"/>
  <c r="BK85" i="3"/>
  <c r="J85" i="3" s="1"/>
  <c r="J59" i="3" s="1"/>
  <c r="J33" i="3"/>
  <c r="AV56" i="1" s="1"/>
  <c r="AT56" i="1" s="1"/>
  <c r="F33" i="3"/>
  <c r="AZ56" i="1" s="1"/>
  <c r="J33" i="2"/>
  <c r="AV55" i="1" s="1"/>
  <c r="AT55" i="1" s="1"/>
  <c r="BD54" i="1"/>
  <c r="W33" i="1" s="1"/>
  <c r="BA54" i="1"/>
  <c r="AW54" i="1" s="1"/>
  <c r="AK30" i="1" s="1"/>
  <c r="BB54" i="1"/>
  <c r="AX54" i="1" s="1"/>
  <c r="F33" i="2"/>
  <c r="AZ55" i="1" s="1"/>
  <c r="F33" i="4"/>
  <c r="AZ57" i="1" s="1"/>
  <c r="J33" i="4"/>
  <c r="AV57" i="1" s="1"/>
  <c r="AT57" i="1" s="1"/>
  <c r="BC54" i="1"/>
  <c r="AY54" i="1" s="1"/>
  <c r="AU54" i="1" l="1"/>
  <c r="T96" i="2"/>
  <c r="BK96" i="2"/>
  <c r="J96" i="2" s="1"/>
  <c r="J59" i="2" s="1"/>
  <c r="BK82" i="4"/>
  <c r="J82" i="4" s="1"/>
  <c r="J59" i="4" s="1"/>
  <c r="W30" i="1"/>
  <c r="J30" i="3"/>
  <c r="AG56" i="1" s="1"/>
  <c r="AN56" i="1" s="1"/>
  <c r="W31" i="1"/>
  <c r="W32" i="1"/>
  <c r="AZ54" i="1"/>
  <c r="AV54" i="1" s="1"/>
  <c r="AK29" i="1" s="1"/>
  <c r="J30" i="2" l="1"/>
  <c r="AG55" i="1" s="1"/>
  <c r="AN55" i="1" s="1"/>
  <c r="J39" i="3"/>
  <c r="J30" i="4"/>
  <c r="AG57" i="1" s="1"/>
  <c r="AT54" i="1"/>
  <c r="W29" i="1"/>
  <c r="AG54" i="1" l="1"/>
  <c r="AK26" i="1" s="1"/>
  <c r="AK35" i="1" s="1"/>
  <c r="J39" i="2"/>
  <c r="J39" i="4"/>
  <c r="AN57" i="1"/>
  <c r="AN54" i="1" l="1"/>
</calcChain>
</file>

<file path=xl/sharedStrings.xml><?xml version="1.0" encoding="utf-8"?>
<sst xmlns="http://schemas.openxmlformats.org/spreadsheetml/2006/main" count="4325" uniqueCount="1156">
  <si>
    <t>Export Komplet</t>
  </si>
  <si>
    <t>VZ</t>
  </si>
  <si>
    <t>2.0</t>
  </si>
  <si>
    <t/>
  </si>
  <si>
    <t>False</t>
  </si>
  <si>
    <t>{f5f519b6-0c1f-4fd2-ac44-776d40c763f6}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</si>
  <si>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</si>
  <si>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</si>
  <si>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</si>
  <si>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</si>
  <si>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</si>
  <si>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</si>
  <si>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</si>
  <si>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</si>
  <si>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240904</t>
  </si>
  <si>
    <t>Stavba:</t>
  </si>
  <si>
    <t>Stavební úprava místnosti 116 JM</t>
  </si>
  <si>
    <t>KSO:</t>
  </si>
  <si>
    <t>CC-CZ:</t>
  </si>
  <si>
    <t>Místo:</t>
  </si>
  <si>
    <t xml:space="preserve">VŠE v Praze, ul. Ekonomická 957, Praha 4 </t>
  </si>
  <si>
    <t>Datum:</t>
  </si>
  <si>
    <t>4. 9. 2024</t>
  </si>
  <si>
    <t>Zadavatel:</t>
  </si>
  <si>
    <t>IČ:</t>
  </si>
  <si>
    <t>Vysoká škola ekonomická v Praze</t>
  </si>
  <si>
    <t>DIČ:</t>
  </si>
  <si>
    <t>Zhotovitel:</t>
  </si>
  <si>
    <t xml:space="preserve"> </t>
  </si>
  <si>
    <t>Projektant: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</si>
  <si>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</si>
  <si>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</si>
  <si>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</si>
  <si>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</si>
  <si>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</si>
  <si>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r>
      <rPr>
        <b/>
        <u/>
        <sz val="8"/>
        <color rgb="FF00B050"/>
        <rFont val="Arial CE"/>
        <charset val="238"/>
      </rPr>
      <t xml:space="preserve">
</t>
    </r>
    <r>
      <rPr>
        <b/>
        <sz val="8"/>
        <color rgb="FFFF0000"/>
        <rFont val="Arial CE"/>
        <charset val="238"/>
      </rPr>
      <t xml:space="preserve">- Soupis prací je sestaven s využitím Cenové soustavy ÚRS - 2024 01
- V ceně položek jsou obsaženy veškeré náklady, které jsou potřeba k plnohodnotné realizaci těchto položek
- Cena každé položky zahrnuje zaměření in situ, výrobní dokumentaci, výrobu, dodávku, montáž, dopravu, přesuny hmot, detaily vč. úprav navazujících konstrukcí
- Cena každé položky zahrnuje veškerá duševní vlastnictví, projektové a inženýrské práce, které se k realizaci a používání předmětu položek váží
- Cena každé položky také zahrnuje její vzorování před její realizací v reálné velikosti na stavbě (vzorky mohou být vyžadovány i opakovaně)
- V souhrnné ceně díla je zohledněna hodnota zařízení staveniště
- Pokud se údaje v rozpočtu rozchází s jinými částmi dokumentace, platí data uvedená v rozpočtu
- Vzhledem ke skutečnosti, že nebyly provedeny sondy, doporučuje se oceňovat položky na základě vizuální obhlídky místa plnění
- Technická specifikace výtokových armatur bude řízena dle Přílohy č.2.
</t>
    </r>
    <r>
      <rPr>
        <b/>
        <u/>
        <sz val="8"/>
        <color rgb="FF00B050"/>
        <rFont val="Arial CE"/>
        <charset val="238"/>
      </rPr>
      <t xml:space="preserve">- Nakládání s odpady vzniklými v průběhu provádění díla bude řízeno dle </t>
    </r>
    <r>
      <rPr>
        <b/>
        <sz val="8"/>
        <color rgb="FF00B050"/>
        <rFont val="Arial CE"/>
        <charset val="238"/>
      </rPr>
      <t>P</t>
    </r>
    <r>
      <rPr>
        <b/>
        <u/>
        <sz val="8"/>
        <color rgb="FF00B050"/>
        <rFont val="Arial CE"/>
        <charset val="238"/>
      </rPr>
      <t>ř</t>
    </r>
    <r>
      <rPr>
        <b/>
        <sz val="8"/>
        <color rgb="FF00B050"/>
        <rFont val="Arial CE"/>
        <charset val="238"/>
      </rPr>
      <t>í</t>
    </r>
    <r>
      <rPr>
        <b/>
        <u/>
        <sz val="8"/>
        <color rgb="FF00B050"/>
        <rFont val="Arial CE"/>
        <charset val="238"/>
      </rPr>
      <t>l</t>
    </r>
    <r>
      <rPr>
        <b/>
        <sz val="8"/>
        <color rgb="FF00B050"/>
        <rFont val="Arial CE"/>
        <charset val="238"/>
      </rPr>
      <t>o</t>
    </r>
    <r>
      <rPr>
        <b/>
        <u/>
        <sz val="8"/>
        <color rgb="FF00B050"/>
        <rFont val="Arial CE"/>
        <charset val="238"/>
      </rPr>
      <t>h</t>
    </r>
    <r>
      <rPr>
        <b/>
        <sz val="8"/>
        <color rgb="FF00B050"/>
        <rFont val="Arial CE"/>
        <charset val="238"/>
      </rPr>
      <t>y</t>
    </r>
    <r>
      <rPr>
        <b/>
        <u/>
        <sz val="8"/>
        <color rgb="FF00B050"/>
        <rFont val="Arial CE"/>
        <charset val="238"/>
      </rPr>
      <t xml:space="preserve"> </t>
    </r>
    <r>
      <rPr>
        <b/>
        <sz val="8"/>
        <color rgb="FF00B050"/>
        <rFont val="Arial CE"/>
        <charset val="238"/>
      </rPr>
      <t>č</t>
    </r>
    <r>
      <rPr>
        <b/>
        <u/>
        <sz val="8"/>
        <color rgb="FF00B050"/>
        <rFont val="Arial CE"/>
        <charset val="238"/>
      </rPr>
      <t>.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1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u</t>
    </r>
    <r>
      <rPr>
        <b/>
        <sz val="8"/>
        <color rgb="FF00B050"/>
        <rFont val="Arial CE"/>
        <charset val="238"/>
      </rPr>
      <t>v</t>
    </r>
    <r>
      <rPr>
        <b/>
        <u/>
        <sz val="8"/>
        <color rgb="FF00B050"/>
        <rFont val="Arial CE"/>
        <charset val="238"/>
      </rPr>
      <t>e</t>
    </r>
    <r>
      <rPr>
        <b/>
        <sz val="8"/>
        <color rgb="FF00B050"/>
        <rFont val="Arial CE"/>
        <charset val="238"/>
      </rPr>
      <t>d</t>
    </r>
    <r>
      <rPr>
        <b/>
        <u/>
        <sz val="8"/>
        <color rgb="FF00B050"/>
        <rFont val="Arial CE"/>
        <charset val="238"/>
      </rPr>
      <t>e</t>
    </r>
    <r>
      <rPr>
        <b/>
        <sz val="8"/>
        <color rgb="FF00B050"/>
        <rFont val="Arial CE"/>
        <charset val="238"/>
      </rPr>
      <t>n</t>
    </r>
    <r>
      <rPr>
        <b/>
        <u/>
        <sz val="8"/>
        <color rgb="FF00B050"/>
        <rFont val="Arial CE"/>
        <charset val="238"/>
      </rPr>
      <t>é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v</t>
    </r>
    <r>
      <rPr>
        <b/>
        <sz val="8"/>
        <color rgb="FF00B050"/>
        <rFont val="Arial CE"/>
        <charset val="238"/>
      </rPr>
      <t xml:space="preserve"> </t>
    </r>
    <r>
      <rPr>
        <b/>
        <u/>
        <sz val="8"/>
        <color rgb="FF00B050"/>
        <rFont val="Arial CE"/>
        <charset val="238"/>
      </rPr>
      <t>posledním listu tohoto rozpočtu</t>
    </r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</si>
  <si>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</si>
  <si>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</si>
  <si>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</si>
  <si>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</si>
  <si>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</si>
  <si>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</si>
  <si>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</si>
  <si>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</si>
  <si>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</si>
  <si>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</si>
  <si>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</si>
  <si>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</si>
  <si>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</si>
  <si>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</si>
  <si>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</si>
  <si>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</si>
  <si>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</si>
  <si>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</si>
  <si>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</si>
  <si>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</si>
  <si>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</si>
  <si>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</si>
  <si>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</si>
  <si>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</si>
  <si>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</si>
  <si>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</si>
  <si>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</si>
  <si>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</si>
  <si>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</si>
  <si>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</si>
  <si>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</si>
  <si>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</si>
  <si>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</si>
  <si>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</si>
  <si>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</si>
  <si>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</si>
  <si>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</si>
  <si>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</si>
  <si>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</si>
  <si>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</si>
  <si>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 stavební řešení</t>
  </si>
  <si>
    <t>STA</t>
  </si>
  <si>
    <t>1</t>
  </si>
  <si>
    <t>{f0f586d5-e469-4686-b2e9-ecefeb9c85d2}</t>
  </si>
  <si>
    <t>2</t>
  </si>
  <si>
    <t>02</t>
  </si>
  <si>
    <t>Elektro</t>
  </si>
  <si>
    <t>{4a6b9207-f262-4d0a-8a2f-92b5921ce57f}</t>
  </si>
  <si>
    <t>03</t>
  </si>
  <si>
    <t>VRN</t>
  </si>
  <si>
    <t>VON</t>
  </si>
  <si>
    <t>{7970168f-7dd9-41c3-8fce-e24064e49457}</t>
  </si>
  <si>
    <t>KRYCÍ LIST SOUPISU PRACÍ</t>
  </si>
  <si>
    <t>Objekt:</t>
  </si>
  <si>
    <t>01 - Architektonicko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</si>
  <si>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</si>
  <si>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</si>
  <si>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</si>
  <si>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</si>
  <si>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</si>
  <si>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</si>
  <si>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</si>
  <si>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</si>
  <si>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</si>
  <si>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</si>
  <si>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</si>
  <si>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</si>
  <si>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</si>
  <si>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</si>
  <si>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</si>
  <si>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</si>
  <si>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</si>
  <si>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</si>
  <si>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</si>
  <si>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</si>
  <si>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</si>
  <si>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</si>
  <si>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</si>
  <si>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</si>
  <si>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</si>
  <si>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</si>
  <si>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</si>
  <si>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</si>
  <si>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</si>
  <si>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</si>
  <si>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</si>
  <si>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</si>
  <si>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</si>
  <si>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</si>
  <si>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</si>
  <si>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</si>
  <si>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</si>
  <si>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77</t>
  </si>
  <si>
    <t>K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</si>
  <si>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</si>
  <si>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</si>
  <si>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m</t>
  </si>
  <si>
    <t>CS ÚRS 2024 02</t>
  </si>
  <si>
    <t>4</t>
  </si>
  <si>
    <t>527984385</t>
  </si>
  <si>
    <t>Online PSC</t>
  </si>
  <si>
    <t>https://podminky.urs.cz/item/CS_URS_2024_02/629992112</t>
  </si>
  <si>
    <t>78</t>
  </si>
  <si>
    <t>974041113</t>
  </si>
  <si>
    <t>Vysekání cementové nebo betonové zálivky ze spár mezi panely průřezu spáry 40x70 mm</t>
  </si>
  <si>
    <t>1682508116</t>
  </si>
  <si>
    <t>https://podminky.urs.cz/item/CS_URS_2024_02/974041113</t>
  </si>
  <si>
    <t>80</t>
  </si>
  <si>
    <t>985311311</t>
  </si>
  <si>
    <t>Reprofilace betonu sanačními maltami na cementové bázi ručně rubu kleneb a podlah, tloušťky do 10 mm</t>
  </si>
  <si>
    <t>m2</t>
  </si>
  <si>
    <t>-302379378</t>
  </si>
  <si>
    <t>https://podminky.urs.cz/item/CS_URS_2024_02/985311311</t>
  </si>
  <si>
    <t>81</t>
  </si>
  <si>
    <t>985321112</t>
  </si>
  <si>
    <t>Ochranný nátěr betonářské výztuže 1 vrstva tloušťky 1 mm na cementové bázi rubu kleneb a podlah</t>
  </si>
  <si>
    <t>-309161933</t>
  </si>
  <si>
    <t>https://podminky.urs.cz/item/CS_URS_2024_02/985321112</t>
  </si>
  <si>
    <t>79</t>
  </si>
  <si>
    <t>985323111</t>
  </si>
  <si>
    <t>Spojovací můstek reprofilovaného betonu na cementové bázi, tloušťky 1 mm</t>
  </si>
  <si>
    <t>-1042884111</t>
  </si>
  <si>
    <t>https://podminky.urs.cz/item/CS_URS_2024_02/985323111</t>
  </si>
  <si>
    <t>82</t>
  </si>
  <si>
    <t>M</t>
  </si>
  <si>
    <t>13010822</t>
  </si>
  <si>
    <t>ocel profilová jakost S235JR (11 375) průřez U (UPN) 200, pozink</t>
  </si>
  <si>
    <t>t</t>
  </si>
  <si>
    <t>8</t>
  </si>
  <si>
    <t>1738791591</t>
  </si>
  <si>
    <t>83</t>
  </si>
  <si>
    <t>13010746</t>
  </si>
  <si>
    <t>ocel profilová jakost S235JR (11 375) průřez IPE 140, pozink</t>
  </si>
  <si>
    <t>-1449236794</t>
  </si>
  <si>
    <t>84</t>
  </si>
  <si>
    <t>13611228</t>
  </si>
  <si>
    <t>plech ocelový hladký jakost S235JR tl 10mm tabule, pozink</t>
  </si>
  <si>
    <t>255310880</t>
  </si>
  <si>
    <t>P</t>
  </si>
  <si>
    <t>Poznámka k položce:_x000D_
Hmotnost 78,5 kg/m2</t>
  </si>
  <si>
    <t>6</t>
  </si>
  <si>
    <t>Úpravy povrchů, podlahy a osazování výplní</t>
  </si>
  <si>
    <t>631362021</t>
  </si>
  <si>
    <t>Výztuž mazanin ze svařovaných sítí z drátů typu KARI</t>
  </si>
  <si>
    <t>1613061672</t>
  </si>
  <si>
    <t>https://podminky.urs.cz/item/CS_URS_2024_02/631362021</t>
  </si>
  <si>
    <t>VV</t>
  </si>
  <si>
    <t>"kari síť AQ 60 100 x100+20%" 96,475*4,44*1,2*0,001</t>
  </si>
  <si>
    <t>632451234</t>
  </si>
  <si>
    <t>Potěr cementový samonivelační litý tř. C 25, tl. přes 45 do 50 mm</t>
  </si>
  <si>
    <t>-1867977345</t>
  </si>
  <si>
    <t>https://podminky.urs.cz/item/CS_URS_2024_02/632451234</t>
  </si>
  <si>
    <t>96,475</t>
  </si>
  <si>
    <t>3</t>
  </si>
  <si>
    <t>632451292</t>
  </si>
  <si>
    <t>Potěr cementový samonivelační litý Příplatek k cenám za každých dalších i započatých 5 mm tloušťky přes 50 mm tř. C 25</t>
  </si>
  <si>
    <t>-1322621502</t>
  </si>
  <si>
    <t>https://podminky.urs.cz/item/CS_URS_2024_02/632451292</t>
  </si>
  <si>
    <t>"2x 5 mm" 96,475*2</t>
  </si>
  <si>
    <t>642942111</t>
  </si>
  <si>
    <t>Osazování zárubní nebo rámů kovových dveřních lisovaných nebo z úhelníků bez dveřních křídel na cementovou maltu, plochy otvoru do 2,5 m2</t>
  </si>
  <si>
    <t>kus</t>
  </si>
  <si>
    <t>1780439329</t>
  </si>
  <si>
    <t>https://podminky.urs.cz/item/CS_URS_2024_02/642942111</t>
  </si>
  <si>
    <t>5</t>
  </si>
  <si>
    <t>55331493</t>
  </si>
  <si>
    <t>zárubeň jednokřídlá ocelová pro zdění tl stěny 160-200mm rozměru 900/1970, 2100mm</t>
  </si>
  <si>
    <t>445645537</t>
  </si>
  <si>
    <t>9</t>
  </si>
  <si>
    <t>Ostatní konstrukce a práce, bourání</t>
  </si>
  <si>
    <t>962032111</t>
  </si>
  <si>
    <t>Bourání zdiva nadzákladového z cihel keramických děrovaných na maltu vápenocementovou, objemu do 1 m3</t>
  </si>
  <si>
    <t>m3</t>
  </si>
  <si>
    <t>-608724472</t>
  </si>
  <si>
    <t>https://podminky.urs.cz/item/CS_URS_2024_02/962032111</t>
  </si>
  <si>
    <t>0,55*0,2*3,82*2</t>
  </si>
  <si>
    <t>7</t>
  </si>
  <si>
    <t>965043341</t>
  </si>
  <si>
    <t>Bourání mazanin betonových s potěrem nebo teracem tl. do 100 mm, plochy přes 4 m2</t>
  </si>
  <si>
    <t>-921136084</t>
  </si>
  <si>
    <t>https://podminky.urs.cz/item/CS_URS_2024_02/965043341</t>
  </si>
  <si>
    <t>96,745*0,06</t>
  </si>
  <si>
    <t>965046111</t>
  </si>
  <si>
    <t>Broušení stávajících betonových podlah úběr do 3 mm</t>
  </si>
  <si>
    <t>-784686275</t>
  </si>
  <si>
    <t>https://podminky.urs.cz/item/CS_URS_2024_02/965046111</t>
  </si>
  <si>
    <t>" odbroušení stěrek a betonu" 20,45+27,2+30,5+9,8</t>
  </si>
  <si>
    <t>965049111</t>
  </si>
  <si>
    <t>Bourání mazanin Příplatek k cenám za bourání mazanin betonových se svařovanou sítí, tl. do 100 mm</t>
  </si>
  <si>
    <t>1566411777</t>
  </si>
  <si>
    <t>https://podminky.urs.cz/item/CS_URS_2024_02/965049111</t>
  </si>
  <si>
    <t>10</t>
  </si>
  <si>
    <t>968072245</t>
  </si>
  <si>
    <t>Vybourání kovových rámů oken s křídly, dveřních zárubní, vrat, stěn, ostění nebo obkladů okenních rámů s křídly jednoduchých, plochy do 2 m2</t>
  </si>
  <si>
    <t>-344697038</t>
  </si>
  <si>
    <t>https://podminky.urs.cz/item/CS_URS_2024_02/968072245</t>
  </si>
  <si>
    <t>0,8*1,97*4</t>
  </si>
  <si>
    <t>11</t>
  </si>
  <si>
    <t>971035641</t>
  </si>
  <si>
    <t>Vybourání otvorů ve zdivu základovém nebo nadzákladovém z cihel, tvárnic, příčkovek z cihel pálených na maltu cementovou plochy do 4 m2, tl. do 300 mm</t>
  </si>
  <si>
    <t>-1083539792</t>
  </si>
  <si>
    <t>https://podminky.urs.cz/item/CS_URS_2024_02/971035641</t>
  </si>
  <si>
    <t>0,9*2*0,23</t>
  </si>
  <si>
    <t>997</t>
  </si>
  <si>
    <t>Přesun sutě</t>
  </si>
  <si>
    <t>997013156</t>
  </si>
  <si>
    <t>Vnitrostaveništní doprava suti a vybouraných hmot vodorovně do 50 m s naložením s omezením mechanizace pro budovy a haly výšky přes 18 do 21 m</t>
  </si>
  <si>
    <t>-1042215839</t>
  </si>
  <si>
    <t>https://podminky.urs.cz/item/CS_URS_2024_02/997013156</t>
  </si>
  <si>
    <t>13</t>
  </si>
  <si>
    <t>997013501</t>
  </si>
  <si>
    <t>Odvoz suti a vybouraných hmot na skládku nebo meziskládku se složením, na vzdálenost do 1 km</t>
  </si>
  <si>
    <t>1273078869</t>
  </si>
  <si>
    <t>https://podminky.urs.cz/item/CS_URS_2024_02/997013501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</si>
  <si>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</si>
  <si>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</si>
  <si>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</si>
  <si>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-483471954</t>
  </si>
  <si>
    <t>https://podminky.urs.cz/item/CS_URS_2024_02/997013509</t>
  </si>
  <si>
    <t>3,665*20</t>
  </si>
  <si>
    <t>15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</si>
  <si>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</si>
  <si>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</si>
  <si>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-1988948921</t>
  </si>
  <si>
    <t>https://podminky.urs.cz/item/CS_URS_2024_02/997013869</t>
  </si>
  <si>
    <t>998</t>
  </si>
  <si>
    <t>Přesun hmot</t>
  </si>
  <si>
    <t>16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</si>
  <si>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</si>
  <si>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</si>
  <si>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-852832666</t>
  </si>
  <si>
    <t>https://podminky.urs.cz/item/CS_URS_2024_02/998011010</t>
  </si>
  <si>
    <t>PSV</t>
  </si>
  <si>
    <t>Práce a dodávky PSV</t>
  </si>
  <si>
    <t>725</t>
  </si>
  <si>
    <t>Zdravotechnika - zařizovací předměty</t>
  </si>
  <si>
    <t>17</t>
  </si>
  <si>
    <t>725210821</t>
  </si>
  <si>
    <t>Demontáž umyvadel bez výtokových armatur umyvadel</t>
  </si>
  <si>
    <t>soubor</t>
  </si>
  <si>
    <t>1648683151</t>
  </si>
  <si>
    <t>https://podminky.urs.cz/item/CS_URS_2024_02/725210821</t>
  </si>
  <si>
    <t>18</t>
  </si>
  <si>
    <t>725211681</t>
  </si>
  <si>
    <t>Umyvadla keramická bílá bez výtokových armatur připevněná na stěnu šrouby zdravotní, šířka umyvadla 640 mm</t>
  </si>
  <si>
    <t>499204814</t>
  </si>
  <si>
    <t>https://podminky.urs.cz/item/CS_URS_2024_02/725211681</t>
  </si>
  <si>
    <t>19</t>
  </si>
  <si>
    <t>725810811</t>
  </si>
  <si>
    <t>Demontáž výtokových ventilů nástěnných</t>
  </si>
  <si>
    <t>-775667792</t>
  </si>
  <si>
    <t>https://podminky.urs.cz/item/CS_URS_2024_02/725810811</t>
  </si>
  <si>
    <t>20</t>
  </si>
  <si>
    <t>725820802</t>
  </si>
  <si>
    <t>Demontáž baterií stojánkových do 1 otvoru</t>
  </si>
  <si>
    <t>578472401</t>
  </si>
  <si>
    <t>https://podminky.urs.cz/item/CS_URS_2024_02/725820802</t>
  </si>
  <si>
    <t>725829121</t>
  </si>
  <si>
    <t>Baterie umyvadlové montáž ostatních typů nástěnných pákových nebo klasických</t>
  </si>
  <si>
    <t>-984220983</t>
  </si>
  <si>
    <t>https://podminky.urs.cz/item/CS_URS_2024_02/725829121</t>
  </si>
  <si>
    <t>22</t>
  </si>
  <si>
    <t>55145690</t>
  </si>
  <si>
    <t>baterie umyvadlová stojánková páková s ovládací mechanickou výpusti 5/4" chrom</t>
  </si>
  <si>
    <t>32</t>
  </si>
  <si>
    <t>1051056209</t>
  </si>
  <si>
    <t>23</t>
  </si>
  <si>
    <t>725860811</t>
  </si>
  <si>
    <t>Demontáž zápachových uzávěrek pro zařizovací předměty jednoduchých</t>
  </si>
  <si>
    <t>-1675991180</t>
  </si>
  <si>
    <t>https://podminky.urs.cz/item/CS_URS_2024_02/725860811</t>
  </si>
  <si>
    <t>24</t>
  </si>
  <si>
    <t>725861102</t>
  </si>
  <si>
    <t>Zápachové uzávěrky zařizovacích předmětů pro umyvadla DN 40</t>
  </si>
  <si>
    <t>1071767989</t>
  </si>
  <si>
    <t>https://podminky.urs.cz/item/CS_URS_2024_02/725861102</t>
  </si>
  <si>
    <t>25</t>
  </si>
  <si>
    <t>998725113</t>
  </si>
  <si>
    <t>Přesun hmot pro zařizovací předměty stanovený z hmotnosti přesunovaného materiálu vodorovná dopravní vzdálenost do 50 m s omezením mechanizace v objektech výšky přes 12 do 24 m</t>
  </si>
  <si>
    <t>-2034385858</t>
  </si>
  <si>
    <t>https://podminky.urs.cz/item/CS_URS_2024_02/998725113</t>
  </si>
  <si>
    <t>734</t>
  </si>
  <si>
    <t>Ústřední vytápění - armatury</t>
  </si>
  <si>
    <t>26</t>
  </si>
  <si>
    <t>734221514</t>
  </si>
  <si>
    <t>Ventily regulační závitové čtyřcestné pro jednotrubkové horizontální soustavy s termostatickým ventilem jednobodové připojení rohové G 1/2 x 18</t>
  </si>
  <si>
    <t>-946555363</t>
  </si>
  <si>
    <t>https://podminky.urs.cz/item/CS_URS_2024_02/734221514</t>
  </si>
  <si>
    <t>735</t>
  </si>
  <si>
    <t>Ústřední vytápění - otopná tělesa</t>
  </si>
  <si>
    <t>27</t>
  </si>
  <si>
    <t>735000912</t>
  </si>
  <si>
    <t>Regulace otopného systému při opravách vyregulování dvojregulačních ventilů a kohoutů s termostatickým ovládáním</t>
  </si>
  <si>
    <t>-1187087922</t>
  </si>
  <si>
    <t>https://podminky.urs.cz/item/CS_URS_2024_02/735000912</t>
  </si>
  <si>
    <t>28</t>
  </si>
  <si>
    <t>735110914</t>
  </si>
  <si>
    <t>Opravy otopných těles článkových litinových stažení otopného tělesa</t>
  </si>
  <si>
    <t>29718233</t>
  </si>
  <si>
    <t>https://podminky.urs.cz/item/CS_URS_2024_02/735110914</t>
  </si>
  <si>
    <t>29</t>
  </si>
  <si>
    <t>735191902</t>
  </si>
  <si>
    <t>Ostatní opravy otopných těles vyzkoušení tlakem po opravě otopných těles litinových</t>
  </si>
  <si>
    <t>1633955154</t>
  </si>
  <si>
    <t>https://podminky.urs.cz/item/CS_URS_2024_02/735191902</t>
  </si>
  <si>
    <t>4*1,2</t>
  </si>
  <si>
    <t>30</t>
  </si>
  <si>
    <t>735191904</t>
  </si>
  <si>
    <t>Ostatní opravy otopných těles vyčištění propláchnutím vodou otopných těles litinových</t>
  </si>
  <si>
    <t>-859993207</t>
  </si>
  <si>
    <t>https://podminky.urs.cz/item/CS_URS_2024_02/735191904</t>
  </si>
  <si>
    <t>31</t>
  </si>
  <si>
    <t>735191910</t>
  </si>
  <si>
    <t>Ostatní opravy otopných těles napuštění vody do otopného systému včetně potrubí (bez kotle a ohříváků) otopných těles</t>
  </si>
  <si>
    <t>240176100</t>
  </si>
  <si>
    <t>https://podminky.urs.cz/item/CS_URS_2024_02/735191910</t>
  </si>
  <si>
    <t>735192911</t>
  </si>
  <si>
    <t>Ostatní opravy otopných těles zpětná montáž otopných těles článkových litinových</t>
  </si>
  <si>
    <t>-876996385</t>
  </si>
  <si>
    <t>https://podminky.urs.cz/item/CS_URS_2024_02/735192911</t>
  </si>
  <si>
    <t>763</t>
  </si>
  <si>
    <t>Konstrukce suché výstavby</t>
  </si>
  <si>
    <t>33</t>
  </si>
  <si>
    <t>763111343</t>
  </si>
  <si>
    <t>Příčka ze sádrokartonových desek s nosnou konstrukcí z jednoduchých ocelových profilů UW, CW jednoduše opláštěná deskou protipožární impregnovanou DFH2 tl. 12,5 mm s izolací, EI 45, příčka tl. 100 mm, profil 75, Rw do 49 dB</t>
  </si>
  <si>
    <t>730685846</t>
  </si>
  <si>
    <t>https://podminky.urs.cz/item/CS_URS_2024_02/763111343</t>
  </si>
  <si>
    <t>0,6*3,82</t>
  </si>
  <si>
    <t>34</t>
  </si>
  <si>
    <t>763121447</t>
  </si>
  <si>
    <t>Stěna předsazená ze sádrokartonových desek s nosnou konstrukcí z ocelových profilů CW, UW jednoduše opláštěná deskou protipožární impregnovanou DFH2 tl. 15 mm s izolací, EI 30, stěna tl. 115 mm, profil 100</t>
  </si>
  <si>
    <t>2141930601</t>
  </si>
  <si>
    <t>https://podminky.urs.cz/item/CS_URS_2024_02/763121447</t>
  </si>
  <si>
    <t>5,7*3,82</t>
  </si>
  <si>
    <t>35</t>
  </si>
  <si>
    <t>763135101</t>
  </si>
  <si>
    <t>Montáž sádrokartonového podhledu kazetového demontovatelného včetně zavěšené nosné konstrukce velikosti kazet 600x600 mm viditelné</t>
  </si>
  <si>
    <t>-1593232581</t>
  </si>
  <si>
    <t>https://podminky.urs.cz/item/CS_URS_2024_02/763135101</t>
  </si>
  <si>
    <t>9,8+20,45+27,2+30,5</t>
  </si>
  <si>
    <t>36</t>
  </si>
  <si>
    <t>59030570</t>
  </si>
  <si>
    <t>podhled kazetový bez děrování viditelný rastr tl 10mm 600x600mm</t>
  </si>
  <si>
    <t>1031862322</t>
  </si>
  <si>
    <t>87,95*1,05 'Přepočtené koeficientem množství</t>
  </si>
  <si>
    <t>37</t>
  </si>
  <si>
    <t>763135811</t>
  </si>
  <si>
    <t>Demontáž podhledu sádrokartonového kazetového na zavěšeném na roštu viditelném</t>
  </si>
  <si>
    <t>851964571</t>
  </si>
  <si>
    <t>https://podminky.urs.cz/item/CS_URS_2024_02/763135811</t>
  </si>
  <si>
    <t>766</t>
  </si>
  <si>
    <t>Konstrukce truhlářské</t>
  </si>
  <si>
    <t>38</t>
  </si>
  <si>
    <t>766660021</t>
  </si>
  <si>
    <t>Montáž dveřních křídel dřevěných nebo plastových otevíravých do ocelové zárubně protipožárních jednokřídlových, šířky do 800 mm</t>
  </si>
  <si>
    <t>2078778710</t>
  </si>
  <si>
    <t>https://podminky.urs.cz/item/CS_URS_2024_02/766660021</t>
  </si>
  <si>
    <t>39</t>
  </si>
  <si>
    <t>766660022</t>
  </si>
  <si>
    <t>Montáž dveřních křídel dřevěných nebo plastových otevíravých do ocelové zárubně protipožárních jednokřídlových, šířky přes 800 mm</t>
  </si>
  <si>
    <t>733902297</t>
  </si>
  <si>
    <t>https://podminky.urs.cz/item/CS_URS_2024_02/766660022</t>
  </si>
  <si>
    <t>40</t>
  </si>
  <si>
    <t>61162R_01</t>
  </si>
  <si>
    <t>D1 - nové plné dřevěné dveře, levé, 900/1970, požární odolnost EI30 C, DP3 pro všechny komponenty dveří nová zárubeň ocelová, nové nerezové kování pro imobilní, zámek, ovládání na kartu</t>
  </si>
  <si>
    <t>-161760001</t>
  </si>
  <si>
    <t>41</t>
  </si>
  <si>
    <t>61162R_02</t>
  </si>
  <si>
    <t>D2 - nové plné dřevěné dveře, levé, 800/1970, požární odolnost EI30 C,DP3 pro všechny komponenty dveří nová zárubeň ocelová, nové nerezové kování klika/klika, zámek</t>
  </si>
  <si>
    <t>1894121896</t>
  </si>
  <si>
    <t>42</t>
  </si>
  <si>
    <t>61162R_03</t>
  </si>
  <si>
    <t xml:space="preserve"> D3 - nové plné dřevěné dveře, pravé, 900/1970, nová zárubeň ocelová, nové nerezové kování pro imobilní, zámek;</t>
  </si>
  <si>
    <t>761684391</t>
  </si>
  <si>
    <t>1*3 'Přepočtené koeficientem množství</t>
  </si>
  <si>
    <t>43</t>
  </si>
  <si>
    <t>766691811</t>
  </si>
  <si>
    <t>Demontáž parapetních desek šířky do 300 mm</t>
  </si>
  <si>
    <t>-456176180</t>
  </si>
  <si>
    <t>https://podminky.urs.cz/item/CS_URS_2024_02/766691811</t>
  </si>
  <si>
    <t>1,15+3,45+4,4+1,98</t>
  </si>
  <si>
    <t>44</t>
  </si>
  <si>
    <t>766691914</t>
  </si>
  <si>
    <t>Ostatní práce vyvěšení nebo zavěšení křídel dřevěných dveřních, plochy do 2 m2</t>
  </si>
  <si>
    <t>1707511012</t>
  </si>
  <si>
    <t>https://podminky.urs.cz/item/CS_URS_2024_02/766691914</t>
  </si>
  <si>
    <t>45</t>
  </si>
  <si>
    <t>998766113</t>
  </si>
  <si>
    <t>Přesun hmot pro konstrukce truhlářské stanovený z hmotnosti přesunovaného materiálu vodorovná dopravní vzdálenost do 50 m s omezením mechanizace v objektech výšky přes 12 do 24 m</t>
  </si>
  <si>
    <t>1459836585</t>
  </si>
  <si>
    <t>https://podminky.urs.cz/item/CS_URS_2024_02/998766113</t>
  </si>
  <si>
    <t>771</t>
  </si>
  <si>
    <t>Podlahy z dlaždic</t>
  </si>
  <si>
    <t>46</t>
  </si>
  <si>
    <t>771573810</t>
  </si>
  <si>
    <t>Demontáž podlah z dlaždic keramických lepených</t>
  </si>
  <si>
    <t>1235204113</t>
  </si>
  <si>
    <t>https://podminky.urs.cz/item/CS_URS_2024_02/771573810</t>
  </si>
  <si>
    <t>"chodba" 1,2*8,15</t>
  </si>
  <si>
    <t>47</t>
  </si>
  <si>
    <t>771473810</t>
  </si>
  <si>
    <t>Demontáž soklíků z dlaždic keramických lepených rovných</t>
  </si>
  <si>
    <t>337532445</t>
  </si>
  <si>
    <t>https://podminky.urs.cz/item/CS_URS_2024_02/771473810</t>
  </si>
  <si>
    <t>"chodba" (1,2+8,15)*2</t>
  </si>
  <si>
    <t>48</t>
  </si>
  <si>
    <t>997013867</t>
  </si>
  <si>
    <t>Poplatek za uložení stavebního odpadu na recyklační skládce (skládkovné) z tašek a keramických výrobků zatříděného do Katalogu odpadů pod kódem 17 01 03</t>
  </si>
  <si>
    <t>502302569</t>
  </si>
  <si>
    <t>https://podminky.urs.cz/item/CS_URS_2024_02/997013867</t>
  </si>
  <si>
    <t>Poznámka k položce:_x000D_
včetně dopravy</t>
  </si>
  <si>
    <t>776</t>
  </si>
  <si>
    <t>Podlahy povlakové</t>
  </si>
  <si>
    <t>49</t>
  </si>
  <si>
    <t>776111112</t>
  </si>
  <si>
    <t>Příprava podkladu povlakových podlah a stěn broušení podlah nového podkladu betonového</t>
  </si>
  <si>
    <t>1014140636</t>
  </si>
  <si>
    <t>https://podminky.urs.cz/item/CS_URS_2024_02/776111112</t>
  </si>
  <si>
    <t>50</t>
  </si>
  <si>
    <t>776141122</t>
  </si>
  <si>
    <t>Příprava podkladu povlakových podlah a stěn vyrovnání samonivelační stěrkou podlah min.pevnosti 30 MPa, tloušťky přes 3 do 5 mm</t>
  </si>
  <si>
    <t>203509</t>
  </si>
  <si>
    <t>https://podminky.urs.cz/item/CS_URS_2024_02/776141122</t>
  </si>
  <si>
    <t>51</t>
  </si>
  <si>
    <t>776201812</t>
  </si>
  <si>
    <t>Demontáž povlakových podlahovin lepených ručně s podložkou</t>
  </si>
  <si>
    <t>2034725161</t>
  </si>
  <si>
    <t>https://podminky.urs.cz/item/CS_URS_2024_02/776201812</t>
  </si>
  <si>
    <t>"PVC"20,45</t>
  </si>
  <si>
    <t>"koberec"27,2+30,5</t>
  </si>
  <si>
    <t>Součet</t>
  </si>
  <si>
    <t>52</t>
  </si>
  <si>
    <t>776211111</t>
  </si>
  <si>
    <t>Montáž textilních podlahovin lepením pásů standardních</t>
  </si>
  <si>
    <t>-1032705175</t>
  </si>
  <si>
    <t>https://podminky.urs.cz/item/CS_URS_2024_02/776211111</t>
  </si>
  <si>
    <t>53</t>
  </si>
  <si>
    <t>69751063</t>
  </si>
  <si>
    <t>koberec zátěžový vpichovaný role š 2m, vlákno 100% PA, hm 800g/m2, R &lt;= 100MΩ, zátěž 33, útlum 25dB, hořlavost Bfl S1</t>
  </si>
  <si>
    <t>866380623</t>
  </si>
  <si>
    <t>87,95*1,1 'Přepočtené koeficientem množství</t>
  </si>
  <si>
    <t>54</t>
  </si>
  <si>
    <t>776410811</t>
  </si>
  <si>
    <t>Demontáž soklíků nebo lišt pryžových nebo plastových</t>
  </si>
  <si>
    <t>-1554869191</t>
  </si>
  <si>
    <t>https://podminky.urs.cz/item/CS_URS_2024_02/776410811</t>
  </si>
  <si>
    <t>"konzult" (3,4+6,08)*2</t>
  </si>
  <si>
    <t>"test" (4,55+6,08)*2</t>
  </si>
  <si>
    <t>"zasedačka" (4,2+7,48)*2+0,6*2</t>
  </si>
  <si>
    <t>55</t>
  </si>
  <si>
    <t>776411111</t>
  </si>
  <si>
    <t>Montáž soklíků lepením obvodových, výšky do 80 mm</t>
  </si>
  <si>
    <t>1665667190</t>
  </si>
  <si>
    <t>https://podminky.urs.cz/item/CS_URS_2024_02/776411111</t>
  </si>
  <si>
    <t>(6,08+3,4)*2+(6,8+4,55)*2+0,6*2+(7,48+4,02)*2+(1,2+8,15)*2</t>
  </si>
  <si>
    <t>56</t>
  </si>
  <si>
    <t>69751200</t>
  </si>
  <si>
    <t>lišta kobercová 50x7mm</t>
  </si>
  <si>
    <t>6288545</t>
  </si>
  <si>
    <t>84,56*1,02 'Přepočtené koeficientem množství</t>
  </si>
  <si>
    <t>57</t>
  </si>
  <si>
    <t>6975R_01</t>
  </si>
  <si>
    <t>Kobercový sokl</t>
  </si>
  <si>
    <t>-2049581071</t>
  </si>
  <si>
    <t>58</t>
  </si>
  <si>
    <t>776421312</t>
  </si>
  <si>
    <t>Montáž lišt přechodových šroubovaných</t>
  </si>
  <si>
    <t>1866674858</t>
  </si>
  <si>
    <t>https://podminky.urs.cz/item/CS_URS_2024_02/776421312</t>
  </si>
  <si>
    <t>5*0,9</t>
  </si>
  <si>
    <t>59</t>
  </si>
  <si>
    <t>59054154</t>
  </si>
  <si>
    <t>profil přechodový mezi dvěma koberci</t>
  </si>
  <si>
    <t>-1820883537</t>
  </si>
  <si>
    <t>4,5*1,02 'Přepočtené koeficientem množství</t>
  </si>
  <si>
    <t>60</t>
  </si>
  <si>
    <t>998776123</t>
  </si>
  <si>
    <t>Přesun hmot pro podlahy povlakové stanovený z hmotnosti přesunovaného materiálu vodorovná dopravní vzdálenost do 50 m ruční (bez užití mechanizace) v objektech výšky přes 12 do 24 m</t>
  </si>
  <si>
    <t>457029739</t>
  </si>
  <si>
    <t>https://podminky.urs.cz/item/CS_URS_2024_02/998776123</t>
  </si>
  <si>
    <t>61</t>
  </si>
  <si>
    <t>997013813</t>
  </si>
  <si>
    <t>Poplatek za uložení stavebního odpadu na skládce (skládkovné) z plastických hmot zatříděného do Katalogu odpadů pod kódem 17 02 03</t>
  </si>
  <si>
    <t>1693580737</t>
  </si>
  <si>
    <t>https://podminky.urs.cz/item/CS_URS_2024_02/997013813</t>
  </si>
  <si>
    <t>Poznámka k položce:_x000D_
včetně odvozu</t>
  </si>
  <si>
    <t>0,254</t>
  </si>
  <si>
    <t>781</t>
  </si>
  <si>
    <t>Dokončovací práce - obklady</t>
  </si>
  <si>
    <t>62</t>
  </si>
  <si>
    <t>781131112</t>
  </si>
  <si>
    <t>Izolace stěny pod obklad izolace nátěrem nebo stěrkou ve dvou vrstvách</t>
  </si>
  <si>
    <t>-1323263290</t>
  </si>
  <si>
    <t>https://podminky.urs.cz/item/CS_URS_2024_02/781131112</t>
  </si>
  <si>
    <t>63</t>
  </si>
  <si>
    <t>781151031</t>
  </si>
  <si>
    <t>Příprava podkladu před provedením obkladu celoplošné vyrovnání podkladu stěrkou, tloušťky 3 mm</t>
  </si>
  <si>
    <t>1969181186</t>
  </si>
  <si>
    <t>https://podminky.urs.cz/item/CS_URS_2024_02/781151031</t>
  </si>
  <si>
    <t>64</t>
  </si>
  <si>
    <t>781472217</t>
  </si>
  <si>
    <t>Montáž keramických obkladů stěn lepených cementovým flexibilním lepidlem hladkých přes 12 do 19 ks/m2</t>
  </si>
  <si>
    <t>-1620729617</t>
  </si>
  <si>
    <t>https://podminky.urs.cz/item/CS_URS_2024_02/781472217</t>
  </si>
  <si>
    <t>"u umyvadla" 2,46</t>
  </si>
  <si>
    <t>"k. linka " 0,6*(1,83+0,6)+0,6*(0,6*2+1,85)</t>
  </si>
  <si>
    <t>65</t>
  </si>
  <si>
    <t>59761701</t>
  </si>
  <si>
    <t>obklad keramický nemrazuvzdorný povrch hladký/lesklý tl do 10mm přes 12 do 19ks/m2</t>
  </si>
  <si>
    <t>1261012384</t>
  </si>
  <si>
    <t>5,748*1,1 'Přepočtené koeficientem množství</t>
  </si>
  <si>
    <t>66</t>
  </si>
  <si>
    <t>781473810</t>
  </si>
  <si>
    <t>Demontáž obkladů z dlaždic keramických lepených</t>
  </si>
  <si>
    <t>-1282505238</t>
  </si>
  <si>
    <t>https://podminky.urs.cz/item/CS_URS_2024_02/781473810</t>
  </si>
  <si>
    <t>67</t>
  </si>
  <si>
    <t>781492251</t>
  </si>
  <si>
    <t>Obklad - dokončující práce montáž profilu lepeného flexibilním cementovým lepidlem ukončovacího</t>
  </si>
  <si>
    <t>1824435212</t>
  </si>
  <si>
    <t>https://podminky.urs.cz/item/CS_URS_2024_02/781492251</t>
  </si>
  <si>
    <t>0,6*2+0,85+1,2*2</t>
  </si>
  <si>
    <t>1,83+0,6+1,6*2+1,85</t>
  </si>
  <si>
    <t>68</t>
  </si>
  <si>
    <t>19416012</t>
  </si>
  <si>
    <t>lišta ukončovací nerezová 10mm</t>
  </si>
  <si>
    <t>-2128249210</t>
  </si>
  <si>
    <t>11,93*1,05 'Přepočtené koeficientem množství</t>
  </si>
  <si>
    <t>69</t>
  </si>
  <si>
    <t>781495211</t>
  </si>
  <si>
    <t>Čištění vnitřních ploch po provedení obkladu stěn chemickými prostředky</t>
  </si>
  <si>
    <t>248155738</t>
  </si>
  <si>
    <t>https://podminky.urs.cz/item/CS_URS_2024_02/781495211</t>
  </si>
  <si>
    <t>70</t>
  </si>
  <si>
    <t>781739191</t>
  </si>
  <si>
    <t>Montáž obkladů vnějších stěn z obkladaček nebo obkladových pásků cihelných Příplatek k cenám za plochu do 10 m2 jednotlivě</t>
  </si>
  <si>
    <t>2062622236</t>
  </si>
  <si>
    <t>https://podminky.urs.cz/item/CS_URS_2024_02/781739191</t>
  </si>
  <si>
    <t>71</t>
  </si>
  <si>
    <t>998781123</t>
  </si>
  <si>
    <t>Přesun hmot pro obklady keramické stanovený z hmotnosti přesunovaného materiálu vodorovná dopravní vzdálenost do 50 m ruční (bez užití mechanizace) v objektech výšky přes 12 do 24 m</t>
  </si>
  <si>
    <t>734158877</t>
  </si>
  <si>
    <t>https://podminky.urs.cz/item/CS_URS_2024_02/998781123</t>
  </si>
  <si>
    <t>783</t>
  </si>
  <si>
    <t>Dokončovací práce - nátěry</t>
  </si>
  <si>
    <t>72</t>
  </si>
  <si>
    <t>783614141</t>
  </si>
  <si>
    <t>Základní nátěr otopných těles jednonásobný litinových syntetický</t>
  </si>
  <si>
    <t>1463193211</t>
  </si>
  <si>
    <t>https://podminky.urs.cz/item/CS_URS_2024_02/783614141</t>
  </si>
  <si>
    <t>73</t>
  </si>
  <si>
    <t>783617117</t>
  </si>
  <si>
    <t>Krycí nátěr (email) otopných těles článkových dvojnásobný syntetický</t>
  </si>
  <si>
    <t>-772289086</t>
  </si>
  <si>
    <t>https://podminky.urs.cz/item/CS_URS_2024_02/783617117</t>
  </si>
  <si>
    <t>784</t>
  </si>
  <si>
    <t>Dokončovací práce - malby a tapety</t>
  </si>
  <si>
    <t>74</t>
  </si>
  <si>
    <t>784181101</t>
  </si>
  <si>
    <t>Penetrace podkladu jednonásobná základní akrylátová bezbarvá v místnostech výšky do 3,80 m</t>
  </si>
  <si>
    <t>1113866620</t>
  </si>
  <si>
    <t>https://podminky.urs.cz/item/CS_URS_2024_02/784181101</t>
  </si>
  <si>
    <t>75</t>
  </si>
  <si>
    <t>784211101</t>
  </si>
  <si>
    <t>Malby z malířských směsí oděruvzdorných za mokra dvojnásobné, bílé za mokra oděruvzdorné výborně v místnostech výšky do 3,80 m</t>
  </si>
  <si>
    <t>709422311</t>
  </si>
  <si>
    <t>https://podminky.urs.cz/item/CS_URS_2024_02/784211101</t>
  </si>
  <si>
    <t>"chodba" (1,2+8,15)*2*2,83</t>
  </si>
  <si>
    <t>"konzultace" (6,08+3,4)*2*3,8</t>
  </si>
  <si>
    <t>"konání testů" (6,08+4,55)*2*3,82</t>
  </si>
  <si>
    <t>"zasedačka" (7,48+4,02)*2*3,82</t>
  </si>
  <si>
    <t>"odpočet okna" -(1,15*2,4+3,45*2,4+4,44*2,4+1,98*2,4)</t>
  </si>
  <si>
    <t>786</t>
  </si>
  <si>
    <t>Dokončovací práce - čalounické úpravy</t>
  </si>
  <si>
    <t>76</t>
  </si>
  <si>
    <t>7866R_01</t>
  </si>
  <si>
    <t xml:space="preserve">nové divadelní zastínění - screen roleta, elektricky ovládáná. </t>
  </si>
  <si>
    <t>833809007</t>
  </si>
  <si>
    <t>02 - Elektro</t>
  </si>
  <si>
    <t xml:space="preserve">    741 - Elektroinstalace - silnoproud</t>
  </si>
  <si>
    <t xml:space="preserve">    742 - Elektroinstalace - slaboproud</t>
  </si>
  <si>
    <t xml:space="preserve">    747 - Elektromontáže - rozvaděče</t>
  </si>
  <si>
    <t xml:space="preserve">    748 - Elektromontáže - osvětlovací zařízení a svítidla</t>
  </si>
  <si>
    <t xml:space="preserve">    749 - Elektromontáže - ostatní práce a konstrukce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</si>
  <si>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</si>
  <si>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</si>
  <si>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</si>
  <si>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</si>
  <si>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-1426646811</t>
  </si>
  <si>
    <t>Zásuvka zápustná dvojnásobná, šikmá, s clonkami, bezšroubové svorky</t>
  </si>
  <si>
    <t>34571450</t>
  </si>
  <si>
    <t>krabice pod omítku PVC přístrojová kruhová D 70mm</t>
  </si>
  <si>
    <t>13961893</t>
  </si>
  <si>
    <t>741112061</t>
  </si>
  <si>
    <t>Montáž krabic elektroinstalačních bez napojení na trubky a lišty, demontáže a montáže víčka a přístroje přístrojových zapuštěných plastových kruhových do zdiva</t>
  </si>
  <si>
    <t>-314668367</t>
  </si>
  <si>
    <t>https://podminky.urs.cz/item/CS_URS_2024_02/741112061</t>
  </si>
  <si>
    <t>34571521</t>
  </si>
  <si>
    <t>krabice pod omítku PVC odbočná kruhová D 70mm s víčkem a svorkovnicí</t>
  </si>
  <si>
    <t>810493587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</si>
  <si>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</si>
  <si>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</si>
  <si>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38949925</t>
  </si>
  <si>
    <t>https://podminky.urs.cz/item/CS_URS_2024_02/741120101</t>
  </si>
  <si>
    <t>34141025</t>
  </si>
  <si>
    <t>vodič propojovací flexibilní jádro Cu lanované izolace PVC 450/750V (H07V-K) 1x2,5mm2</t>
  </si>
  <si>
    <t>-1858281957</t>
  </si>
  <si>
    <t>35*1,15 'Přepočtené koeficientem množství</t>
  </si>
  <si>
    <t>741120401</t>
  </si>
  <si>
    <t>Montáž vodičů izolovaných měděných drátovacích bez ukončení v rozváděčích plných a laněných (např. CY), průřezu žily 0,35 až 6 mm2</t>
  </si>
  <si>
    <t>362933308</t>
  </si>
  <si>
    <t>https://podminky.urs.cz/item/CS_URS_2024_02/741120401</t>
  </si>
  <si>
    <t>"Vodič CY 6mm"35</t>
  </si>
  <si>
    <t>"Vodič CY 4mm"35</t>
  </si>
  <si>
    <t>34141026</t>
  </si>
  <si>
    <t>vodič propojovací flexibilní jádro Cu lanované izolace PVC 450/750V (H07V-K) 1x4mm2</t>
  </si>
  <si>
    <t>463051587</t>
  </si>
  <si>
    <t>35*1,1</t>
  </si>
  <si>
    <t>38,5*1,15 'Přepočtené koeficientem množství</t>
  </si>
  <si>
    <t>34141027</t>
  </si>
  <si>
    <t>vodič propojovací flexibilní jádro Cu lanované izolace PVC 450/750V (H07V-K) 1x6mm2</t>
  </si>
  <si>
    <t>-1607177141</t>
  </si>
  <si>
    <t>741120403</t>
  </si>
  <si>
    <t>Montáž vodičů izolovaných měděných drátovacích bez ukončení v rozváděčích plných a laněných (např. CY), průřezu žily 10 až 16 mm2</t>
  </si>
  <si>
    <t>-1015509906</t>
  </si>
  <si>
    <t>https://podminky.urs.cz/item/CS_URS_2024_02/741120403</t>
  </si>
  <si>
    <t>34141029</t>
  </si>
  <si>
    <t>vodič propojovací flexibilní jádro Cu lanované izolace PVC 450/750V (H07V-K) 1x16mm2</t>
  </si>
  <si>
    <t>-1172346861</t>
  </si>
  <si>
    <t>741122024</t>
  </si>
  <si>
    <t>Montáž kabelů měděných bez ukončení uložených pod omítku plných kulatých (např. CYKY), počtu a průřezu žil 4x10 mm2</t>
  </si>
  <si>
    <t>778968402</t>
  </si>
  <si>
    <t>https://podminky.urs.cz/item/CS_URS_2024_02/741122024</t>
  </si>
  <si>
    <t>34111149</t>
  </si>
  <si>
    <t>kabel silový oheň retardující bezhalogenový bez funkční schopnosti při požáru třída reakce na oheň B2cas1d1a1 jádro Cu 0,6/1kV (1-CXKH-R B2) 4x10mm2</t>
  </si>
  <si>
    <t>-372363369</t>
  </si>
  <si>
    <t>40*1,15 'Přepočtené koeficientem množství</t>
  </si>
  <si>
    <t>741122201</t>
  </si>
  <si>
    <t>Montáž kabelů měděných bez ukončení uložených volně nebo v liště plných kulatých (např. CYKY) počtu a průřezu žil 2x1,5 až 6 mm2</t>
  </si>
  <si>
    <t>-1740014224</t>
  </si>
  <si>
    <t>https://podminky.urs.cz/item/CS_URS_2024_02/741122201</t>
  </si>
  <si>
    <t>"Kabel Cu 2Ax1,5"90</t>
  </si>
  <si>
    <t>34111005</t>
  </si>
  <si>
    <t>kabel instalační jádro Cu plné izolace PVC plášť PVC 450/750V (CYKY) 2x1,5mm2</t>
  </si>
  <si>
    <t>-121721042</t>
  </si>
  <si>
    <t>90*1,15 'Přepočtené koeficientem množství</t>
  </si>
  <si>
    <t>741122211</t>
  </si>
  <si>
    <t>Montáž kabelů měděných bez ukončení uložených volně nebo v liště plných kulatých (např. CYKY) počtu a průřezu žil 3x1,5 až 6 mm2</t>
  </si>
  <si>
    <t>1729922995</t>
  </si>
  <si>
    <t>https://podminky.urs.cz/item/CS_URS_2024_02/741122211</t>
  </si>
  <si>
    <t>150+315+310</t>
  </si>
  <si>
    <t>34111036</t>
  </si>
  <si>
    <t>kabel instalační jádro Cu plné izolace PVC plášť PVC 450/750V (CYKY) 3x2,5mm2</t>
  </si>
  <si>
    <t>-1426019120</t>
  </si>
  <si>
    <t>"Kabel Cu 3Cx2,5"310</t>
  </si>
  <si>
    <t>310*1,15 'Přepočtené koeficientem množství</t>
  </si>
  <si>
    <t>34111030</t>
  </si>
  <si>
    <t>kabel instalační jádro Cu plné izolace PVC plášť PVC 450/750V (CYKY) 3x1,5mm2</t>
  </si>
  <si>
    <t>-561616383</t>
  </si>
  <si>
    <t>"Kabel Cu 3Cx1,5" 315</t>
  </si>
  <si>
    <t>"Kabel Cu 3Ax1,5 "120</t>
  </si>
  <si>
    <t>435*1,15 'Přepočtené koeficientem množství</t>
  </si>
  <si>
    <t>741122231</t>
  </si>
  <si>
    <t>Montáž kabelů měděných bez ukončení uložených volně nebo v liště plných kulatých (např. CYKY) počtu a průřezu žil 5x1,5 až 2,5 mm2</t>
  </si>
  <si>
    <t>-818140347</t>
  </si>
  <si>
    <t>https://podminky.urs.cz/item/CS_URS_2024_02/741122231</t>
  </si>
  <si>
    <t>"Kabel Cu 5Cx1,5 "150</t>
  </si>
  <si>
    <t>34111090</t>
  </si>
  <si>
    <t>kabel instalační jádro Cu plné izolace PVC plášť PVC 450/750V (CYKY) 5x1,5mm2</t>
  </si>
  <si>
    <t>-1400415781</t>
  </si>
  <si>
    <t>150*1,15 'Přepočtené koeficientem množství</t>
  </si>
  <si>
    <t>741310001</t>
  </si>
  <si>
    <t>Montáž spínačů jedno nebo dvoupólových nástěnných se zapojením vodičů, pro prostředí normální spínačů, řazení 1-jednopólových</t>
  </si>
  <si>
    <t>1489692147</t>
  </si>
  <si>
    <t>https://podminky.urs.cz/item/CS_URS_2024_02/741310001</t>
  </si>
  <si>
    <t>34535015</t>
  </si>
  <si>
    <t>spínač nástěnný jednopólový, řazení 1, IP44, šroubové svorky</t>
  </si>
  <si>
    <t>-193833989</t>
  </si>
  <si>
    <t>741310021</t>
  </si>
  <si>
    <t>Montáž spínačů jedno nebo dvoupólových nástěnných se zapojením vodičů, pro prostředí normální přepínačů, řazení 5-sériových</t>
  </si>
  <si>
    <t>1256642921</t>
  </si>
  <si>
    <t>https://podminky.urs.cz/item/CS_URS_2024_02/741310021</t>
  </si>
  <si>
    <t>34535017</t>
  </si>
  <si>
    <t>přepínač nástěnný sériový, řazení 5, IP44, šroubové svorky</t>
  </si>
  <si>
    <t>-1716182667</t>
  </si>
  <si>
    <t>741310022</t>
  </si>
  <si>
    <t>Montáž spínačů jedno nebo dvoupólových nástěnných se zapojením vodičů, pro prostředí normální přepínačů, řazení 6-střídavých</t>
  </si>
  <si>
    <t>965250367</t>
  </si>
  <si>
    <t>https://podminky.urs.cz/item/CS_URS_2024_02/741310022</t>
  </si>
  <si>
    <t>34535018</t>
  </si>
  <si>
    <t>přepínač nástěnný střídavý, řazení 6, IP44, šroubové svorky</t>
  </si>
  <si>
    <t>665811657</t>
  </si>
  <si>
    <t>741310221</t>
  </si>
  <si>
    <t>Montáž spínačů jedno nebo dvoupólových polozapuštěných nebo zapuštěných se zapojením vodičů šroubové připojení, pro prostředí normální spínačů, řazení 2-pro žaluzie</t>
  </si>
  <si>
    <t>-125333781</t>
  </si>
  <si>
    <t>https://podminky.urs.cz/item/CS_URS_2024_02/741310221</t>
  </si>
  <si>
    <t>ABB.2CKA001101A0567</t>
  </si>
  <si>
    <t>Přístroj ovládače žaluziového otočného (1/0+1/0 s blok.), se sv. N a PE</t>
  </si>
  <si>
    <t>-13140759</t>
  </si>
  <si>
    <t>741313004</t>
  </si>
  <si>
    <t>Montáž zásuvek domovních se zapojením vodičů bezšroubové připojení polozapuštěných nebo zapuštěných 10/16 A, provedení 2x (2P + PE) dvojnásobná šikmá</t>
  </si>
  <si>
    <t>393989038</t>
  </si>
  <si>
    <t>https://podminky.urs.cz/item/CS_URS_2024_02/741313004</t>
  </si>
  <si>
    <t>34555242</t>
  </si>
  <si>
    <t>zásuvka zápustná dvojnásobná, šikmá, s clonkami, bezšroubové svorky</t>
  </si>
  <si>
    <t>-1279721396</t>
  </si>
  <si>
    <t>742</t>
  </si>
  <si>
    <t>Elektroinstalace - slaboproud</t>
  </si>
  <si>
    <t>742110003</t>
  </si>
  <si>
    <t>Montáž trubek elektroinstalačních plastových ohebných uložených volně na příchytky</t>
  </si>
  <si>
    <t>CS ÚRS 2023 02</t>
  </si>
  <si>
    <t>462034028</t>
  </si>
  <si>
    <t>https://podminky.urs.cz/item/CS_URS_2023_02/742110003</t>
  </si>
  <si>
    <t>34571154</t>
  </si>
  <si>
    <t>trubka elektroinstalační ohebná z PH, JS 21</t>
  </si>
  <si>
    <t>1782970600</t>
  </si>
  <si>
    <t>Poznámka k položce:_x000D_
Elektroinstalační trubka DN23 (husí krk) pro 2 FTP kabely</t>
  </si>
  <si>
    <t>742110102</t>
  </si>
  <si>
    <t>Montáž kabelového žlabu šířky do 150 mm</t>
  </si>
  <si>
    <t>1979057896</t>
  </si>
  <si>
    <t>https://podminky.urs.cz/item/CS_URS_2024_02/742110102</t>
  </si>
  <si>
    <t>"Kabelová žlab „pozink. Plný 62/50“ (vč. Víka, spojovacích, koncových, rohových odbočných prvků)"42+55</t>
  </si>
  <si>
    <t>34575491</t>
  </si>
  <si>
    <t>žlab kabelový pozinkovaný 2m/ks 50x62</t>
  </si>
  <si>
    <t>-1871420306</t>
  </si>
  <si>
    <t>742124001</t>
  </si>
  <si>
    <t>Montáž kabelů datových FTP, UTP, STP pro vnitřní rozvody do žlabu nebo lišty</t>
  </si>
  <si>
    <t>-1435282245</t>
  </si>
  <si>
    <t>https://podminky.urs.cz/item/CS_URS_2023_02/742124001</t>
  </si>
  <si>
    <t>34121269</t>
  </si>
  <si>
    <t>kabel datový celkově stíněný Al fólií jádro Cu plné plášť PVC (F/UTP) kategorie 6</t>
  </si>
  <si>
    <t>275514839</t>
  </si>
  <si>
    <t>"Kabel UTP 4x2x0,5 cat. 6"1850</t>
  </si>
  <si>
    <t>742330044</t>
  </si>
  <si>
    <t>Montáž strukturované kabeláže zásuvek datových pod omítku, do nábytku, do parapetního žlabu nebo podlahové krabice 1 až 6 pozic</t>
  </si>
  <si>
    <t>-1873916243</t>
  </si>
  <si>
    <t>https://podminky.urs.cz/item/CS_URS_2023_02/742330044</t>
  </si>
  <si>
    <t>37451180</t>
  </si>
  <si>
    <t xml:space="preserve">Dvojzásuvka strukturované kabeláže cat 6 vč. krabice _x000D_
</t>
  </si>
  <si>
    <t>1522682446</t>
  </si>
  <si>
    <t>74234R_01</t>
  </si>
  <si>
    <t xml:space="preserve">Měření kabelu </t>
  </si>
  <si>
    <t>ks</t>
  </si>
  <si>
    <t>2068219593</t>
  </si>
  <si>
    <t>742124005</t>
  </si>
  <si>
    <t>Montáž kabelů datových FTP, UTP, STP ukončení kabelu v racku</t>
  </si>
  <si>
    <t>1284486489</t>
  </si>
  <si>
    <t>https://podminky.urs.cz/item/CS_URS_2024_02/742124005</t>
  </si>
  <si>
    <t>Poznámka k položce:_x000D_
vč. dodávky</t>
  </si>
  <si>
    <t>74234R_02</t>
  </si>
  <si>
    <t>Demontáž a opětovná montáž čidel EPS</t>
  </si>
  <si>
    <t>933934162</t>
  </si>
  <si>
    <t>74234R_03</t>
  </si>
  <si>
    <t>Demontáž a opětovná montáž rozhlasu</t>
  </si>
  <si>
    <t>-1919152025</t>
  </si>
  <si>
    <t>747</t>
  </si>
  <si>
    <t>Elektromontáže - rozvaděče</t>
  </si>
  <si>
    <t>74700R_01</t>
  </si>
  <si>
    <t>Nový RS1.81 dle v.č. D1.4-EL3</t>
  </si>
  <si>
    <t>1766691639</t>
  </si>
  <si>
    <t>74700R_02</t>
  </si>
  <si>
    <t>Sběrnice ochranného pospojování</t>
  </si>
  <si>
    <t>1350084275</t>
  </si>
  <si>
    <t>748</t>
  </si>
  <si>
    <t>Elektromontáže - osvětlovací zařízení a svítidla</t>
  </si>
  <si>
    <t>74800R_01</t>
  </si>
  <si>
    <t>Osvětlovací těleso typ A dle specifikace knihy svítidel</t>
  </si>
  <si>
    <t>147547916</t>
  </si>
  <si>
    <t>74800R_02</t>
  </si>
  <si>
    <t>Osvětlovací těleso typ A dle v.č. D.1.4-EL2</t>
  </si>
  <si>
    <t>-249870231</t>
  </si>
  <si>
    <t>74800R_03</t>
  </si>
  <si>
    <t>Osvětlovací těleso typ C dle v.č. D.1.4-EL2</t>
  </si>
  <si>
    <t>-1094082706</t>
  </si>
  <si>
    <t>74800R_04</t>
  </si>
  <si>
    <t>Osvětlovací těleso typ N dle v.č. D.1.4-EL2</t>
  </si>
  <si>
    <t>924866723</t>
  </si>
  <si>
    <t>749</t>
  </si>
  <si>
    <t>Elektromontáže - ostatní práce a konstrukce</t>
  </si>
  <si>
    <t>74900R_01</t>
  </si>
  <si>
    <t xml:space="preserve">Demontáž stávající elektroinstalace dotčených prostor </t>
  </si>
  <si>
    <t>kpl</t>
  </si>
  <si>
    <t>1005917910</t>
  </si>
  <si>
    <t>74900R_02</t>
  </si>
  <si>
    <t xml:space="preserve">Dozbrojení stávajícího rozvaděče RS1.8 (jistič B/3-25A). </t>
  </si>
  <si>
    <t>-2131074625</t>
  </si>
  <si>
    <t>74900R_03</t>
  </si>
  <si>
    <t>Revize nově instalované elektroinstalace</t>
  </si>
  <si>
    <t>2134979366</t>
  </si>
  <si>
    <t>74900R_04</t>
  </si>
  <si>
    <t>Zakreslení dokumentace skutečného provedení</t>
  </si>
  <si>
    <t>1225732258</t>
  </si>
  <si>
    <t>03 - VRN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</si>
  <si>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</si>
  <si>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</si>
  <si>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</si>
  <si>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</si>
  <si>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VRN3</t>
  </si>
  <si>
    <t>Zařízení staveniště</t>
  </si>
  <si>
    <t>030001000</t>
  </si>
  <si>
    <t>%</t>
  </si>
  <si>
    <t>1024</t>
  </si>
  <si>
    <t>161303437</t>
  </si>
  <si>
    <t>https://podminky.urs.cz/item/CS_URS_2024_02/030001000</t>
  </si>
  <si>
    <t>VRN7</t>
  </si>
  <si>
    <t>Provozní vlivy</t>
  </si>
  <si>
    <t>070001000</t>
  </si>
  <si>
    <t>602345467</t>
  </si>
  <si>
    <t>https://podminky.urs.cz/item/CS_URS_2024_02/070001000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</si>
  <si>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</si>
  <si>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</si>
  <si>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</si>
  <si>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</si>
  <si>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</si>
  <si>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</si>
  <si>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</si>
  <si>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</si>
  <si>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</si>
  <si>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</si>
  <si>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</si>
  <si>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</si>
  <si>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</si>
  <si>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</si>
  <si>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</si>
  <si>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</si>
  <si>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</si>
  <si>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</si>
  <si>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</si>
  <si>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</si>
  <si>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</si>
  <si>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</si>
  <si>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</si>
  <si>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</si>
  <si>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</si>
  <si>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</si>
  <si>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</si>
  <si>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</si>
  <si>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</si>
  <si>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</si>
  <si>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</si>
  <si>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</si>
  <si>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</si>
  <si>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</si>
  <si>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</si>
  <si>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</si>
  <si>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</si>
  <si>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</si>
  <si>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</si>
  <si>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</si>
  <si>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</si>
  <si>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</si>
  <si>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</si>
  <si>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</si>
  <si>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</si>
  <si>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</si>
  <si>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</si>
  <si>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</si>
  <si>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</si>
  <si>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</si>
  <si>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</si>
  <si>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</si>
  <si>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</si>
  <si>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</si>
  <si>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</si>
  <si>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</si>
  <si>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</si>
  <si>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</si>
  <si>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</si>
  <si>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</si>
  <si>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</si>
  <si>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</si>
  <si>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</si>
  <si>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</si>
  <si>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</si>
  <si>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</si>
  <si>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</si>
  <si>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</si>
  <si>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</si>
  <si>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</si>
  <si>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</si>
  <si>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</si>
  <si>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</si>
  <si>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</si>
  <si>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</si>
  <si>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</si>
  <si>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</si>
  <si>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</si>
  <si>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</si>
  <si>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</si>
  <si>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</si>
  <si>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</si>
  <si>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</si>
  <si>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</si>
  <si>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</si>
  <si>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</si>
  <si>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</si>
  <si>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</si>
  <si>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</si>
  <si>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</si>
  <si>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</si>
  <si>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</si>
  <si>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</si>
  <si>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</si>
  <si>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</si>
  <si>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</si>
  <si>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</si>
  <si>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</si>
  <si>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</si>
  <si>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</si>
  <si>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</si>
  <si>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</si>
  <si>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</si>
  <si>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</si>
  <si>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</si>
  <si>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</si>
  <si>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</si>
  <si>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</si>
  <si>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</si>
  <si>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</si>
  <si>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</si>
  <si>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</si>
  <si>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</si>
  <si>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</si>
  <si>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</si>
  <si>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</si>
  <si>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</si>
  <si>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</si>
  <si>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</si>
  <si>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</si>
  <si>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</si>
  <si>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</si>
  <si>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</si>
  <si>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</si>
  <si>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</si>
  <si>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</si>
  <si>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</si>
  <si>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</si>
  <si>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</si>
  <si>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</si>
  <si>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</si>
  <si>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</si>
  <si>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</si>
  <si>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</si>
  <si>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</si>
  <si>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</si>
  <si>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</si>
  <si>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</si>
  <si>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</si>
  <si>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</si>
  <si>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</si>
  <si>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</si>
  <si>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</si>
  <si>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</si>
  <si>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</si>
  <si>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</si>
  <si>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</si>
  <si>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</si>
  <si>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</si>
  <si>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</si>
  <si>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</si>
  <si>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</si>
  <si>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</si>
  <si>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</si>
  <si>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</si>
  <si>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</si>
  <si>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</si>
  <si>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</si>
  <si>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</si>
  <si>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</si>
  <si>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</si>
  <si>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</si>
  <si>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</si>
  <si>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</si>
  <si>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</si>
  <si>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</si>
  <si>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</si>
  <si>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</si>
  <si>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</si>
  <si>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</si>
  <si>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</si>
  <si>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</si>
  <si>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</si>
  <si>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</si>
  <si>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</si>
  <si>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</si>
  <si>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</si>
  <si>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</si>
  <si>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</si>
  <si>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</si>
  <si>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</si>
  <si>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</si>
  <si>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</si>
  <si>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</si>
  <si>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</si>
  <si>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</si>
  <si>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</si>
  <si>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Příloha č.1</t>
  </si>
  <si>
    <t>Třídění odpadů vzniklých v průběhu provádění díla bude tříděno a likvidováno dle Metodického návodu odboru odpadů Ministerstva životního prostředí pro řízení vzniku stavebních a demoličních odpadů a pro nakládání s nimi.</t>
  </si>
  <si>
    <t>Minimálně 70% odpadu vzniklého při realizaci díla je nutno dále recyklovat. Obaly čistého vybavení budou v maximální míře zpětně využitelné.</t>
  </si>
  <si>
    <t>Katalog odpadů - skupina 17</t>
  </si>
  <si>
    <t>Odpady označené * jsou kategorizovány jako nebezpečné odpady.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</si>
  <si>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</si>
  <si>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</si>
  <si>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</si>
  <si>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</si>
  <si>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</si>
  <si>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</si>
  <si>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</si>
  <si>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</si>
  <si>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</si>
  <si>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</si>
  <si>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</si>
  <si>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</si>
  <si>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</si>
  <si>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</si>
  <si>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</si>
  <si>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</si>
  <si>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</si>
  <si>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</si>
  <si>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Sklo</t>
  </si>
  <si>
    <t>17 02 03</t>
  </si>
  <si>
    <t>Plasty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</si>
  <si>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</si>
  <si>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</si>
  <si>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</si>
  <si>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</si>
  <si>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</si>
  <si>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</si>
  <si>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</si>
  <si>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</si>
  <si>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</si>
  <si>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</si>
  <si>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</si>
  <si>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</si>
  <si>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</si>
  <si>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</si>
  <si>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</si>
  <si>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</si>
  <si>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</si>
  <si>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</si>
  <si>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</si>
  <si>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</si>
  <si>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</si>
  <si>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</si>
  <si>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</si>
  <si>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</si>
  <si>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</si>
  <si>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</si>
  <si>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</si>
  <si>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</si>
  <si>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</si>
  <si>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</si>
  <si>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</si>
  <si>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</si>
  <si>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</si>
  <si>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</si>
  <si>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</si>
  <si>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</si>
  <si>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</si>
  <si>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</si>
  <si>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17 05 04 01</t>
  </si>
  <si>
    <t>Sedimenty vytěžené z koryt vodních toků a vodních nádrží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</si>
  <si>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</si>
  <si>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</si>
  <si>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</si>
  <si>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</si>
  <si>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</si>
  <si>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</si>
  <si>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</si>
  <si>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</si>
  <si>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</si>
  <si>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</si>
  <si>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</si>
  <si>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</si>
  <si>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</si>
  <si>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</si>
  <si>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03 01*</t>
  </si>
  <si>
    <t>Izolační materiály na bázi polystyrenu obsahující nebezpečné látky</t>
  </si>
  <si>
    <t>17 06 04</t>
  </si>
  <si>
    <t>Izolační materiály neuvedené pod čísly 17 06 01 a 17 06 03</t>
  </si>
  <si>
    <t>17 06 04 01</t>
  </si>
  <si>
    <t>Izolační materiály na bázi polystyrenu s obsahem POPs vyžadující specifický způsob nakládání s ohledem na nařízení o POPs</t>
  </si>
  <si>
    <t>17 06 04 02</t>
  </si>
  <si>
    <t>Izolační materiály na bázi polystyrenu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</si>
  <si>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</si>
  <si>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</si>
  <si>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</si>
  <si>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</si>
  <si>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</si>
  <si>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</si>
  <si>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</si>
  <si>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</si>
  <si>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</si>
  <si>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</si>
  <si>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</si>
  <si>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</si>
  <si>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</si>
  <si>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</si>
  <si>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</si>
  <si>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</si>
  <si>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</si>
  <si>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</si>
  <si>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Pro stavební práce hrazené z prostředků OP JAK platí:</t>
  </si>
  <si>
    <t>• Se stavebním odpadem včetně použitých obalů je nutné nakládat dle hierarchie odpadového hospodářství zejména ve smyslu zákona o odpadech a přílohy č. 24 k vyhlášce č. 273/2021 Sb., o podrobnostech nakládání s odpady, v platném znění. Prioritou je předcházení vzniku odpadu. Jestliže nelze vzniku odpadu předejít, pak musí dojít k jeho přípravě k opětovnému použití – recyklaci, a to v úrovni nejméně 70 % (hmotnostních) stavebního a demoličního odpadu neklasifikovaného jako nebezpečný;</t>
  </si>
  <si>
    <t>• Hospodářské subjekty provádějící stavební práce jsou povinné zajistit, aby nejméně 70 % (hmotnostních) stavebních a demoličních materiálů či odpadů neklasifikovaných jako nebezpečné (s výjimkou přirozeně se vyskytujících materiálů uvedených v kategorii 17 05 04 na Evropském seznamu odpadů vytvořeném rozhodnutím 2000/532/ES ze dne 3. května 2000, kterým se nahrazuje rozhodnutí 94/3/ES, kterým se stanoví seznam odpadů podle čl. 1 písm. a) směrnice Rady 75/442/EHS o odpadech a rozhodnutí Rady 94/904/ES, kterým se stanoví seznam nebezpečných odpadů ve smyslu čl. 1 odst. 4 směrnice Rady 91/689/EHS o nebezpečných odpadech (oznámeno pod číslem dokumentu K(2000) 1147)) vzniklého na staveništi bude připraveno k opětovnému použití, recyklaci a k jiným druhům materiálového využití, včetně zásypů, při nichž jsou jiné materiály nahrazeny odpadem, v souladu s hierarchií způsobů nakládání s odpady a protokolem EU pro nakládání se stavebním a demoličním odpadem;</t>
  </si>
  <si>
    <t>• Podmínka platí pro všechny stavební práce – výstavbu, změny dokončených staveb, případně též údržbu dokončených staveb;</t>
  </si>
  <si>
    <t>• Pro plnění podmínky významně nepoškozovat životní prostředí není nutné splnit definici odpadu dle zákona o odpadech – započítávají se i další materiály, které jsou ihned využity na staveništi a které se formálně nestanou odpadem dle českého zákona. Doporučuje se nicméně, aby realizátor opatření, kdy demoliční materiál znovu užívá v rámci své činnosti, měl povolení nakládání s odpadem;</t>
  </si>
  <si>
    <t>• Skládkování včetně technického zajištění skládky je vyloučeno a nelze jej považovat za využití, jedná se vždy o odstranění odpadu. Skládkování je explicitně vyloučen dle čl. 17 nařízení 852/2020, na který se legislativa EU fondů z pohledu zásady DNSH245 odkazuje.</t>
  </si>
  <si>
    <t>Podrobné informace o vhodném postupu viz dokumentace:</t>
  </si>
  <si>
    <r>
      <t xml:space="preserve">• Metodický návod Ministerstva životního prostředí: </t>
    </r>
    <r>
      <rPr>
        <u/>
        <sz val="10"/>
        <color rgb="FF000000"/>
        <rFont val="Calibri"/>
        <family val="2"/>
        <charset val="238"/>
      </rPr>
      <t>https://www.mzp.cz/cz/stavebni_demolicni_odpady</t>
    </r>
    <r>
      <rPr>
        <sz val="10"/>
        <color rgb="FF000000"/>
        <rFont val="Calibri"/>
        <family val="2"/>
        <charset val="238"/>
      </rPr>
      <t>;</t>
    </r>
  </si>
  <si>
    <r>
      <t xml:space="preserve">• Protokol EU o nakládání se stavebními a demoličními odpady: </t>
    </r>
    <r>
      <rPr>
        <u/>
        <sz val="10"/>
        <color rgb="FF000000"/>
        <rFont val="Calibri"/>
        <family val="2"/>
        <charset val="238"/>
      </rPr>
      <t>https://www.mpo.cz/cz/stavebnictvi-a-suroviny/strategicke-dokumenty-pro-udrzitelne-stavebnictvi/protokol-eu-o-nakladani-se-stavebnimi-a-demolicnimi-odpady--241557/</t>
    </r>
    <r>
      <rPr>
        <sz val="10"/>
        <color rgb="FF000000"/>
        <rFont val="Calibri"/>
        <family val="2"/>
        <charset val="238"/>
      </rPr>
      <t>;</t>
    </r>
  </si>
  <si>
    <t>• mezinárodní standardy ISO 20887;</t>
  </si>
  <si>
    <r>
      <t xml:space="preserve">• Základní přehled o druhotných surovinách a recyklovaných výrobcích: </t>
    </r>
    <r>
      <rPr>
        <u/>
        <sz val="10"/>
        <color rgb="FF000000"/>
        <rFont val="Calibri"/>
        <family val="2"/>
        <charset val="238"/>
      </rPr>
      <t>http://www.recyklujmestavby.cz/</t>
    </r>
    <r>
      <rPr>
        <sz val="10"/>
        <color rgb="FF000000"/>
        <rFont val="Calibri"/>
        <family val="2"/>
        <charset val="238"/>
      </rPr>
      <t>.</t>
    </r>
  </si>
  <si>
    <t>Příloha č.2</t>
  </si>
  <si>
    <t>Při instalaci těchto zařízení k využívání vody, je nutné dodržet tyto technické specifikace:</t>
  </si>
  <si>
    <t>a) umyvadlové baterie a kuchyňské baterie mají maximální průtok vody 6 litrů/min;</t>
  </si>
  <si>
    <t>b) sprchy mají maximální průtok vody 8 litrů/min;</t>
  </si>
  <si>
    <t>c) WC, zahrnující soupravy, mísy a splachovací nádrže, mají úplný objem splachovací vody maximálně 6 litrů a maximální průměrný objem splachovací vody 3,5 litru;</t>
  </si>
  <si>
    <t>d) pisoáry spotřebují maximálně 2 litry/mísu/hodinu. Splachovací pisoáry mají maximální úplný objem splachovací vody 1 litr.</t>
  </si>
  <si>
    <t>Dokladování pro instalovaná zařízení k využívání vody: doložení spotřeby vody technickými listy výrobku, stavební certifikací nebo stávajícím štítkem výrobku v 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</si>
</sst>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8"/>
      <color rgb="FFFF0000"/>
      <name val="Arial CE"/>
      <charset val="238"/>
    </font>
    <font>
      <b/>
      <u/>
      <sz val="8"/>
      <color rgb="FF00B050"/>
      <name val="Arial CE"/>
      <charset val="238"/>
    </font>
    <font>
      <b/>
      <sz val="8"/>
      <color rgb="FF00B050"/>
      <name val="Arial CE"/>
      <charset val="238"/>
    </font>
    <font>
      <sz val="14"/>
      <color rgb="FFFF0000"/>
      <name val="Arial CE"/>
      <family val="2"/>
    </font>
    <font>
      <sz val="8"/>
      <color rgb="FFFF0000"/>
      <name val="Arial CE"/>
      <family val="2"/>
    </font>
    <font>
      <b/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10"/>
      <color rgb="FF000000"/>
      <name val="Calibri"/>
      <family val="2"/>
      <charset val="238"/>
    </font>
    <font>
      <i/>
      <u/>
      <sz val="7"/>
      <color rgb="FF979797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0" borderId="15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50" fillId="0" borderId="1" xfId="0" applyFont="1" applyBorder="1"/>
    <xf numFmtId="0" fontId="51" fillId="0" borderId="1" xfId="0" applyFont="1" applyBorder="1"/>
    <xf numFmtId="0" fontId="0" fillId="0" borderId="1" xfId="0" applyBorder="1"/>
    <xf numFmtId="0" fontId="52" fillId="0" borderId="1" xfId="0" applyFont="1" applyBorder="1"/>
    <xf numFmtId="0" fontId="53" fillId="0" borderId="1" xfId="0" applyFont="1" applyBorder="1" applyAlignment="1">
      <alignment horizontal="left" indent="5"/>
    </xf>
    <xf numFmtId="0" fontId="53" fillId="0" borderId="1" xfId="0" applyFont="1" applyBorder="1"/>
    <xf numFmtId="0" fontId="54" fillId="0" borderId="1" xfId="0" applyFont="1" applyBorder="1"/>
    <xf numFmtId="15" fontId="54" fillId="0" borderId="1" xfId="0" applyNumberFormat="1" applyFont="1" applyBorder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0" xfId="0" applyFont="1" applyAlignment="1">
      <alignment horizontal="left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167" fontId="18" fillId="0" borderId="23" xfId="0" applyNumberFormat="1" applyFont="1" applyBorder="1" applyAlignment="1">
      <alignment vertical="center"/>
    </xf>
    <xf numFmtId="0" fontId="31" fillId="0" borderId="0" xfId="1" applyFont="1" applyAlignment="1" applyProtection="1">
      <alignment vertical="center" wrapText="1"/>
    </xf>
    <xf numFmtId="49" fontId="32" fillId="0" borderId="23" xfId="0" applyNumberFormat="1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center" vertical="center" wrapText="1"/>
    </xf>
    <xf numFmtId="167" fontId="32" fillId="0" borderId="23" xfId="0" applyNumberFormat="1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8" fillId="4" borderId="0" xfId="0" applyFont="1" applyFill="1" applyAlignment="1">
      <alignment horizontal="right" vertical="center"/>
    </xf>
    <xf numFmtId="4" fontId="6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18" fillId="4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4" fontId="6" fillId="0" borderId="0" xfId="0" applyNumberFormat="1" applyFont="1"/>
    <xf numFmtId="4" fontId="18" fillId="0" borderId="23" xfId="0" applyNumberFormat="1" applyFont="1" applyBorder="1" applyAlignment="1">
      <alignment vertical="center"/>
    </xf>
    <xf numFmtId="4" fontId="32" fillId="0" borderId="23" xfId="0" applyNumberFormat="1" applyFont="1" applyBorder="1" applyAlignment="1">
      <alignment vertical="center"/>
    </xf>
    <xf numFmtId="4" fontId="7" fillId="0" borderId="0" xfId="0" applyNumberFormat="1" applyFont="1"/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3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7" fillId="0" borderId="21" xfId="0" applyFont="1" applyBorder="1" applyAlignment="1" applyProtection="1">
      <alignment vertical="center"/>
      <protection locked="0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56" fillId="0" borderId="0" xfId="1" applyFont="1" applyAlignment="1" applyProtection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725860811" TargetMode="External"/><Relationship Id="rId21" Type="http://schemas.openxmlformats.org/officeDocument/2006/relationships/hyperlink" Target="https://podminky.urs.cz/item/CS_URS_2024_02/725210821" TargetMode="External"/><Relationship Id="rId42" Type="http://schemas.openxmlformats.org/officeDocument/2006/relationships/hyperlink" Target="https://podminky.urs.cz/item/CS_URS_2024_02/766691811" TargetMode="External"/><Relationship Id="rId47" Type="http://schemas.openxmlformats.org/officeDocument/2006/relationships/hyperlink" Target="https://podminky.urs.cz/item/CS_URS_2024_02/997013867" TargetMode="External"/><Relationship Id="rId63" Type="http://schemas.openxmlformats.org/officeDocument/2006/relationships/hyperlink" Target="https://podminky.urs.cz/item/CS_URS_2024_02/781739191" TargetMode="External"/><Relationship Id="rId68" Type="http://schemas.openxmlformats.org/officeDocument/2006/relationships/hyperlink" Target="https://podminky.urs.cz/item/CS_URS_2024_02/784211101" TargetMode="External"/><Relationship Id="rId7" Type="http://schemas.openxmlformats.org/officeDocument/2006/relationships/hyperlink" Target="https://podminky.urs.cz/item/CS_URS_2024_02/632451234" TargetMode="External"/><Relationship Id="rId2" Type="http://schemas.openxmlformats.org/officeDocument/2006/relationships/hyperlink" Target="https://podminky.urs.cz/item/CS_URS_2024_02/974041113" TargetMode="External"/><Relationship Id="rId16" Type="http://schemas.openxmlformats.org/officeDocument/2006/relationships/hyperlink" Target="https://podminky.urs.cz/item/CS_URS_2024_02/997013156" TargetMode="External"/><Relationship Id="rId29" Type="http://schemas.openxmlformats.org/officeDocument/2006/relationships/hyperlink" Target="https://podminky.urs.cz/item/CS_URS_2024_02/734221514" TargetMode="External"/><Relationship Id="rId11" Type="http://schemas.openxmlformats.org/officeDocument/2006/relationships/hyperlink" Target="https://podminky.urs.cz/item/CS_URS_2024_02/965043341" TargetMode="External"/><Relationship Id="rId24" Type="http://schemas.openxmlformats.org/officeDocument/2006/relationships/hyperlink" Target="https://podminky.urs.cz/item/CS_URS_2024_02/725820802" TargetMode="External"/><Relationship Id="rId32" Type="http://schemas.openxmlformats.org/officeDocument/2006/relationships/hyperlink" Target="https://podminky.urs.cz/item/CS_URS_2024_02/735191902" TargetMode="External"/><Relationship Id="rId37" Type="http://schemas.openxmlformats.org/officeDocument/2006/relationships/hyperlink" Target="https://podminky.urs.cz/item/CS_URS_2024_02/763121447" TargetMode="External"/><Relationship Id="rId40" Type="http://schemas.openxmlformats.org/officeDocument/2006/relationships/hyperlink" Target="https://podminky.urs.cz/item/CS_URS_2024_02/766660021" TargetMode="External"/><Relationship Id="rId45" Type="http://schemas.openxmlformats.org/officeDocument/2006/relationships/hyperlink" Target="https://podminky.urs.cz/item/CS_URS_2024_02/771573810" TargetMode="External"/><Relationship Id="rId53" Type="http://schemas.openxmlformats.org/officeDocument/2006/relationships/hyperlink" Target="https://podminky.urs.cz/item/CS_URS_2024_02/776411111" TargetMode="External"/><Relationship Id="rId58" Type="http://schemas.openxmlformats.org/officeDocument/2006/relationships/hyperlink" Target="https://podminky.urs.cz/item/CS_URS_2024_02/781151031" TargetMode="External"/><Relationship Id="rId66" Type="http://schemas.openxmlformats.org/officeDocument/2006/relationships/hyperlink" Target="https://podminky.urs.cz/item/CS_URS_2024_02/783617117" TargetMode="External"/><Relationship Id="rId5" Type="http://schemas.openxmlformats.org/officeDocument/2006/relationships/hyperlink" Target="https://podminky.urs.cz/item/CS_URS_2024_02/985323111" TargetMode="External"/><Relationship Id="rId61" Type="http://schemas.openxmlformats.org/officeDocument/2006/relationships/hyperlink" Target="https://podminky.urs.cz/item/CS_URS_2024_02/781492251" TargetMode="External"/><Relationship Id="rId19" Type="http://schemas.openxmlformats.org/officeDocument/2006/relationships/hyperlink" Target="https://podminky.urs.cz/item/CS_URS_2024_02/997013869" TargetMode="External"/><Relationship Id="rId14" Type="http://schemas.openxmlformats.org/officeDocument/2006/relationships/hyperlink" Target="https://podminky.urs.cz/item/CS_URS_2024_02/968072245" TargetMode="External"/><Relationship Id="rId22" Type="http://schemas.openxmlformats.org/officeDocument/2006/relationships/hyperlink" Target="https://podminky.urs.cz/item/CS_URS_2024_02/725211681" TargetMode="External"/><Relationship Id="rId27" Type="http://schemas.openxmlformats.org/officeDocument/2006/relationships/hyperlink" Target="https://podminky.urs.cz/item/CS_URS_2024_02/725861102" TargetMode="External"/><Relationship Id="rId30" Type="http://schemas.openxmlformats.org/officeDocument/2006/relationships/hyperlink" Target="https://podminky.urs.cz/item/CS_URS_2024_02/735000912" TargetMode="External"/><Relationship Id="rId35" Type="http://schemas.openxmlformats.org/officeDocument/2006/relationships/hyperlink" Target="https://podminky.urs.cz/item/CS_URS_2024_02/735192911" TargetMode="External"/><Relationship Id="rId43" Type="http://schemas.openxmlformats.org/officeDocument/2006/relationships/hyperlink" Target="https://podminky.urs.cz/item/CS_URS_2024_02/766691914" TargetMode="External"/><Relationship Id="rId48" Type="http://schemas.openxmlformats.org/officeDocument/2006/relationships/hyperlink" Target="https://podminky.urs.cz/item/CS_URS_2024_02/776111112" TargetMode="External"/><Relationship Id="rId56" Type="http://schemas.openxmlformats.org/officeDocument/2006/relationships/hyperlink" Target="https://podminky.urs.cz/item/CS_URS_2024_02/997013813" TargetMode="External"/><Relationship Id="rId64" Type="http://schemas.openxmlformats.org/officeDocument/2006/relationships/hyperlink" Target="https://podminky.urs.cz/item/CS_URS_2024_02/998781123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s://podminky.urs.cz/item/CS_URS_2024_02/632451292" TargetMode="External"/><Relationship Id="rId51" Type="http://schemas.openxmlformats.org/officeDocument/2006/relationships/hyperlink" Target="https://podminky.urs.cz/item/CS_URS_2024_02/776211111" TargetMode="External"/><Relationship Id="rId3" Type="http://schemas.openxmlformats.org/officeDocument/2006/relationships/hyperlink" Target="https://podminky.urs.cz/item/CS_URS_2024_02/985311311" TargetMode="External"/><Relationship Id="rId12" Type="http://schemas.openxmlformats.org/officeDocument/2006/relationships/hyperlink" Target="https://podminky.urs.cz/item/CS_URS_2024_02/965046111" TargetMode="External"/><Relationship Id="rId17" Type="http://schemas.openxmlformats.org/officeDocument/2006/relationships/hyperlink" Target="https://podminky.urs.cz/item/CS_URS_2024_02/997013501" TargetMode="External"/><Relationship Id="rId25" Type="http://schemas.openxmlformats.org/officeDocument/2006/relationships/hyperlink" Target="https://podminky.urs.cz/item/CS_URS_2024_02/725829121" TargetMode="External"/><Relationship Id="rId33" Type="http://schemas.openxmlformats.org/officeDocument/2006/relationships/hyperlink" Target="https://podminky.urs.cz/item/CS_URS_2024_02/735191904" TargetMode="External"/><Relationship Id="rId38" Type="http://schemas.openxmlformats.org/officeDocument/2006/relationships/hyperlink" Target="https://podminky.urs.cz/item/CS_URS_2024_02/763135101" TargetMode="External"/><Relationship Id="rId46" Type="http://schemas.openxmlformats.org/officeDocument/2006/relationships/hyperlink" Target="https://podminky.urs.cz/item/CS_URS_2024_02/771473810" TargetMode="External"/><Relationship Id="rId59" Type="http://schemas.openxmlformats.org/officeDocument/2006/relationships/hyperlink" Target="https://podminky.urs.cz/item/CS_URS_2024_02/781472217" TargetMode="External"/><Relationship Id="rId67" Type="http://schemas.openxmlformats.org/officeDocument/2006/relationships/hyperlink" Target="https://podminky.urs.cz/item/CS_URS_2024_02/784181101" TargetMode="External"/><Relationship Id="rId20" Type="http://schemas.openxmlformats.org/officeDocument/2006/relationships/hyperlink" Target="https://podminky.urs.cz/item/CS_URS_2024_02/998011010" TargetMode="External"/><Relationship Id="rId41" Type="http://schemas.openxmlformats.org/officeDocument/2006/relationships/hyperlink" Target="https://podminky.urs.cz/item/CS_URS_2024_02/766660022" TargetMode="External"/><Relationship Id="rId54" Type="http://schemas.openxmlformats.org/officeDocument/2006/relationships/hyperlink" Target="https://podminky.urs.cz/item/CS_URS_2024_02/776421312" TargetMode="External"/><Relationship Id="rId62" Type="http://schemas.openxmlformats.org/officeDocument/2006/relationships/hyperlink" Target="https://podminky.urs.cz/item/CS_URS_2024_02/781495211" TargetMode="External"/><Relationship Id="rId70" Type="http://schemas.openxmlformats.org/officeDocument/2006/relationships/drawing" Target="../drawings/drawing2.xml"/><Relationship Id="rId1" Type="http://schemas.openxmlformats.org/officeDocument/2006/relationships/hyperlink" Target="https://podminky.urs.cz/item/CS_URS_2024_02/629992112" TargetMode="External"/><Relationship Id="rId6" Type="http://schemas.openxmlformats.org/officeDocument/2006/relationships/hyperlink" Target="https://podminky.urs.cz/item/CS_URS_2024_02/631362021" TargetMode="External"/><Relationship Id="rId15" Type="http://schemas.openxmlformats.org/officeDocument/2006/relationships/hyperlink" Target="https://podminky.urs.cz/item/CS_URS_2024_02/971035641" TargetMode="External"/><Relationship Id="rId23" Type="http://schemas.openxmlformats.org/officeDocument/2006/relationships/hyperlink" Target="https://podminky.urs.cz/item/CS_URS_2024_02/725810811" TargetMode="External"/><Relationship Id="rId28" Type="http://schemas.openxmlformats.org/officeDocument/2006/relationships/hyperlink" Target="https://podminky.urs.cz/item/CS_URS_2024_02/998725113" TargetMode="External"/><Relationship Id="rId36" Type="http://schemas.openxmlformats.org/officeDocument/2006/relationships/hyperlink" Target="https://podminky.urs.cz/item/CS_URS_2024_02/763111343" TargetMode="External"/><Relationship Id="rId49" Type="http://schemas.openxmlformats.org/officeDocument/2006/relationships/hyperlink" Target="https://podminky.urs.cz/item/CS_URS_2024_02/776141122" TargetMode="External"/><Relationship Id="rId57" Type="http://schemas.openxmlformats.org/officeDocument/2006/relationships/hyperlink" Target="https://podminky.urs.cz/item/CS_URS_2024_02/781131112" TargetMode="External"/><Relationship Id="rId10" Type="http://schemas.openxmlformats.org/officeDocument/2006/relationships/hyperlink" Target="https://podminky.urs.cz/item/CS_URS_2024_02/962032111" TargetMode="External"/><Relationship Id="rId31" Type="http://schemas.openxmlformats.org/officeDocument/2006/relationships/hyperlink" Target="https://podminky.urs.cz/item/CS_URS_2024_02/735110914" TargetMode="External"/><Relationship Id="rId44" Type="http://schemas.openxmlformats.org/officeDocument/2006/relationships/hyperlink" Target="https://podminky.urs.cz/item/CS_URS_2024_02/998766113" TargetMode="External"/><Relationship Id="rId52" Type="http://schemas.openxmlformats.org/officeDocument/2006/relationships/hyperlink" Target="https://podminky.urs.cz/item/CS_URS_2024_02/776410811" TargetMode="External"/><Relationship Id="rId60" Type="http://schemas.openxmlformats.org/officeDocument/2006/relationships/hyperlink" Target="https://podminky.urs.cz/item/CS_URS_2024_02/781473810" TargetMode="External"/><Relationship Id="rId65" Type="http://schemas.openxmlformats.org/officeDocument/2006/relationships/hyperlink" Target="https://podminky.urs.cz/item/CS_URS_2024_02/783614141" TargetMode="External"/><Relationship Id="rId4" Type="http://schemas.openxmlformats.org/officeDocument/2006/relationships/hyperlink" Target="https://podminky.urs.cz/item/CS_URS_2024_02/985321112" TargetMode="External"/><Relationship Id="rId9" Type="http://schemas.openxmlformats.org/officeDocument/2006/relationships/hyperlink" Target="https://podminky.urs.cz/item/CS_URS_2024_02/642942111" TargetMode="External"/><Relationship Id="rId13" Type="http://schemas.openxmlformats.org/officeDocument/2006/relationships/hyperlink" Target="https://podminky.urs.cz/item/CS_URS_2024_02/965049111" TargetMode="External"/><Relationship Id="rId18" Type="http://schemas.openxmlformats.org/officeDocument/2006/relationships/hyperlink" Target="https://podminky.urs.cz/item/CS_URS_2024_02/997013509" TargetMode="External"/><Relationship Id="rId39" Type="http://schemas.openxmlformats.org/officeDocument/2006/relationships/hyperlink" Target="https://podminky.urs.cz/item/CS_URS_2024_02/763135811" TargetMode="External"/><Relationship Id="rId34" Type="http://schemas.openxmlformats.org/officeDocument/2006/relationships/hyperlink" Target="https://podminky.urs.cz/item/CS_URS_2024_02/735191910" TargetMode="External"/><Relationship Id="rId50" Type="http://schemas.openxmlformats.org/officeDocument/2006/relationships/hyperlink" Target="https://podminky.urs.cz/item/CS_URS_2024_02/776201812" TargetMode="External"/><Relationship Id="rId55" Type="http://schemas.openxmlformats.org/officeDocument/2006/relationships/hyperlink" Target="https://podminky.urs.cz/item/CS_URS_2024_02/99877612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741122211" TargetMode="External"/><Relationship Id="rId13" Type="http://schemas.openxmlformats.org/officeDocument/2006/relationships/hyperlink" Target="https://podminky.urs.cz/item/CS_URS_2024_02/741310221" TargetMode="External"/><Relationship Id="rId18" Type="http://schemas.openxmlformats.org/officeDocument/2006/relationships/hyperlink" Target="https://podminky.urs.cz/item/CS_URS_2023_02/742330044" TargetMode="External"/><Relationship Id="rId3" Type="http://schemas.openxmlformats.org/officeDocument/2006/relationships/hyperlink" Target="https://podminky.urs.cz/item/CS_URS_2024_02/741120101" TargetMode="External"/><Relationship Id="rId7" Type="http://schemas.openxmlformats.org/officeDocument/2006/relationships/hyperlink" Target="https://podminky.urs.cz/item/CS_URS_2024_02/741122201" TargetMode="External"/><Relationship Id="rId12" Type="http://schemas.openxmlformats.org/officeDocument/2006/relationships/hyperlink" Target="https://podminky.urs.cz/item/CS_URS_2024_02/741310022" TargetMode="External"/><Relationship Id="rId17" Type="http://schemas.openxmlformats.org/officeDocument/2006/relationships/hyperlink" Target="https://podminky.urs.cz/item/CS_URS_2023_02/742124001" TargetMode="External"/><Relationship Id="rId2" Type="http://schemas.openxmlformats.org/officeDocument/2006/relationships/hyperlink" Target="https://podminky.urs.cz/item/CS_URS_2024_02/741112061" TargetMode="External"/><Relationship Id="rId16" Type="http://schemas.openxmlformats.org/officeDocument/2006/relationships/hyperlink" Target="https://podminky.urs.cz/item/CS_URS_2024_02/742110102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4_02/741112001" TargetMode="External"/><Relationship Id="rId6" Type="http://schemas.openxmlformats.org/officeDocument/2006/relationships/hyperlink" Target="https://podminky.urs.cz/item/CS_URS_2024_02/741122024" TargetMode="External"/><Relationship Id="rId11" Type="http://schemas.openxmlformats.org/officeDocument/2006/relationships/hyperlink" Target="https://podminky.urs.cz/item/CS_URS_2024_02/741310021" TargetMode="External"/><Relationship Id="rId5" Type="http://schemas.openxmlformats.org/officeDocument/2006/relationships/hyperlink" Target="https://podminky.urs.cz/item/CS_URS_2024_02/741120403" TargetMode="External"/><Relationship Id="rId15" Type="http://schemas.openxmlformats.org/officeDocument/2006/relationships/hyperlink" Target="https://podminky.urs.cz/item/CS_URS_2023_02/742110003" TargetMode="External"/><Relationship Id="rId10" Type="http://schemas.openxmlformats.org/officeDocument/2006/relationships/hyperlink" Target="https://podminky.urs.cz/item/CS_URS_2024_02/741310001" TargetMode="External"/><Relationship Id="rId19" Type="http://schemas.openxmlformats.org/officeDocument/2006/relationships/hyperlink" Target="https://podminky.urs.cz/item/CS_URS_2024_02/742124005" TargetMode="External"/><Relationship Id="rId4" Type="http://schemas.openxmlformats.org/officeDocument/2006/relationships/hyperlink" Target="https://podminky.urs.cz/item/CS_URS_2024_02/741120401" TargetMode="External"/><Relationship Id="rId9" Type="http://schemas.openxmlformats.org/officeDocument/2006/relationships/hyperlink" Target="https://podminky.urs.cz/item/CS_URS_2024_02/741122231" TargetMode="External"/><Relationship Id="rId14" Type="http://schemas.openxmlformats.org/officeDocument/2006/relationships/hyperlink" Target="https://podminky.urs.cz/item/CS_URS_2024_02/741313004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070001000" TargetMode="External"/><Relationship Id="rId1" Type="http://schemas.openxmlformats.org/officeDocument/2006/relationships/hyperlink" Target="https://podminky.urs.cz/item/CS_URS_2024_02/03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topLeftCell="A19" workbookViewId="0">
      <selection activeCell="F24" sqref="F24:AL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93" t="s">
        <v>6</v>
      </c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>
      <c r="B5" s="19"/>
      <c r="D5" s="22" t="s">
        <v>13</v>
      </c>
      <c r="K5" s="275" t="s">
        <v>14</v>
      </c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R5" s="19"/>
      <c r="BS5" s="16" t="s">
        <v>7</v>
      </c>
    </row>
    <row r="6" spans="1:74" ht="36.950000000000003" customHeight="1">
      <c r="B6" s="19"/>
      <c r="D6" s="24" t="s">
        <v>15</v>
      </c>
      <c r="K6" s="276" t="s">
        <v>16</v>
      </c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R6" s="19"/>
      <c r="BS6" s="16" t="s">
        <v>7</v>
      </c>
    </row>
    <row r="7" spans="1:74" ht="12" customHeight="1">
      <c r="B7" s="19"/>
      <c r="D7" s="25" t="s">
        <v>17</v>
      </c>
      <c r="K7" s="23" t="s">
        <v>3</v>
      </c>
      <c r="AK7" s="25" t="s">
        <v>18</v>
      </c>
      <c r="AN7" s="23" t="s">
        <v>3</v>
      </c>
      <c r="AR7" s="19"/>
      <c r="BS7" s="16" t="s">
        <v>7</v>
      </c>
    </row>
    <row r="8" spans="1:74" ht="12" customHeight="1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ht="14.45" customHeight="1">
      <c r="B9" s="19"/>
      <c r="AR9" s="19"/>
      <c r="BS9" s="16" t="s">
        <v>7</v>
      </c>
    </row>
    <row r="10" spans="1:74" ht="12" customHeight="1">
      <c r="B10" s="19"/>
      <c r="D10" s="25" t="s">
        <v>23</v>
      </c>
      <c r="AK10" s="25" t="s">
        <v>24</v>
      </c>
      <c r="AN10" s="23" t="s">
        <v>3</v>
      </c>
      <c r="AR10" s="19"/>
      <c r="BS10" s="16" t="s">
        <v>7</v>
      </c>
    </row>
    <row r="11" spans="1:74" ht="18.399999999999999" customHeight="1">
      <c r="B11" s="19"/>
      <c r="E11" s="23" t="s">
        <v>25</v>
      </c>
      <c r="AK11" s="25" t="s">
        <v>26</v>
      </c>
      <c r="AN11" s="23" t="s">
        <v>3</v>
      </c>
      <c r="AR11" s="19"/>
      <c r="BS11" s="16" t="s">
        <v>7</v>
      </c>
    </row>
    <row r="12" spans="1:74" ht="6.95" customHeight="1">
      <c r="B12" s="19"/>
      <c r="AR12" s="19"/>
      <c r="BS12" s="16" t="s">
        <v>7</v>
      </c>
    </row>
    <row r="13" spans="1:74" ht="12" customHeight="1">
      <c r="B13" s="19"/>
      <c r="D13" s="25" t="s">
        <v>27</v>
      </c>
      <c r="AK13" s="25" t="s">
        <v>24</v>
      </c>
      <c r="AN13" s="23" t="s">
        <v>3</v>
      </c>
      <c r="AR13" s="19"/>
      <c r="BS13" s="16" t="s">
        <v>7</v>
      </c>
    </row>
    <row r="14" spans="1:74" ht="12.75">
      <c r="B14" s="19"/>
      <c r="E14" s="23" t="s">
        <v>28</v>
      </c>
      <c r="AK14" s="25" t="s">
        <v>26</v>
      </c>
      <c r="AN14" s="23" t="s">
        <v>3</v>
      </c>
      <c r="AR14" s="19"/>
      <c r="BS14" s="16" t="s">
        <v>7</v>
      </c>
    </row>
    <row r="15" spans="1:74" ht="6.95" customHeight="1">
      <c r="B15" s="19"/>
      <c r="AR15" s="19"/>
      <c r="BS15" s="16" t="s">
        <v>4</v>
      </c>
    </row>
    <row r="16" spans="1:74" ht="12" customHeight="1">
      <c r="B16" s="19"/>
      <c r="D16" s="25" t="s">
        <v>29</v>
      </c>
      <c r="AK16" s="25" t="s">
        <v>24</v>
      </c>
      <c r="AN16" s="23" t="s">
        <v>3</v>
      </c>
      <c r="AR16" s="19"/>
      <c r="BS16" s="16" t="s">
        <v>4</v>
      </c>
    </row>
    <row r="17" spans="2:71" ht="18.399999999999999" customHeight="1">
      <c r="B17" s="19"/>
      <c r="E17" s="23" t="s">
        <v>28</v>
      </c>
      <c r="AK17" s="25" t="s">
        <v>26</v>
      </c>
      <c r="AN17" s="23" t="s">
        <v>3</v>
      </c>
      <c r="AR17" s="19"/>
      <c r="BS17" s="16" t="s">
        <v>30</v>
      </c>
    </row>
    <row r="18" spans="2:71" ht="6.95" customHeight="1">
      <c r="B18" s="19"/>
      <c r="AR18" s="19"/>
      <c r="BS18" s="16" t="s">
        <v>7</v>
      </c>
    </row>
    <row r="19" spans="2:71" ht="12" customHeight="1">
      <c r="B19" s="19"/>
      <c r="D19" s="25" t="s">
        <v>31</v>
      </c>
      <c r="AK19" s="25" t="s">
        <v>24</v>
      </c>
      <c r="AN19" s="23" t="s">
        <v>3</v>
      </c>
      <c r="AR19" s="19"/>
      <c r="BS19" s="16" t="s">
        <v>7</v>
      </c>
    </row>
    <row r="20" spans="2:71" ht="18.399999999999999" customHeight="1">
      <c r="B20" s="19"/>
      <c r="E20" s="23" t="s">
        <v>32</v>
      </c>
      <c r="AK20" s="25" t="s">
        <v>26</v>
      </c>
      <c r="AN20" s="23" t="s">
        <v>3</v>
      </c>
      <c r="AR20" s="19"/>
      <c r="BS20" s="16" t="s">
        <v>4</v>
      </c>
    </row>
    <row r="21" spans="2:71" ht="6.95" customHeight="1">
      <c r="B21" s="19"/>
      <c r="AR21" s="19"/>
    </row>
    <row r="22" spans="2:71" ht="12" customHeight="1">
      <c r="B22" s="19"/>
      <c r="D22" s="25" t="s">
        <v>33</v>
      </c>
      <c r="AR22" s="19"/>
    </row>
    <row r="23" spans="2:71" ht="47.25" customHeight="1">
      <c r="B23" s="19"/>
      <c r="E23" s="277" t="s">
        <v>34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R23" s="19"/>
    </row>
    <row r="24" spans="2:71" ht="210" customHeight="1">
      <c r="B24" s="19"/>
      <c r="F24" s="294" t="s">
        <v>35</v>
      </c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95"/>
      <c r="U24" s="295"/>
      <c r="V24" s="295"/>
      <c r="W24" s="295"/>
      <c r="X24" s="295"/>
      <c r="Y24" s="295"/>
      <c r="Z24" s="295"/>
      <c r="AA24" s="295"/>
      <c r="AB24" s="295"/>
      <c r="AC24" s="295"/>
      <c r="AD24" s="295"/>
      <c r="AE24" s="295"/>
      <c r="AF24" s="295"/>
      <c r="AG24" s="295"/>
      <c r="AH24" s="295"/>
      <c r="AI24" s="295"/>
      <c r="AJ24" s="295"/>
      <c r="AK24" s="295"/>
      <c r="AL24" s="295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5.9" customHeight="1">
      <c r="B26" s="27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78">
        <f>ROUND(AG54,2)</f>
        <v>0</v>
      </c>
      <c r="AL26" s="279"/>
      <c r="AM26" s="279"/>
      <c r="AN26" s="279"/>
      <c r="AO26" s="279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280" t="s">
        <v>37</v>
      </c>
      <c r="M28" s="280"/>
      <c r="N28" s="280"/>
      <c r="O28" s="280"/>
      <c r="P28" s="280"/>
      <c r="W28" s="280" t="s">
        <v>38</v>
      </c>
      <c r="X28" s="280"/>
      <c r="Y28" s="280"/>
      <c r="Z28" s="280"/>
      <c r="AA28" s="280"/>
      <c r="AB28" s="280"/>
      <c r="AC28" s="280"/>
      <c r="AD28" s="280"/>
      <c r="AE28" s="280"/>
      <c r="AK28" s="280" t="s">
        <v>39</v>
      </c>
      <c r="AL28" s="280"/>
      <c r="AM28" s="280"/>
      <c r="AN28" s="280"/>
      <c r="AO28" s="280"/>
      <c r="AR28" s="27"/>
    </row>
    <row r="29" spans="2:71" s="2" customFormat="1" ht="14.45" customHeight="1">
      <c r="B29" s="30"/>
      <c r="D29" s="25" t="s">
        <v>40</v>
      </c>
      <c r="F29" s="25" t="s">
        <v>41</v>
      </c>
      <c r="L29" s="283">
        <v>0.21</v>
      </c>
      <c r="M29" s="282"/>
      <c r="N29" s="282"/>
      <c r="O29" s="282"/>
      <c r="P29" s="282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K29" s="281">
        <f>ROUND(AV54, 2)</f>
        <v>0</v>
      </c>
      <c r="AL29" s="282"/>
      <c r="AM29" s="282"/>
      <c r="AN29" s="282"/>
      <c r="AO29" s="282"/>
      <c r="AR29" s="30"/>
    </row>
    <row r="30" spans="2:71" s="2" customFormat="1" ht="14.45" customHeight="1">
      <c r="B30" s="30"/>
      <c r="F30" s="25" t="s">
        <v>42</v>
      </c>
      <c r="L30" s="283">
        <v>0.12</v>
      </c>
      <c r="M30" s="282"/>
      <c r="N30" s="282"/>
      <c r="O30" s="282"/>
      <c r="P30" s="282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K30" s="281">
        <f>ROUND(AW54, 2)</f>
        <v>0</v>
      </c>
      <c r="AL30" s="282"/>
      <c r="AM30" s="282"/>
      <c r="AN30" s="282"/>
      <c r="AO30" s="282"/>
      <c r="AR30" s="30"/>
    </row>
    <row r="31" spans="2:71" s="2" customFormat="1" ht="14.45" hidden="1" customHeight="1">
      <c r="B31" s="30"/>
      <c r="F31" s="25" t="s">
        <v>43</v>
      </c>
      <c r="L31" s="283">
        <v>0.21</v>
      </c>
      <c r="M31" s="282"/>
      <c r="N31" s="282"/>
      <c r="O31" s="282"/>
      <c r="P31" s="282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K31" s="281">
        <v>0</v>
      </c>
      <c r="AL31" s="282"/>
      <c r="AM31" s="282"/>
      <c r="AN31" s="282"/>
      <c r="AO31" s="282"/>
      <c r="AR31" s="30"/>
    </row>
    <row r="32" spans="2:71" s="2" customFormat="1" ht="14.45" hidden="1" customHeight="1">
      <c r="B32" s="30"/>
      <c r="F32" s="25" t="s">
        <v>44</v>
      </c>
      <c r="L32" s="283">
        <v>0.12</v>
      </c>
      <c r="M32" s="282"/>
      <c r="N32" s="282"/>
      <c r="O32" s="282"/>
      <c r="P32" s="282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K32" s="281">
        <v>0</v>
      </c>
      <c r="AL32" s="282"/>
      <c r="AM32" s="282"/>
      <c r="AN32" s="282"/>
      <c r="AO32" s="282"/>
      <c r="AR32" s="30"/>
    </row>
    <row r="33" spans="2:44" s="2" customFormat="1" ht="14.45" hidden="1" customHeight="1">
      <c r="B33" s="30"/>
      <c r="F33" s="25" t="s">
        <v>45</v>
      </c>
      <c r="L33" s="283">
        <v>0</v>
      </c>
      <c r="M33" s="282"/>
      <c r="N33" s="282"/>
      <c r="O33" s="282"/>
      <c r="P33" s="282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K33" s="281">
        <v>0</v>
      </c>
      <c r="AL33" s="282"/>
      <c r="AM33" s="282"/>
      <c r="AN33" s="282"/>
      <c r="AO33" s="282"/>
      <c r="AR33" s="30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305" t="s">
        <v>48</v>
      </c>
      <c r="Y35" s="306"/>
      <c r="Z35" s="306"/>
      <c r="AA35" s="306"/>
      <c r="AB35" s="306"/>
      <c r="AC35" s="33"/>
      <c r="AD35" s="33"/>
      <c r="AE35" s="33"/>
      <c r="AF35" s="33"/>
      <c r="AG35" s="33"/>
      <c r="AH35" s="33"/>
      <c r="AI35" s="33"/>
      <c r="AJ35" s="33"/>
      <c r="AK35" s="307">
        <f>SUM(AK26:AK33)</f>
        <v>0</v>
      </c>
      <c r="AL35" s="306"/>
      <c r="AM35" s="306"/>
      <c r="AN35" s="306"/>
      <c r="AO35" s="308"/>
      <c r="AP35" s="31"/>
      <c r="AQ35" s="31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</row>
    <row r="42" spans="2:44" s="1" customFormat="1" ht="24.95" customHeight="1">
      <c r="B42" s="27"/>
      <c r="C42" s="20" t="s">
        <v>49</v>
      </c>
      <c r="AR42" s="27"/>
    </row>
    <row r="43" spans="2:44" s="1" customFormat="1" ht="6.95" customHeight="1">
      <c r="B43" s="27"/>
      <c r="AR43" s="27"/>
    </row>
    <row r="44" spans="2:44" s="3" customFormat="1" ht="12" customHeight="1">
      <c r="B44" s="39"/>
      <c r="C44" s="25" t="s">
        <v>13</v>
      </c>
      <c r="L44" s="3" t="str">
        <f>K5</f>
        <v>240904</v>
      </c>
      <c r="AR44" s="39"/>
    </row>
    <row r="45" spans="2:44" s="4" customFormat="1" ht="36.950000000000003" customHeight="1">
      <c r="B45" s="40"/>
      <c r="C45" s="41" t="s">
        <v>15</v>
      </c>
      <c r="L45" s="296" t="str">
        <f>K6</f>
        <v>Stavební úprava místnosti 116 JM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R45" s="40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5" t="s">
        <v>19</v>
      </c>
      <c r="L47" s="42" t="str">
        <f>IF(K8="","",K8)</f>
        <v xml:space="preserve">VŠE v Praze, ul. Ekonomická 957, Praha 4 </v>
      </c>
      <c r="AI47" s="25" t="s">
        <v>21</v>
      </c>
      <c r="AM47" s="298" t="str">
        <f>IF(AN8= "","",AN8)</f>
        <v>4. 9. 2024</v>
      </c>
      <c r="AN47" s="298"/>
      <c r="AR47" s="27"/>
    </row>
    <row r="48" spans="2:44" s="1" customFormat="1" ht="6.95" customHeight="1">
      <c r="B48" s="27"/>
      <c r="AR48" s="27"/>
    </row>
    <row r="49" spans="1:91" s="1" customFormat="1" ht="15.2" customHeight="1">
      <c r="B49" s="27"/>
      <c r="C49" s="25" t="s">
        <v>23</v>
      </c>
      <c r="L49" s="3" t="str">
        <f>IF(E11= "","",E11)</f>
        <v>Vysoká škola ekonomická v Praze</v>
      </c>
      <c r="AI49" s="25" t="s">
        <v>29</v>
      </c>
      <c r="AM49" s="299" t="str">
        <f>IF(E17="","",E17)</f>
        <v xml:space="preserve"> </v>
      </c>
      <c r="AN49" s="300"/>
      <c r="AO49" s="300"/>
      <c r="AP49" s="300"/>
      <c r="AR49" s="27"/>
      <c r="AS49" s="301" t="s">
        <v>50</v>
      </c>
      <c r="AT49" s="302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7"/>
      <c r="C50" s="25" t="s">
        <v>27</v>
      </c>
      <c r="L50" s="3" t="str">
        <f>IF(E14="","",E14)</f>
        <v xml:space="preserve"> </v>
      </c>
      <c r="AI50" s="25" t="s">
        <v>31</v>
      </c>
      <c r="AM50" s="299" t="str">
        <f>IF(E20="","",E20)</f>
        <v>Ing. Milan Dušek</v>
      </c>
      <c r="AN50" s="300"/>
      <c r="AO50" s="300"/>
      <c r="AP50" s="300"/>
      <c r="AR50" s="27"/>
      <c r="AS50" s="303"/>
      <c r="AT50" s="304"/>
      <c r="BD50" s="45"/>
    </row>
    <row r="51" spans="1:91" s="1" customFormat="1" ht="10.9" customHeight="1">
      <c r="B51" s="27"/>
      <c r="AR51" s="27"/>
      <c r="AS51" s="303"/>
      <c r="AT51" s="304"/>
      <c r="BD51" s="45"/>
    </row>
    <row r="52" spans="1:91" s="1" customFormat="1" ht="29.25" customHeight="1">
      <c r="B52" s="27"/>
      <c r="C52" s="287" t="s">
        <v>51</v>
      </c>
      <c r="D52" s="288"/>
      <c r="E52" s="288"/>
      <c r="F52" s="288"/>
      <c r="G52" s="288"/>
      <c r="H52" s="46"/>
      <c r="I52" s="289" t="s">
        <v>52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90" t="s">
        <v>53</v>
      </c>
      <c r="AH52" s="288"/>
      <c r="AI52" s="288"/>
      <c r="AJ52" s="288"/>
      <c r="AK52" s="288"/>
      <c r="AL52" s="288"/>
      <c r="AM52" s="288"/>
      <c r="AN52" s="289" t="s">
        <v>54</v>
      </c>
      <c r="AO52" s="288"/>
      <c r="AP52" s="288"/>
      <c r="AQ52" s="47" t="s">
        <v>55</v>
      </c>
      <c r="AR52" s="27"/>
      <c r="AS52" s="48" t="s">
        <v>56</v>
      </c>
      <c r="AT52" s="49" t="s">
        <v>57</v>
      </c>
      <c r="AU52" s="49" t="s">
        <v>58</v>
      </c>
      <c r="AV52" s="49" t="s">
        <v>59</v>
      </c>
      <c r="AW52" s="49" t="s">
        <v>60</v>
      </c>
      <c r="AX52" s="49" t="s">
        <v>61</v>
      </c>
      <c r="AY52" s="49" t="s">
        <v>62</v>
      </c>
      <c r="AZ52" s="49" t="s">
        <v>63</v>
      </c>
      <c r="BA52" s="49" t="s">
        <v>64</v>
      </c>
      <c r="BB52" s="49" t="s">
        <v>65</v>
      </c>
      <c r="BC52" s="49" t="s">
        <v>66</v>
      </c>
      <c r="BD52" s="50" t="s">
        <v>67</v>
      </c>
    </row>
    <row r="53" spans="1:91" s="1" customFormat="1" ht="10.9" customHeight="1">
      <c r="B53" s="27"/>
      <c r="AR53" s="27"/>
      <c r="AS53" s="51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2"/>
      <c r="C54" s="53" t="s">
        <v>68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291">
        <f>ROUND(SUM(AG55:AG57),2)</f>
        <v>0</v>
      </c>
      <c r="AH54" s="291"/>
      <c r="AI54" s="291"/>
      <c r="AJ54" s="291"/>
      <c r="AK54" s="291"/>
      <c r="AL54" s="291"/>
      <c r="AM54" s="291"/>
      <c r="AN54" s="292">
        <f>SUM(AG54,AT54)</f>
        <v>0</v>
      </c>
      <c r="AO54" s="292"/>
      <c r="AP54" s="292"/>
      <c r="AQ54" s="55" t="s">
        <v>3</v>
      </c>
      <c r="AR54" s="52"/>
      <c r="AS54" s="56">
        <f>ROUND(SUM(AS55:AS57),2)</f>
        <v>0</v>
      </c>
      <c r="AT54" s="57">
        <f>ROUND(SUM(AV54:AW54),2)</f>
        <v>0</v>
      </c>
      <c r="AU54" s="58">
        <f>ROUND(SUM(AU55:AU57),5)</f>
        <v>1011.62719</v>
      </c>
      <c r="AV54" s="57">
        <f>ROUND(AZ54*L29,2)</f>
        <v>0</v>
      </c>
      <c r="AW54" s="57">
        <f>ROUND(BA54*L30,2)</f>
        <v>0</v>
      </c>
      <c r="AX54" s="57">
        <f>ROUND(BB54*L29,2)</f>
        <v>0</v>
      </c>
      <c r="AY54" s="57">
        <f>ROUND(BC54*L30,2)</f>
        <v>0</v>
      </c>
      <c r="AZ54" s="57">
        <f>ROUND(SUM(AZ55:AZ57),2)</f>
        <v>0</v>
      </c>
      <c r="BA54" s="57">
        <f>ROUND(SUM(BA55:BA57),2)</f>
        <v>0</v>
      </c>
      <c r="BB54" s="57">
        <f>ROUND(SUM(BB55:BB57),2)</f>
        <v>0</v>
      </c>
      <c r="BC54" s="57">
        <f>ROUND(SUM(BC55:BC57),2)</f>
        <v>0</v>
      </c>
      <c r="BD54" s="59">
        <f>ROUND(SUM(BD55:BD57),2)</f>
        <v>0</v>
      </c>
      <c r="BS54" s="60" t="s">
        <v>69</v>
      </c>
      <c r="BT54" s="60" t="s">
        <v>70</v>
      </c>
      <c r="BU54" s="61" t="s">
        <v>71</v>
      </c>
      <c r="BV54" s="60" t="s">
        <v>72</v>
      </c>
      <c r="BW54" s="60" t="s">
        <v>5</v>
      </c>
      <c r="BX54" s="60" t="s">
        <v>73</v>
      </c>
      <c r="CL54" s="60" t="s">
        <v>3</v>
      </c>
    </row>
    <row r="55" spans="1:91" s="6" customFormat="1" ht="16.5" customHeight="1">
      <c r="A55" s="62" t="s">
        <v>74</v>
      </c>
      <c r="B55" s="63"/>
      <c r="C55" s="64"/>
      <c r="D55" s="286" t="s">
        <v>75</v>
      </c>
      <c r="E55" s="286"/>
      <c r="F55" s="286"/>
      <c r="G55" s="286"/>
      <c r="H55" s="286"/>
      <c r="I55" s="65"/>
      <c r="J55" s="286" t="s">
        <v>76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4">
        <f>'01 - Architektonicko stav...'!J30</f>
        <v>0</v>
      </c>
      <c r="AH55" s="285"/>
      <c r="AI55" s="285"/>
      <c r="AJ55" s="285"/>
      <c r="AK55" s="285"/>
      <c r="AL55" s="285"/>
      <c r="AM55" s="285"/>
      <c r="AN55" s="284">
        <f>SUM(AG55,AT55)</f>
        <v>0</v>
      </c>
      <c r="AO55" s="285"/>
      <c r="AP55" s="285"/>
      <c r="AQ55" s="66" t="s">
        <v>77</v>
      </c>
      <c r="AR55" s="63"/>
      <c r="AS55" s="67">
        <v>0</v>
      </c>
      <c r="AT55" s="68">
        <f>ROUND(SUM(AV55:AW55),2)</f>
        <v>0</v>
      </c>
      <c r="AU55" s="69">
        <f>'01 - Architektonicko stav...'!P96</f>
        <v>810.06818599999997</v>
      </c>
      <c r="AV55" s="68">
        <f>'01 - Architektonicko stav...'!J33</f>
        <v>0</v>
      </c>
      <c r="AW55" s="68">
        <f>'01 - Architektonicko stav...'!J34</f>
        <v>0</v>
      </c>
      <c r="AX55" s="68">
        <f>'01 - Architektonicko stav...'!J35</f>
        <v>0</v>
      </c>
      <c r="AY55" s="68">
        <f>'01 - Architektonicko stav...'!J36</f>
        <v>0</v>
      </c>
      <c r="AZ55" s="68">
        <f>'01 - Architektonicko stav...'!F33</f>
        <v>0</v>
      </c>
      <c r="BA55" s="68">
        <f>'01 - Architektonicko stav...'!F34</f>
        <v>0</v>
      </c>
      <c r="BB55" s="68">
        <f>'01 - Architektonicko stav...'!F35</f>
        <v>0</v>
      </c>
      <c r="BC55" s="68">
        <f>'01 - Architektonicko stav...'!F36</f>
        <v>0</v>
      </c>
      <c r="BD55" s="70">
        <f>'01 - Architektonicko stav...'!F37</f>
        <v>0</v>
      </c>
      <c r="BT55" s="71" t="s">
        <v>78</v>
      </c>
      <c r="BV55" s="71" t="s">
        <v>72</v>
      </c>
      <c r="BW55" s="71" t="s">
        <v>79</v>
      </c>
      <c r="BX55" s="71" t="s">
        <v>5</v>
      </c>
      <c r="CL55" s="71" t="s">
        <v>3</v>
      </c>
      <c r="CM55" s="71" t="s">
        <v>80</v>
      </c>
    </row>
    <row r="56" spans="1:91" s="6" customFormat="1" ht="16.5" customHeight="1">
      <c r="A56" s="62" t="s">
        <v>74</v>
      </c>
      <c r="B56" s="63"/>
      <c r="C56" s="64"/>
      <c r="D56" s="286" t="s">
        <v>81</v>
      </c>
      <c r="E56" s="286"/>
      <c r="F56" s="286"/>
      <c r="G56" s="286"/>
      <c r="H56" s="286"/>
      <c r="I56" s="65"/>
      <c r="J56" s="286" t="s">
        <v>82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4">
        <f>'02 - Elektro'!J30</f>
        <v>0</v>
      </c>
      <c r="AH56" s="285"/>
      <c r="AI56" s="285"/>
      <c r="AJ56" s="285"/>
      <c r="AK56" s="285"/>
      <c r="AL56" s="285"/>
      <c r="AM56" s="285"/>
      <c r="AN56" s="284">
        <f>SUM(AG56,AT56)</f>
        <v>0</v>
      </c>
      <c r="AO56" s="285"/>
      <c r="AP56" s="285"/>
      <c r="AQ56" s="66" t="s">
        <v>77</v>
      </c>
      <c r="AR56" s="63"/>
      <c r="AS56" s="67">
        <v>0</v>
      </c>
      <c r="AT56" s="68">
        <f>ROUND(SUM(AV56:AW56),2)</f>
        <v>0</v>
      </c>
      <c r="AU56" s="69">
        <f>'02 - Elektro'!P85</f>
        <v>201.55900000000003</v>
      </c>
      <c r="AV56" s="68">
        <f>'02 - Elektro'!J33</f>
        <v>0</v>
      </c>
      <c r="AW56" s="68">
        <f>'02 - Elektro'!J34</f>
        <v>0</v>
      </c>
      <c r="AX56" s="68">
        <f>'02 - Elektro'!J35</f>
        <v>0</v>
      </c>
      <c r="AY56" s="68">
        <f>'02 - Elektro'!J36</f>
        <v>0</v>
      </c>
      <c r="AZ56" s="68">
        <f>'02 - Elektro'!F33</f>
        <v>0</v>
      </c>
      <c r="BA56" s="68">
        <f>'02 - Elektro'!F34</f>
        <v>0</v>
      </c>
      <c r="BB56" s="68">
        <f>'02 - Elektro'!F35</f>
        <v>0</v>
      </c>
      <c r="BC56" s="68">
        <f>'02 - Elektro'!F36</f>
        <v>0</v>
      </c>
      <c r="BD56" s="70">
        <f>'02 - Elektro'!F37</f>
        <v>0</v>
      </c>
      <c r="BT56" s="71" t="s">
        <v>78</v>
      </c>
      <c r="BV56" s="71" t="s">
        <v>72</v>
      </c>
      <c r="BW56" s="71" t="s">
        <v>83</v>
      </c>
      <c r="BX56" s="71" t="s">
        <v>5</v>
      </c>
      <c r="CL56" s="71" t="s">
        <v>3</v>
      </c>
      <c r="CM56" s="71" t="s">
        <v>80</v>
      </c>
    </row>
    <row r="57" spans="1:91" s="6" customFormat="1" ht="16.5" customHeight="1">
      <c r="A57" s="62" t="s">
        <v>74</v>
      </c>
      <c r="B57" s="63"/>
      <c r="C57" s="64"/>
      <c r="D57" s="286" t="s">
        <v>84</v>
      </c>
      <c r="E57" s="286"/>
      <c r="F57" s="286"/>
      <c r="G57" s="286"/>
      <c r="H57" s="286"/>
      <c r="I57" s="65"/>
      <c r="J57" s="286" t="s">
        <v>85</v>
      </c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4">
        <f>'03 - VRN'!J30</f>
        <v>0</v>
      </c>
      <c r="AH57" s="285"/>
      <c r="AI57" s="285"/>
      <c r="AJ57" s="285"/>
      <c r="AK57" s="285"/>
      <c r="AL57" s="285"/>
      <c r="AM57" s="285"/>
      <c r="AN57" s="284">
        <f>SUM(AG57,AT57)</f>
        <v>0</v>
      </c>
      <c r="AO57" s="285"/>
      <c r="AP57" s="285"/>
      <c r="AQ57" s="66" t="s">
        <v>86</v>
      </c>
      <c r="AR57" s="63"/>
      <c r="AS57" s="72">
        <v>0</v>
      </c>
      <c r="AT57" s="73">
        <f>ROUND(SUM(AV57:AW57),2)</f>
        <v>0</v>
      </c>
      <c r="AU57" s="74">
        <f>'03 - VRN'!P82</f>
        <v>0</v>
      </c>
      <c r="AV57" s="73">
        <f>'03 - VRN'!J33</f>
        <v>0</v>
      </c>
      <c r="AW57" s="73">
        <f>'03 - VRN'!J34</f>
        <v>0</v>
      </c>
      <c r="AX57" s="73">
        <f>'03 - VRN'!J35</f>
        <v>0</v>
      </c>
      <c r="AY57" s="73">
        <f>'03 - VRN'!J36</f>
        <v>0</v>
      </c>
      <c r="AZ57" s="73">
        <f>'03 - VRN'!F33</f>
        <v>0</v>
      </c>
      <c r="BA57" s="73">
        <f>'03 - VRN'!F34</f>
        <v>0</v>
      </c>
      <c r="BB57" s="73">
        <f>'03 - VRN'!F35</f>
        <v>0</v>
      </c>
      <c r="BC57" s="73">
        <f>'03 - VRN'!F36</f>
        <v>0</v>
      </c>
      <c r="BD57" s="75">
        <f>'03 - VRN'!F37</f>
        <v>0</v>
      </c>
      <c r="BT57" s="71" t="s">
        <v>78</v>
      </c>
      <c r="BV57" s="71" t="s">
        <v>72</v>
      </c>
      <c r="BW57" s="71" t="s">
        <v>87</v>
      </c>
      <c r="BX57" s="71" t="s">
        <v>5</v>
      </c>
      <c r="CL57" s="71" t="s">
        <v>3</v>
      </c>
      <c r="CM57" s="71" t="s">
        <v>80</v>
      </c>
    </row>
    <row r="58" spans="1:91" s="1" customFormat="1" ht="30" customHeight="1">
      <c r="B58" s="27"/>
      <c r="AR58" s="27"/>
    </row>
    <row r="59" spans="1:91" s="1" customFormat="1" ht="6.95" customHeight="1"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27"/>
    </row>
  </sheetData>
  <mergeCells count="49">
    <mergeCell ref="AR2:BE2"/>
    <mergeCell ref="F24:AL24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01 - Architektonicko stav...'!C2" display="/" xr:uid="{00000000-0004-0000-0000-000000000000}"/>
    <hyperlink ref="A56" location="'02 - Elektro'!C2" display="/" xr:uid="{00000000-0004-0000-0000-000001000000}"/>
    <hyperlink ref="A57" location="'03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8"/>
  <sheetViews>
    <sheetView showGridLines="0" topLeftCell="A254" workbookViewId="0">
      <selection activeCell="Y300" sqref="Y30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56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6" t="s">
        <v>79</v>
      </c>
    </row>
    <row r="3" spans="2:46" ht="6.95" customHeight="1">
      <c r="B3" s="17"/>
      <c r="C3" s="18"/>
      <c r="D3" s="18"/>
      <c r="E3" s="18"/>
      <c r="F3" s="18"/>
      <c r="G3" s="18"/>
      <c r="H3" s="18"/>
      <c r="I3" s="257"/>
      <c r="J3" s="18"/>
      <c r="K3" s="18"/>
      <c r="L3" s="19"/>
      <c r="AT3" s="16" t="s">
        <v>80</v>
      </c>
    </row>
    <row r="4" spans="2:46" ht="24.95" customHeight="1">
      <c r="B4" s="19"/>
      <c r="D4" s="20" t="s">
        <v>88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0" t="str">
        <f>'Rekapitulace stavby'!K6</f>
        <v>Stavební úprava místnosti 116 JM</v>
      </c>
      <c r="F7" s="311"/>
      <c r="G7" s="311"/>
      <c r="H7" s="311"/>
      <c r="L7" s="19"/>
    </row>
    <row r="8" spans="2:46" s="1" customFormat="1" ht="12" customHeight="1">
      <c r="B8" s="27"/>
      <c r="D8" s="25" t="s">
        <v>89</v>
      </c>
      <c r="I8" s="258"/>
      <c r="L8" s="27"/>
    </row>
    <row r="9" spans="2:46" s="1" customFormat="1" ht="16.5" customHeight="1">
      <c r="B9" s="27"/>
      <c r="E9" s="296" t="s">
        <v>90</v>
      </c>
      <c r="F9" s="309"/>
      <c r="G9" s="309"/>
      <c r="H9" s="309"/>
      <c r="I9" s="258"/>
      <c r="L9" s="27"/>
    </row>
    <row r="10" spans="2:46" s="1" customFormat="1">
      <c r="B10" s="27"/>
      <c r="I10" s="258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59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59" t="s">
        <v>21</v>
      </c>
      <c r="J12" s="223" t="str">
        <f>'Rekapitulace stavby'!AN8</f>
        <v>4. 9. 2024</v>
      </c>
      <c r="L12" s="27"/>
    </row>
    <row r="13" spans="2:46" s="1" customFormat="1" ht="10.9" customHeight="1">
      <c r="B13" s="27"/>
      <c r="I13" s="258"/>
      <c r="L13" s="27"/>
    </row>
    <row r="14" spans="2:46" s="1" customFormat="1" ht="12" customHeight="1">
      <c r="B14" s="27"/>
      <c r="D14" s="25" t="s">
        <v>23</v>
      </c>
      <c r="I14" s="259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59" t="s">
        <v>26</v>
      </c>
      <c r="J15" s="23" t="s">
        <v>3</v>
      </c>
      <c r="L15" s="27"/>
    </row>
    <row r="16" spans="2:46" s="1" customFormat="1" ht="6.95" customHeight="1">
      <c r="B16" s="27"/>
      <c r="I16" s="258"/>
      <c r="L16" s="27"/>
    </row>
    <row r="17" spans="2:12" s="1" customFormat="1" ht="12" customHeight="1">
      <c r="B17" s="27"/>
      <c r="D17" s="25" t="s">
        <v>27</v>
      </c>
      <c r="I17" s="259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75" t="str">
        <f>'Rekapitulace stavby'!E14</f>
        <v xml:space="preserve"> </v>
      </c>
      <c r="F18" s="275"/>
      <c r="G18" s="275"/>
      <c r="H18" s="275"/>
      <c r="I18" s="259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58"/>
      <c r="L19" s="27"/>
    </row>
    <row r="20" spans="2:12" s="1" customFormat="1" ht="12" customHeight="1">
      <c r="B20" s="27"/>
      <c r="D20" s="25" t="s">
        <v>29</v>
      </c>
      <c r="I20" s="259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59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58"/>
      <c r="L22" s="27"/>
    </row>
    <row r="23" spans="2:12" s="1" customFormat="1" ht="12" customHeight="1">
      <c r="B23" s="27"/>
      <c r="D23" s="25" t="s">
        <v>31</v>
      </c>
      <c r="I23" s="259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59" t="s">
        <v>26</v>
      </c>
      <c r="J24" s="23" t="s">
        <v>3</v>
      </c>
      <c r="L24" s="27"/>
    </row>
    <row r="25" spans="2:12" s="1" customFormat="1" ht="6.95" customHeight="1">
      <c r="B25" s="27"/>
      <c r="I25" s="258"/>
      <c r="L25" s="27"/>
    </row>
    <row r="26" spans="2:12" s="1" customFormat="1" ht="12" customHeight="1">
      <c r="B26" s="27"/>
      <c r="D26" s="25" t="s">
        <v>33</v>
      </c>
      <c r="I26" s="258"/>
      <c r="L26" s="27"/>
    </row>
    <row r="27" spans="2:12" s="7" customFormat="1" ht="16.5" customHeight="1">
      <c r="B27" s="77"/>
      <c r="E27" s="277" t="s">
        <v>3</v>
      </c>
      <c r="F27" s="277"/>
      <c r="G27" s="277"/>
      <c r="H27" s="277"/>
      <c r="I27" s="260"/>
      <c r="L27" s="77"/>
    </row>
    <row r="28" spans="2:12" s="1" customFormat="1" ht="6.95" customHeight="1">
      <c r="B28" s="27"/>
      <c r="I28" s="258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61"/>
      <c r="J29" s="43"/>
      <c r="K29" s="43"/>
      <c r="L29" s="27"/>
    </row>
    <row r="30" spans="2:12" s="1" customFormat="1" ht="25.35" customHeight="1">
      <c r="B30" s="27"/>
      <c r="D30" s="78" t="s">
        <v>36</v>
      </c>
      <c r="I30" s="258"/>
      <c r="J30" s="222">
        <f>ROUND(J96,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61"/>
      <c r="J31" s="43"/>
      <c r="K31" s="43"/>
      <c r="L31" s="27"/>
    </row>
    <row r="32" spans="2:12" s="1" customFormat="1" ht="14.45" customHeight="1">
      <c r="B32" s="27"/>
      <c r="F32" s="221" t="s">
        <v>38</v>
      </c>
      <c r="I32" s="262" t="s">
        <v>37</v>
      </c>
      <c r="J32" s="221" t="s">
        <v>39</v>
      </c>
      <c r="L32" s="27"/>
    </row>
    <row r="33" spans="2:12" s="1" customFormat="1" ht="14.45" customHeight="1">
      <c r="B33" s="27"/>
      <c r="D33" s="79" t="s">
        <v>40</v>
      </c>
      <c r="E33" s="25" t="s">
        <v>41</v>
      </c>
      <c r="F33" s="224">
        <f>ROUND((SUM(BE96:BE317)),  2)</f>
        <v>0</v>
      </c>
      <c r="I33" s="263">
        <v>0.21</v>
      </c>
      <c r="J33" s="224">
        <f>ROUND(((SUM(BE96:BE317))*I33),  2)</f>
        <v>0</v>
      </c>
      <c r="L33" s="27"/>
    </row>
    <row r="34" spans="2:12" s="1" customFormat="1" ht="14.45" customHeight="1">
      <c r="B34" s="27"/>
      <c r="E34" s="25" t="s">
        <v>42</v>
      </c>
      <c r="F34" s="224">
        <f>ROUND((SUM(BF96:BF317)),  2)</f>
        <v>0</v>
      </c>
      <c r="I34" s="263">
        <v>0.12</v>
      </c>
      <c r="J34" s="224">
        <f>ROUND(((SUM(BF96:BF317))*I34),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24">
        <f>ROUND((SUM(BG96:BG317)),  2)</f>
        <v>0</v>
      </c>
      <c r="I35" s="263">
        <v>0.21</v>
      </c>
      <c r="J35" s="224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24">
        <f>ROUND((SUM(BH96:BH317)),  2)</f>
        <v>0</v>
      </c>
      <c r="I36" s="263">
        <v>0.12</v>
      </c>
      <c r="J36" s="224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24">
        <f>ROUND((SUM(BI96:BI317)),  2)</f>
        <v>0</v>
      </c>
      <c r="I37" s="263">
        <v>0</v>
      </c>
      <c r="J37" s="224">
        <f>0</f>
        <v>0</v>
      </c>
      <c r="L37" s="27"/>
    </row>
    <row r="38" spans="2:12" s="1" customFormat="1" ht="6.95" customHeight="1">
      <c r="B38" s="27"/>
      <c r="I38" s="258"/>
      <c r="L38" s="27"/>
    </row>
    <row r="39" spans="2:12" s="1" customFormat="1" ht="25.35" customHeight="1">
      <c r="B39" s="27"/>
      <c r="C39" s="80"/>
      <c r="D39" s="81" t="s">
        <v>46</v>
      </c>
      <c r="E39" s="46"/>
      <c r="F39" s="46"/>
      <c r="G39" s="225" t="s">
        <v>47</v>
      </c>
      <c r="H39" s="226" t="s">
        <v>48</v>
      </c>
      <c r="I39" s="264"/>
      <c r="J39" s="245">
        <f>SUM(J30:J37)</f>
        <v>0</v>
      </c>
      <c r="K39" s="246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65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66"/>
      <c r="J44" s="38"/>
      <c r="K44" s="38"/>
      <c r="L44" s="27"/>
    </row>
    <row r="45" spans="2:12" s="1" customFormat="1" ht="24.95" customHeight="1">
      <c r="B45" s="27"/>
      <c r="C45" s="20" t="s">
        <v>91</v>
      </c>
      <c r="I45" s="258"/>
      <c r="L45" s="27"/>
    </row>
    <row r="46" spans="2:12" s="1" customFormat="1" ht="6.95" customHeight="1">
      <c r="B46" s="27"/>
      <c r="I46" s="258"/>
      <c r="L46" s="27"/>
    </row>
    <row r="47" spans="2:12" s="1" customFormat="1" ht="12" customHeight="1">
      <c r="B47" s="27"/>
      <c r="C47" s="25" t="s">
        <v>15</v>
      </c>
      <c r="I47" s="258"/>
      <c r="L47" s="27"/>
    </row>
    <row r="48" spans="2:12" s="1" customFormat="1" ht="16.5" customHeight="1">
      <c r="B48" s="27"/>
      <c r="E48" s="310" t="str">
        <f>E7</f>
        <v>Stavební úprava místnosti 116 JM</v>
      </c>
      <c r="F48" s="311"/>
      <c r="G48" s="311"/>
      <c r="H48" s="311"/>
      <c r="I48" s="258"/>
      <c r="L48" s="27"/>
    </row>
    <row r="49" spans="2:47" s="1" customFormat="1" ht="12" customHeight="1">
      <c r="B49" s="27"/>
      <c r="C49" s="25" t="s">
        <v>89</v>
      </c>
      <c r="I49" s="258"/>
      <c r="L49" s="27"/>
    </row>
    <row r="50" spans="2:47" s="1" customFormat="1" ht="16.5" customHeight="1">
      <c r="B50" s="27"/>
      <c r="E50" s="296" t="str">
        <f>E9</f>
        <v>01 - Architektonicko stavební řešení</v>
      </c>
      <c r="F50" s="309"/>
      <c r="G50" s="309"/>
      <c r="H50" s="309"/>
      <c r="I50" s="258"/>
      <c r="L50" s="27"/>
    </row>
    <row r="51" spans="2:47" s="1" customFormat="1" ht="6.95" customHeight="1">
      <c r="B51" s="27"/>
      <c r="I51" s="258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59" t="s">
        <v>21</v>
      </c>
      <c r="J52" s="223" t="str">
        <f>IF(J12="","",J12)</f>
        <v>4. 9. 2024</v>
      </c>
      <c r="L52" s="27"/>
    </row>
    <row r="53" spans="2:47" s="1" customFormat="1" ht="6.95" customHeight="1">
      <c r="B53" s="27"/>
      <c r="I53" s="258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59" t="s">
        <v>29</v>
      </c>
      <c r="J54" s="220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59" t="s">
        <v>31</v>
      </c>
      <c r="J55" s="220" t="str">
        <f>E24</f>
        <v>Ing. Milan Dušek</v>
      </c>
      <c r="L55" s="27"/>
    </row>
    <row r="56" spans="2:47" s="1" customFormat="1" ht="10.35" customHeight="1">
      <c r="B56" s="27"/>
      <c r="I56" s="258"/>
      <c r="L56" s="27"/>
    </row>
    <row r="57" spans="2:47" s="1" customFormat="1" ht="29.25" customHeight="1">
      <c r="B57" s="27"/>
      <c r="C57" s="82" t="s">
        <v>92</v>
      </c>
      <c r="D57" s="80"/>
      <c r="E57" s="80"/>
      <c r="F57" s="80"/>
      <c r="G57" s="80"/>
      <c r="H57" s="80"/>
      <c r="I57" s="267"/>
      <c r="J57" s="247" t="s">
        <v>93</v>
      </c>
      <c r="K57" s="80"/>
      <c r="L57" s="27"/>
    </row>
    <row r="58" spans="2:47" s="1" customFormat="1" ht="10.35" customHeight="1">
      <c r="B58" s="27"/>
      <c r="I58" s="258"/>
      <c r="L58" s="27"/>
    </row>
    <row r="59" spans="2:47" s="1" customFormat="1" ht="22.9" customHeight="1">
      <c r="B59" s="27"/>
      <c r="C59" s="83" t="s">
        <v>68</v>
      </c>
      <c r="I59" s="258"/>
      <c r="J59" s="222">
        <f>J96</f>
        <v>0</v>
      </c>
      <c r="L59" s="27"/>
      <c r="AU59" s="16" t="s">
        <v>94</v>
      </c>
    </row>
    <row r="60" spans="2:47" s="8" customFormat="1" ht="24.95" customHeight="1">
      <c r="B60" s="84"/>
      <c r="D60" s="85" t="s">
        <v>95</v>
      </c>
      <c r="E60" s="227"/>
      <c r="F60" s="227"/>
      <c r="G60" s="227"/>
      <c r="H60" s="227"/>
      <c r="I60" s="268"/>
      <c r="J60" s="248">
        <f>J97</f>
        <v>0</v>
      </c>
      <c r="L60" s="84"/>
    </row>
    <row r="61" spans="2:47" s="9" customFormat="1" ht="19.899999999999999" customHeight="1">
      <c r="B61" s="86"/>
      <c r="D61" s="87" t="s">
        <v>96</v>
      </c>
      <c r="E61" s="228"/>
      <c r="F61" s="228"/>
      <c r="G61" s="228"/>
      <c r="H61" s="228"/>
      <c r="I61" s="269"/>
      <c r="J61" s="249">
        <f>J112</f>
        <v>0</v>
      </c>
      <c r="L61" s="86"/>
    </row>
    <row r="62" spans="2:47" s="9" customFormat="1" ht="19.899999999999999" customHeight="1">
      <c r="B62" s="86"/>
      <c r="D62" s="87" t="s">
        <v>97</v>
      </c>
      <c r="E62" s="228"/>
      <c r="F62" s="228"/>
      <c r="G62" s="228"/>
      <c r="H62" s="228"/>
      <c r="I62" s="269"/>
      <c r="J62" s="249">
        <f>J125</f>
        <v>0</v>
      </c>
      <c r="L62" s="86"/>
    </row>
    <row r="63" spans="2:47" s="9" customFormat="1" ht="19.899999999999999" customHeight="1">
      <c r="B63" s="86"/>
      <c r="D63" s="87" t="s">
        <v>98</v>
      </c>
      <c r="E63" s="228"/>
      <c r="F63" s="228"/>
      <c r="G63" s="228"/>
      <c r="H63" s="228"/>
      <c r="I63" s="269"/>
      <c r="J63" s="249">
        <f>J144</f>
        <v>0</v>
      </c>
      <c r="L63" s="86"/>
    </row>
    <row r="64" spans="2:47" s="9" customFormat="1" ht="19.899999999999999" customHeight="1">
      <c r="B64" s="86"/>
      <c r="D64" s="87" t="s">
        <v>99</v>
      </c>
      <c r="E64" s="228"/>
      <c r="F64" s="228"/>
      <c r="G64" s="228"/>
      <c r="H64" s="228"/>
      <c r="I64" s="269"/>
      <c r="J64" s="249">
        <f>J154</f>
        <v>0</v>
      </c>
      <c r="L64" s="86"/>
    </row>
    <row r="65" spans="2:12" s="8" customFormat="1" ht="24.95" customHeight="1">
      <c r="B65" s="84"/>
      <c r="D65" s="85" t="s">
        <v>100</v>
      </c>
      <c r="E65" s="227"/>
      <c r="F65" s="227"/>
      <c r="G65" s="227"/>
      <c r="H65" s="227"/>
      <c r="I65" s="268"/>
      <c r="J65" s="248">
        <f>J157</f>
        <v>0</v>
      </c>
      <c r="L65" s="84"/>
    </row>
    <row r="66" spans="2:12" s="9" customFormat="1" ht="19.899999999999999" customHeight="1">
      <c r="B66" s="86"/>
      <c r="D66" s="87" t="s">
        <v>101</v>
      </c>
      <c r="E66" s="228"/>
      <c r="F66" s="228"/>
      <c r="G66" s="228"/>
      <c r="H66" s="228"/>
      <c r="I66" s="269"/>
      <c r="J66" s="249">
        <f>J158</f>
        <v>0</v>
      </c>
      <c r="L66" s="86"/>
    </row>
    <row r="67" spans="2:12" s="9" customFormat="1" ht="19.899999999999999" customHeight="1">
      <c r="B67" s="86"/>
      <c r="D67" s="87" t="s">
        <v>102</v>
      </c>
      <c r="E67" s="228"/>
      <c r="F67" s="228"/>
      <c r="G67" s="228"/>
      <c r="H67" s="228"/>
      <c r="I67" s="269"/>
      <c r="J67" s="249">
        <f>J176</f>
        <v>0</v>
      </c>
      <c r="L67" s="86"/>
    </row>
    <row r="68" spans="2:12" s="9" customFormat="1" ht="19.899999999999999" customHeight="1">
      <c r="B68" s="86"/>
      <c r="D68" s="87" t="s">
        <v>103</v>
      </c>
      <c r="E68" s="228"/>
      <c r="F68" s="228"/>
      <c r="G68" s="228"/>
      <c r="H68" s="228"/>
      <c r="I68" s="269"/>
      <c r="J68" s="249">
        <f>J179</f>
        <v>0</v>
      </c>
      <c r="L68" s="86"/>
    </row>
    <row r="69" spans="2:12" s="9" customFormat="1" ht="19.899999999999999" customHeight="1">
      <c r="B69" s="86"/>
      <c r="D69" s="87" t="s">
        <v>104</v>
      </c>
      <c r="E69" s="228"/>
      <c r="F69" s="228"/>
      <c r="G69" s="228"/>
      <c r="H69" s="228"/>
      <c r="I69" s="269"/>
      <c r="J69" s="249">
        <f>J193</f>
        <v>0</v>
      </c>
      <c r="L69" s="86"/>
    </row>
    <row r="70" spans="2:12" s="9" customFormat="1" ht="19.899999999999999" customHeight="1">
      <c r="B70" s="86"/>
      <c r="D70" s="87" t="s">
        <v>105</v>
      </c>
      <c r="E70" s="228"/>
      <c r="F70" s="228"/>
      <c r="G70" s="228"/>
      <c r="H70" s="228"/>
      <c r="I70" s="269"/>
      <c r="J70" s="249">
        <f>J208</f>
        <v>0</v>
      </c>
      <c r="L70" s="86"/>
    </row>
    <row r="71" spans="2:12" s="9" customFormat="1" ht="19.899999999999999" customHeight="1">
      <c r="B71" s="86"/>
      <c r="D71" s="87" t="s">
        <v>106</v>
      </c>
      <c r="E71" s="228"/>
      <c r="F71" s="228"/>
      <c r="G71" s="228"/>
      <c r="H71" s="228"/>
      <c r="I71" s="269"/>
      <c r="J71" s="249">
        <f>J224</f>
        <v>0</v>
      </c>
      <c r="L71" s="86"/>
    </row>
    <row r="72" spans="2:12" s="9" customFormat="1" ht="19.899999999999999" customHeight="1">
      <c r="B72" s="86"/>
      <c r="D72" s="87" t="s">
        <v>107</v>
      </c>
      <c r="E72" s="228"/>
      <c r="F72" s="228"/>
      <c r="G72" s="228"/>
      <c r="H72" s="228"/>
      <c r="I72" s="269"/>
      <c r="J72" s="249">
        <f>J234</f>
        <v>0</v>
      </c>
      <c r="L72" s="86"/>
    </row>
    <row r="73" spans="2:12" s="9" customFormat="1" ht="19.899999999999999" customHeight="1">
      <c r="B73" s="86"/>
      <c r="D73" s="87" t="s">
        <v>108</v>
      </c>
      <c r="E73" s="228"/>
      <c r="F73" s="228"/>
      <c r="G73" s="228"/>
      <c r="H73" s="228"/>
      <c r="I73" s="269"/>
      <c r="J73" s="249">
        <f>J273</f>
        <v>0</v>
      </c>
      <c r="L73" s="86"/>
    </row>
    <row r="74" spans="2:12" s="9" customFormat="1" ht="19.899999999999999" customHeight="1">
      <c r="B74" s="86"/>
      <c r="D74" s="87" t="s">
        <v>109</v>
      </c>
      <c r="E74" s="228"/>
      <c r="F74" s="228"/>
      <c r="G74" s="228"/>
      <c r="H74" s="228"/>
      <c r="I74" s="269"/>
      <c r="J74" s="249">
        <f>J300</f>
        <v>0</v>
      </c>
      <c r="L74" s="86"/>
    </row>
    <row r="75" spans="2:12" s="9" customFormat="1" ht="19.899999999999999" customHeight="1">
      <c r="B75" s="86"/>
      <c r="D75" s="87" t="s">
        <v>110</v>
      </c>
      <c r="E75" s="228"/>
      <c r="F75" s="228"/>
      <c r="G75" s="228"/>
      <c r="H75" s="228"/>
      <c r="I75" s="269"/>
      <c r="J75" s="249">
        <f>J305</f>
        <v>0</v>
      </c>
      <c r="L75" s="86"/>
    </row>
    <row r="76" spans="2:12" s="9" customFormat="1" ht="19.899999999999999" customHeight="1">
      <c r="B76" s="86"/>
      <c r="D76" s="87" t="s">
        <v>111</v>
      </c>
      <c r="E76" s="228"/>
      <c r="F76" s="228"/>
      <c r="G76" s="228"/>
      <c r="H76" s="228"/>
      <c r="I76" s="269"/>
      <c r="J76" s="249">
        <f>J316</f>
        <v>0</v>
      </c>
      <c r="L76" s="86"/>
    </row>
    <row r="77" spans="2:12" s="1" customFormat="1" ht="21.75" customHeight="1">
      <c r="B77" s="27"/>
      <c r="I77" s="258"/>
      <c r="L77" s="27"/>
    </row>
    <row r="78" spans="2:12" s="1" customFormat="1" ht="6.95" customHeight="1">
      <c r="B78" s="35"/>
      <c r="C78" s="36"/>
      <c r="D78" s="36"/>
      <c r="E78" s="36"/>
      <c r="F78" s="36"/>
      <c r="G78" s="36"/>
      <c r="H78" s="36"/>
      <c r="I78" s="265"/>
      <c r="J78" s="36"/>
      <c r="K78" s="36"/>
      <c r="L78" s="27"/>
    </row>
    <row r="82" spans="2:63" s="1" customFormat="1" ht="6.95" customHeight="1">
      <c r="B82" s="37"/>
      <c r="C82" s="38"/>
      <c r="D82" s="38"/>
      <c r="E82" s="38"/>
      <c r="F82" s="38"/>
      <c r="G82" s="38"/>
      <c r="H82" s="38"/>
      <c r="I82" s="266"/>
      <c r="J82" s="38"/>
      <c r="K82" s="38"/>
      <c r="L82" s="27"/>
    </row>
    <row r="83" spans="2:63" s="1" customFormat="1" ht="24.95" customHeight="1">
      <c r="B83" s="27"/>
      <c r="C83" s="20" t="s">
        <v>112</v>
      </c>
      <c r="I83" s="258"/>
      <c r="L83" s="27"/>
    </row>
    <row r="84" spans="2:63" s="1" customFormat="1" ht="6.95" customHeight="1">
      <c r="B84" s="27"/>
      <c r="I84" s="258"/>
      <c r="L84" s="27"/>
    </row>
    <row r="85" spans="2:63" s="1" customFormat="1" ht="12" customHeight="1">
      <c r="B85" s="27"/>
      <c r="C85" s="25" t="s">
        <v>15</v>
      </c>
      <c r="I85" s="258"/>
      <c r="L85" s="27"/>
    </row>
    <row r="86" spans="2:63" s="1" customFormat="1" ht="16.5" customHeight="1">
      <c r="B86" s="27"/>
      <c r="E86" s="310" t="str">
        <f>E7</f>
        <v>Stavební úprava místnosti 116 JM</v>
      </c>
      <c r="F86" s="311"/>
      <c r="G86" s="311"/>
      <c r="H86" s="311"/>
      <c r="I86" s="258"/>
      <c r="L86" s="27"/>
    </row>
    <row r="87" spans="2:63" s="1" customFormat="1" ht="12" customHeight="1">
      <c r="B87" s="27"/>
      <c r="C87" s="25" t="s">
        <v>89</v>
      </c>
      <c r="I87" s="258"/>
      <c r="L87" s="27"/>
    </row>
    <row r="88" spans="2:63" s="1" customFormat="1" ht="16.5" customHeight="1">
      <c r="B88" s="27"/>
      <c r="E88" s="296" t="str">
        <f>E9</f>
        <v>01 - Architektonicko stavební řešení</v>
      </c>
      <c r="F88" s="309"/>
      <c r="G88" s="309"/>
      <c r="H88" s="309"/>
      <c r="I88" s="258"/>
      <c r="L88" s="27"/>
    </row>
    <row r="89" spans="2:63" s="1" customFormat="1" ht="6.95" customHeight="1">
      <c r="B89" s="27"/>
      <c r="I89" s="258"/>
      <c r="L89" s="27"/>
    </row>
    <row r="90" spans="2:63" s="1" customFormat="1" ht="12" customHeight="1">
      <c r="B90" s="27"/>
      <c r="C90" s="25" t="s">
        <v>19</v>
      </c>
      <c r="F90" s="23" t="str">
        <f>F12</f>
        <v xml:space="preserve">VŠE v Praze, ul. Ekonomická 957, Praha 4 </v>
      </c>
      <c r="I90" s="259" t="s">
        <v>21</v>
      </c>
      <c r="J90" s="223" t="str">
        <f>IF(J12="","",J12)</f>
        <v>4. 9. 2024</v>
      </c>
      <c r="L90" s="27"/>
    </row>
    <row r="91" spans="2:63" s="1" customFormat="1" ht="6.95" customHeight="1">
      <c r="B91" s="27"/>
      <c r="I91" s="258"/>
      <c r="L91" s="27"/>
    </row>
    <row r="92" spans="2:63" s="1" customFormat="1" ht="15.2" customHeight="1">
      <c r="B92" s="27"/>
      <c r="C92" s="25" t="s">
        <v>23</v>
      </c>
      <c r="F92" s="23" t="str">
        <f>E15</f>
        <v>Vysoká škola ekonomická v Praze</v>
      </c>
      <c r="I92" s="259" t="s">
        <v>29</v>
      </c>
      <c r="J92" s="220" t="str">
        <f>E21</f>
        <v xml:space="preserve"> </v>
      </c>
      <c r="L92" s="27"/>
    </row>
    <row r="93" spans="2:63" s="1" customFormat="1" ht="15.2" customHeight="1">
      <c r="B93" s="27"/>
      <c r="C93" s="25" t="s">
        <v>27</v>
      </c>
      <c r="F93" s="23" t="str">
        <f>IF(E18="","",E18)</f>
        <v xml:space="preserve"> </v>
      </c>
      <c r="I93" s="259" t="s">
        <v>31</v>
      </c>
      <c r="J93" s="220" t="str">
        <f>E24</f>
        <v>Ing. Milan Dušek</v>
      </c>
      <c r="L93" s="27"/>
    </row>
    <row r="94" spans="2:63" s="1" customFormat="1" ht="10.35" customHeight="1">
      <c r="B94" s="27"/>
      <c r="I94" s="258"/>
      <c r="L94" s="27"/>
    </row>
    <row r="95" spans="2:63" s="10" customFormat="1" ht="29.25" customHeight="1">
      <c r="B95" s="88"/>
      <c r="C95" s="89" t="s">
        <v>113</v>
      </c>
      <c r="D95" s="90" t="s">
        <v>55</v>
      </c>
      <c r="E95" s="90" t="s">
        <v>51</v>
      </c>
      <c r="F95" s="90" t="s">
        <v>52</v>
      </c>
      <c r="G95" s="90" t="s">
        <v>114</v>
      </c>
      <c r="H95" s="90" t="s">
        <v>115</v>
      </c>
      <c r="I95" s="270" t="s">
        <v>116</v>
      </c>
      <c r="J95" s="90" t="s">
        <v>93</v>
      </c>
      <c r="K95" s="250" t="s">
        <v>117</v>
      </c>
      <c r="L95" s="88"/>
      <c r="M95" s="48" t="s">
        <v>3</v>
      </c>
      <c r="N95" s="49" t="s">
        <v>40</v>
      </c>
      <c r="O95" s="49" t="s">
        <v>118</v>
      </c>
      <c r="P95" s="49" t="s">
        <v>119</v>
      </c>
      <c r="Q95" s="49" t="s">
        <v>120</v>
      </c>
      <c r="R95" s="49" t="s">
        <v>121</v>
      </c>
      <c r="S95" s="49" t="s">
        <v>122</v>
      </c>
      <c r="T95" s="50" t="s">
        <v>123</v>
      </c>
    </row>
    <row r="96" spans="2:63" s="1" customFormat="1" ht="22.9" customHeight="1">
      <c r="B96" s="27"/>
      <c r="C96" s="53" t="s">
        <v>124</v>
      </c>
      <c r="I96" s="258"/>
      <c r="J96" s="251">
        <f>BK96</f>
        <v>0</v>
      </c>
      <c r="L96" s="27"/>
      <c r="M96" s="51"/>
      <c r="N96" s="43"/>
      <c r="O96" s="43"/>
      <c r="P96" s="91">
        <f>P97+P157</f>
        <v>810.06818599999997</v>
      </c>
      <c r="Q96" s="43"/>
      <c r="R96" s="91">
        <f>R97+R157</f>
        <v>19.939025669999999</v>
      </c>
      <c r="S96" s="43"/>
      <c r="T96" s="92">
        <f>T97+T157</f>
        <v>17.335766500000002</v>
      </c>
      <c r="AT96" s="16" t="s">
        <v>69</v>
      </c>
      <c r="AU96" s="16" t="s">
        <v>94</v>
      </c>
      <c r="BK96" s="93">
        <f>BK97+BK157</f>
        <v>0</v>
      </c>
    </row>
    <row r="97" spans="2:65" s="11" customFormat="1" ht="25.9" customHeight="1">
      <c r="B97" s="94"/>
      <c r="D97" s="95" t="s">
        <v>69</v>
      </c>
      <c r="E97" s="229" t="s">
        <v>125</v>
      </c>
      <c r="F97" s="229" t="s">
        <v>126</v>
      </c>
      <c r="I97" s="271"/>
      <c r="J97" s="252">
        <f>BK97</f>
        <v>0</v>
      </c>
      <c r="L97" s="94"/>
      <c r="M97" s="96"/>
      <c r="P97" s="97">
        <f>P98+SUM(P99:P112)+P125+P144+P154</f>
        <v>554.58877699999994</v>
      </c>
      <c r="R97" s="97">
        <f>R98+SUM(R99:R112)+R125+R144+R154</f>
        <v>17.263313780000001</v>
      </c>
      <c r="T97" s="98">
        <f>T98+SUM(T99:T112)+T125+T144+T154</f>
        <v>15.532184000000001</v>
      </c>
      <c r="AR97" s="95" t="s">
        <v>78</v>
      </c>
      <c r="AT97" s="99" t="s">
        <v>69</v>
      </c>
      <c r="AU97" s="99" t="s">
        <v>70</v>
      </c>
      <c r="AY97" s="95" t="s">
        <v>127</v>
      </c>
      <c r="BK97" s="100">
        <f>BK98+SUM(BK99:BK112)+BK125+BK144+BK154</f>
        <v>0</v>
      </c>
    </row>
    <row r="98" spans="2:65" s="1" customFormat="1" ht="33" customHeight="1">
      <c r="B98" s="101"/>
      <c r="C98" s="102" t="s">
        <v>128</v>
      </c>
      <c r="D98" s="102" t="s">
        <v>129</v>
      </c>
      <c r="E98" s="230" t="s">
        <v>130</v>
      </c>
      <c r="F98" s="231" t="s">
        <v>131</v>
      </c>
      <c r="G98" s="232" t="s">
        <v>132</v>
      </c>
      <c r="H98" s="233">
        <v>100</v>
      </c>
      <c r="I98" s="103">
        <v>0</v>
      </c>
      <c r="J98" s="253">
        <f>ROUND(I98*H98,2)</f>
        <v>0</v>
      </c>
      <c r="K98" s="231" t="s">
        <v>133</v>
      </c>
      <c r="L98" s="27"/>
      <c r="M98" s="104" t="s">
        <v>3</v>
      </c>
      <c r="N98" s="105" t="s">
        <v>41</v>
      </c>
      <c r="O98" s="106">
        <v>0.11</v>
      </c>
      <c r="P98" s="106">
        <f>O98*H98</f>
        <v>11</v>
      </c>
      <c r="Q98" s="106">
        <v>4.6999999999999999E-4</v>
      </c>
      <c r="R98" s="106">
        <f>Q98*H98</f>
        <v>4.7E-2</v>
      </c>
      <c r="S98" s="106">
        <v>0</v>
      </c>
      <c r="T98" s="107">
        <f>S98*H98</f>
        <v>0</v>
      </c>
      <c r="AR98" s="108" t="s">
        <v>134</v>
      </c>
      <c r="AT98" s="108" t="s">
        <v>129</v>
      </c>
      <c r="AU98" s="108" t="s">
        <v>78</v>
      </c>
      <c r="AY98" s="16" t="s">
        <v>127</v>
      </c>
      <c r="BE98" s="109">
        <f>IF(N98="základní",J98,0)</f>
        <v>0</v>
      </c>
      <c r="BF98" s="109">
        <f>IF(N98="snížená",J98,0)</f>
        <v>0</v>
      </c>
      <c r="BG98" s="109">
        <f>IF(N98="zákl. přenesená",J98,0)</f>
        <v>0</v>
      </c>
      <c r="BH98" s="109">
        <f>IF(N98="sníž. přenesená",J98,0)</f>
        <v>0</v>
      </c>
      <c r="BI98" s="109">
        <f>IF(N98="nulová",J98,0)</f>
        <v>0</v>
      </c>
      <c r="BJ98" s="16" t="s">
        <v>78</v>
      </c>
      <c r="BK98" s="109">
        <f>ROUND(I98*H98,2)</f>
        <v>0</v>
      </c>
      <c r="BL98" s="16" t="s">
        <v>134</v>
      </c>
      <c r="BM98" s="108" t="s">
        <v>135</v>
      </c>
    </row>
    <row r="99" spans="2:65" s="1" customFormat="1">
      <c r="B99" s="27"/>
      <c r="D99" s="110" t="s">
        <v>136</v>
      </c>
      <c r="F99" s="234" t="s">
        <v>137</v>
      </c>
      <c r="I99" s="258"/>
      <c r="L99" s="27"/>
      <c r="M99" s="111"/>
      <c r="T99" s="45"/>
      <c r="AT99" s="16" t="s">
        <v>136</v>
      </c>
      <c r="AU99" s="16" t="s">
        <v>78</v>
      </c>
    </row>
    <row r="100" spans="2:65" s="1" customFormat="1" ht="16.5" customHeight="1">
      <c r="B100" s="101"/>
      <c r="C100" s="102" t="s">
        <v>138</v>
      </c>
      <c r="D100" s="102" t="s">
        <v>129</v>
      </c>
      <c r="E100" s="230" t="s">
        <v>139</v>
      </c>
      <c r="F100" s="231" t="s">
        <v>140</v>
      </c>
      <c r="G100" s="232" t="s">
        <v>132</v>
      </c>
      <c r="H100" s="233">
        <v>100</v>
      </c>
      <c r="I100" s="103">
        <v>0</v>
      </c>
      <c r="J100" s="253">
        <f>ROUND(I100*H100,2)</f>
        <v>0</v>
      </c>
      <c r="K100" s="231" t="s">
        <v>133</v>
      </c>
      <c r="L100" s="27"/>
      <c r="M100" s="104" t="s">
        <v>3</v>
      </c>
      <c r="N100" s="105" t="s">
        <v>41</v>
      </c>
      <c r="O100" s="106">
        <v>1.248</v>
      </c>
      <c r="P100" s="106">
        <f>O100*H100</f>
        <v>124.8</v>
      </c>
      <c r="Q100" s="106">
        <v>0</v>
      </c>
      <c r="R100" s="106">
        <f>Q100*H100</f>
        <v>0</v>
      </c>
      <c r="S100" s="106">
        <v>6.0000000000000001E-3</v>
      </c>
      <c r="T100" s="107">
        <f>S100*H100</f>
        <v>0.6</v>
      </c>
      <c r="AR100" s="108" t="s">
        <v>134</v>
      </c>
      <c r="AT100" s="108" t="s">
        <v>129</v>
      </c>
      <c r="AU100" s="108" t="s">
        <v>78</v>
      </c>
      <c r="AY100" s="16" t="s">
        <v>127</v>
      </c>
      <c r="BE100" s="109">
        <f>IF(N100="základní",J100,0)</f>
        <v>0</v>
      </c>
      <c r="BF100" s="109">
        <f>IF(N100="snížená",J100,0)</f>
        <v>0</v>
      </c>
      <c r="BG100" s="109">
        <f>IF(N100="zákl. přenesená",J100,0)</f>
        <v>0</v>
      </c>
      <c r="BH100" s="109">
        <f>IF(N100="sníž. přenesená",J100,0)</f>
        <v>0</v>
      </c>
      <c r="BI100" s="109">
        <f>IF(N100="nulová",J100,0)</f>
        <v>0</v>
      </c>
      <c r="BJ100" s="16" t="s">
        <v>78</v>
      </c>
      <c r="BK100" s="109">
        <f>ROUND(I100*H100,2)</f>
        <v>0</v>
      </c>
      <c r="BL100" s="16" t="s">
        <v>134</v>
      </c>
      <c r="BM100" s="108" t="s">
        <v>141</v>
      </c>
    </row>
    <row r="101" spans="2:65" s="1" customFormat="1">
      <c r="B101" s="27"/>
      <c r="D101" s="110" t="s">
        <v>136</v>
      </c>
      <c r="F101" s="234" t="s">
        <v>142</v>
      </c>
      <c r="I101" s="258"/>
      <c r="L101" s="27"/>
      <c r="M101" s="111"/>
      <c r="T101" s="45"/>
      <c r="AT101" s="16" t="s">
        <v>136</v>
      </c>
      <c r="AU101" s="16" t="s">
        <v>78</v>
      </c>
    </row>
    <row r="102" spans="2:65" s="1" customFormat="1" ht="21.75" customHeight="1">
      <c r="B102" s="101"/>
      <c r="C102" s="102" t="s">
        <v>143</v>
      </c>
      <c r="D102" s="102" t="s">
        <v>129</v>
      </c>
      <c r="E102" s="230" t="s">
        <v>144</v>
      </c>
      <c r="F102" s="231" t="s">
        <v>145</v>
      </c>
      <c r="G102" s="232" t="s">
        <v>146</v>
      </c>
      <c r="H102" s="233">
        <v>60</v>
      </c>
      <c r="I102" s="103">
        <v>0</v>
      </c>
      <c r="J102" s="253">
        <f>ROUND(I102*H102,2)</f>
        <v>0</v>
      </c>
      <c r="K102" s="231" t="s">
        <v>133</v>
      </c>
      <c r="L102" s="27"/>
      <c r="M102" s="104" t="s">
        <v>3</v>
      </c>
      <c r="N102" s="105" t="s">
        <v>41</v>
      </c>
      <c r="O102" s="106">
        <v>1.155</v>
      </c>
      <c r="P102" s="106">
        <f>O102*H102</f>
        <v>69.3</v>
      </c>
      <c r="Q102" s="106">
        <v>2.0140000000000002E-2</v>
      </c>
      <c r="R102" s="106">
        <f>Q102*H102</f>
        <v>1.2084000000000001</v>
      </c>
      <c r="S102" s="106">
        <v>0</v>
      </c>
      <c r="T102" s="107">
        <f>S102*H102</f>
        <v>0</v>
      </c>
      <c r="AR102" s="108" t="s">
        <v>134</v>
      </c>
      <c r="AT102" s="108" t="s">
        <v>129</v>
      </c>
      <c r="AU102" s="108" t="s">
        <v>78</v>
      </c>
      <c r="AY102" s="16" t="s">
        <v>127</v>
      </c>
      <c r="BE102" s="109">
        <f>IF(N102="základní",J102,0)</f>
        <v>0</v>
      </c>
      <c r="BF102" s="109">
        <f>IF(N102="snížená",J102,0)</f>
        <v>0</v>
      </c>
      <c r="BG102" s="109">
        <f>IF(N102="zákl. přenesená",J102,0)</f>
        <v>0</v>
      </c>
      <c r="BH102" s="109">
        <f>IF(N102="sníž. přenesená",J102,0)</f>
        <v>0</v>
      </c>
      <c r="BI102" s="109">
        <f>IF(N102="nulová",J102,0)</f>
        <v>0</v>
      </c>
      <c r="BJ102" s="16" t="s">
        <v>78</v>
      </c>
      <c r="BK102" s="109">
        <f>ROUND(I102*H102,2)</f>
        <v>0</v>
      </c>
      <c r="BL102" s="16" t="s">
        <v>134</v>
      </c>
      <c r="BM102" s="108" t="s">
        <v>147</v>
      </c>
    </row>
    <row r="103" spans="2:65" s="1" customFormat="1">
      <c r="B103" s="27"/>
      <c r="D103" s="110" t="s">
        <v>136</v>
      </c>
      <c r="F103" s="234" t="s">
        <v>148</v>
      </c>
      <c r="I103" s="258"/>
      <c r="L103" s="27"/>
      <c r="M103" s="111"/>
      <c r="T103" s="45"/>
      <c r="AT103" s="16" t="s">
        <v>136</v>
      </c>
      <c r="AU103" s="16" t="s">
        <v>78</v>
      </c>
    </row>
    <row r="104" spans="2:65" s="1" customFormat="1" ht="21.75" customHeight="1">
      <c r="B104" s="101"/>
      <c r="C104" s="102" t="s">
        <v>149</v>
      </c>
      <c r="D104" s="102" t="s">
        <v>129</v>
      </c>
      <c r="E104" s="230" t="s">
        <v>150</v>
      </c>
      <c r="F104" s="231" t="s">
        <v>151</v>
      </c>
      <c r="G104" s="232" t="s">
        <v>146</v>
      </c>
      <c r="H104" s="233">
        <v>60</v>
      </c>
      <c r="I104" s="103">
        <v>0</v>
      </c>
      <c r="J104" s="253">
        <f>ROUND(I104*H104,2)</f>
        <v>0</v>
      </c>
      <c r="K104" s="231" t="s">
        <v>133</v>
      </c>
      <c r="L104" s="27"/>
      <c r="M104" s="104" t="s">
        <v>3</v>
      </c>
      <c r="N104" s="105" t="s">
        <v>41</v>
      </c>
      <c r="O104" s="106">
        <v>0.32400000000000001</v>
      </c>
      <c r="P104" s="106">
        <f>O104*H104</f>
        <v>19.440000000000001</v>
      </c>
      <c r="Q104" s="106">
        <v>1.34E-3</v>
      </c>
      <c r="R104" s="106">
        <f>Q104*H104</f>
        <v>8.0399999999999999E-2</v>
      </c>
      <c r="S104" s="106">
        <v>0</v>
      </c>
      <c r="T104" s="107">
        <f>S104*H104</f>
        <v>0</v>
      </c>
      <c r="AR104" s="108" t="s">
        <v>134</v>
      </c>
      <c r="AT104" s="108" t="s">
        <v>129</v>
      </c>
      <c r="AU104" s="108" t="s">
        <v>78</v>
      </c>
      <c r="AY104" s="16" t="s">
        <v>127</v>
      </c>
      <c r="BE104" s="109">
        <f>IF(N104="základní",J104,0)</f>
        <v>0</v>
      </c>
      <c r="BF104" s="109">
        <f>IF(N104="snížená",J104,0)</f>
        <v>0</v>
      </c>
      <c r="BG104" s="109">
        <f>IF(N104="zákl. přenesená",J104,0)</f>
        <v>0</v>
      </c>
      <c r="BH104" s="109">
        <f>IF(N104="sníž. přenesená",J104,0)</f>
        <v>0</v>
      </c>
      <c r="BI104" s="109">
        <f>IF(N104="nulová",J104,0)</f>
        <v>0</v>
      </c>
      <c r="BJ104" s="16" t="s">
        <v>78</v>
      </c>
      <c r="BK104" s="109">
        <f>ROUND(I104*H104,2)</f>
        <v>0</v>
      </c>
      <c r="BL104" s="16" t="s">
        <v>134</v>
      </c>
      <c r="BM104" s="108" t="s">
        <v>152</v>
      </c>
    </row>
    <row r="105" spans="2:65" s="1" customFormat="1">
      <c r="B105" s="27"/>
      <c r="D105" s="110" t="s">
        <v>136</v>
      </c>
      <c r="F105" s="234" t="s">
        <v>153</v>
      </c>
      <c r="I105" s="258"/>
      <c r="L105" s="27"/>
      <c r="M105" s="111"/>
      <c r="T105" s="45"/>
      <c r="AT105" s="16" t="s">
        <v>136</v>
      </c>
      <c r="AU105" s="16" t="s">
        <v>78</v>
      </c>
    </row>
    <row r="106" spans="2:65" s="1" customFormat="1" ht="16.5" customHeight="1">
      <c r="B106" s="101"/>
      <c r="C106" s="102" t="s">
        <v>154</v>
      </c>
      <c r="D106" s="102" t="s">
        <v>129</v>
      </c>
      <c r="E106" s="230" t="s">
        <v>155</v>
      </c>
      <c r="F106" s="231" t="s">
        <v>156</v>
      </c>
      <c r="G106" s="232" t="s">
        <v>146</v>
      </c>
      <c r="H106" s="233">
        <v>60</v>
      </c>
      <c r="I106" s="103">
        <v>0</v>
      </c>
      <c r="J106" s="253">
        <f>ROUND(I106*H106,2)</f>
        <v>0</v>
      </c>
      <c r="K106" s="231" t="s">
        <v>133</v>
      </c>
      <c r="L106" s="27"/>
      <c r="M106" s="104" t="s">
        <v>3</v>
      </c>
      <c r="N106" s="105" t="s">
        <v>41</v>
      </c>
      <c r="O106" s="106">
        <v>0.51</v>
      </c>
      <c r="P106" s="106">
        <f>O106*H106</f>
        <v>30.6</v>
      </c>
      <c r="Q106" s="106">
        <v>2.0999999999999999E-3</v>
      </c>
      <c r="R106" s="106">
        <f>Q106*H106</f>
        <v>0.126</v>
      </c>
      <c r="S106" s="106">
        <v>0</v>
      </c>
      <c r="T106" s="107">
        <f>S106*H106</f>
        <v>0</v>
      </c>
      <c r="AR106" s="108" t="s">
        <v>134</v>
      </c>
      <c r="AT106" s="108" t="s">
        <v>129</v>
      </c>
      <c r="AU106" s="108" t="s">
        <v>78</v>
      </c>
      <c r="AY106" s="16" t="s">
        <v>127</v>
      </c>
      <c r="BE106" s="109">
        <f>IF(N106="základní",J106,0)</f>
        <v>0</v>
      </c>
      <c r="BF106" s="109">
        <f>IF(N106="snížená",J106,0)</f>
        <v>0</v>
      </c>
      <c r="BG106" s="109">
        <f>IF(N106="zákl. přenesená",J106,0)</f>
        <v>0</v>
      </c>
      <c r="BH106" s="109">
        <f>IF(N106="sníž. přenesená",J106,0)</f>
        <v>0</v>
      </c>
      <c r="BI106" s="109">
        <f>IF(N106="nulová",J106,0)</f>
        <v>0</v>
      </c>
      <c r="BJ106" s="16" t="s">
        <v>78</v>
      </c>
      <c r="BK106" s="109">
        <f>ROUND(I106*H106,2)</f>
        <v>0</v>
      </c>
      <c r="BL106" s="16" t="s">
        <v>134</v>
      </c>
      <c r="BM106" s="108" t="s">
        <v>157</v>
      </c>
    </row>
    <row r="107" spans="2:65" s="1" customFormat="1">
      <c r="B107" s="27"/>
      <c r="D107" s="110" t="s">
        <v>136</v>
      </c>
      <c r="F107" s="234" t="s">
        <v>158</v>
      </c>
      <c r="I107" s="258"/>
      <c r="L107" s="27"/>
      <c r="M107" s="111"/>
      <c r="T107" s="45"/>
      <c r="AT107" s="16" t="s">
        <v>136</v>
      </c>
      <c r="AU107" s="16" t="s">
        <v>78</v>
      </c>
    </row>
    <row r="108" spans="2:65" s="1" customFormat="1" ht="16.5" customHeight="1">
      <c r="B108" s="101"/>
      <c r="C108" s="112" t="s">
        <v>159</v>
      </c>
      <c r="D108" s="112" t="s">
        <v>160</v>
      </c>
      <c r="E108" s="235" t="s">
        <v>161</v>
      </c>
      <c r="F108" s="236" t="s">
        <v>162</v>
      </c>
      <c r="G108" s="237" t="s">
        <v>163</v>
      </c>
      <c r="H108" s="238">
        <v>1.2410000000000001</v>
      </c>
      <c r="I108" s="113">
        <v>0</v>
      </c>
      <c r="J108" s="254">
        <f>ROUND(I108*H108,2)</f>
        <v>0</v>
      </c>
      <c r="K108" s="236" t="s">
        <v>133</v>
      </c>
      <c r="L108" s="114"/>
      <c r="M108" s="115" t="s">
        <v>3</v>
      </c>
      <c r="N108" s="116" t="s">
        <v>41</v>
      </c>
      <c r="O108" s="106">
        <v>0</v>
      </c>
      <c r="P108" s="106">
        <f>O108*H108</f>
        <v>0</v>
      </c>
      <c r="Q108" s="106">
        <v>1</v>
      </c>
      <c r="R108" s="106">
        <f>Q108*H108</f>
        <v>1.2410000000000001</v>
      </c>
      <c r="S108" s="106">
        <v>0</v>
      </c>
      <c r="T108" s="107">
        <f>S108*H108</f>
        <v>0</v>
      </c>
      <c r="AR108" s="108" t="s">
        <v>164</v>
      </c>
      <c r="AT108" s="108" t="s">
        <v>160</v>
      </c>
      <c r="AU108" s="108" t="s">
        <v>78</v>
      </c>
      <c r="AY108" s="16" t="s">
        <v>127</v>
      </c>
      <c r="BE108" s="109">
        <f>IF(N108="základní",J108,0)</f>
        <v>0</v>
      </c>
      <c r="BF108" s="109">
        <f>IF(N108="snížená",J108,0)</f>
        <v>0</v>
      </c>
      <c r="BG108" s="109">
        <f>IF(N108="zákl. přenesená",J108,0)</f>
        <v>0</v>
      </c>
      <c r="BH108" s="109">
        <f>IF(N108="sníž. přenesená",J108,0)</f>
        <v>0</v>
      </c>
      <c r="BI108" s="109">
        <f>IF(N108="nulová",J108,0)</f>
        <v>0</v>
      </c>
      <c r="BJ108" s="16" t="s">
        <v>78</v>
      </c>
      <c r="BK108" s="109">
        <f>ROUND(I108*H108,2)</f>
        <v>0</v>
      </c>
      <c r="BL108" s="16" t="s">
        <v>134</v>
      </c>
      <c r="BM108" s="108" t="s">
        <v>165</v>
      </c>
    </row>
    <row r="109" spans="2:65" s="1" customFormat="1" ht="16.5" customHeight="1">
      <c r="B109" s="101"/>
      <c r="C109" s="112" t="s">
        <v>166</v>
      </c>
      <c r="D109" s="112" t="s">
        <v>160</v>
      </c>
      <c r="E109" s="235" t="s">
        <v>167</v>
      </c>
      <c r="F109" s="236" t="s">
        <v>168</v>
      </c>
      <c r="G109" s="237" t="s">
        <v>163</v>
      </c>
      <c r="H109" s="238">
        <v>0.90900000000000003</v>
      </c>
      <c r="I109" s="113">
        <v>0</v>
      </c>
      <c r="J109" s="254">
        <f>ROUND(I109*H109,2)</f>
        <v>0</v>
      </c>
      <c r="K109" s="236" t="s">
        <v>133</v>
      </c>
      <c r="L109" s="114"/>
      <c r="M109" s="115" t="s">
        <v>3</v>
      </c>
      <c r="N109" s="116" t="s">
        <v>41</v>
      </c>
      <c r="O109" s="106">
        <v>0</v>
      </c>
      <c r="P109" s="106">
        <f>O109*H109</f>
        <v>0</v>
      </c>
      <c r="Q109" s="106">
        <v>1</v>
      </c>
      <c r="R109" s="106">
        <f>Q109*H109</f>
        <v>0.90900000000000003</v>
      </c>
      <c r="S109" s="106">
        <v>0</v>
      </c>
      <c r="T109" s="107">
        <f>S109*H109</f>
        <v>0</v>
      </c>
      <c r="AR109" s="108" t="s">
        <v>164</v>
      </c>
      <c r="AT109" s="108" t="s">
        <v>160</v>
      </c>
      <c r="AU109" s="108" t="s">
        <v>78</v>
      </c>
      <c r="AY109" s="16" t="s">
        <v>127</v>
      </c>
      <c r="BE109" s="109">
        <f>IF(N109="základní",J109,0)</f>
        <v>0</v>
      </c>
      <c r="BF109" s="109">
        <f>IF(N109="snížená",J109,0)</f>
        <v>0</v>
      </c>
      <c r="BG109" s="109">
        <f>IF(N109="zákl. přenesená",J109,0)</f>
        <v>0</v>
      </c>
      <c r="BH109" s="109">
        <f>IF(N109="sníž. přenesená",J109,0)</f>
        <v>0</v>
      </c>
      <c r="BI109" s="109">
        <f>IF(N109="nulová",J109,0)</f>
        <v>0</v>
      </c>
      <c r="BJ109" s="16" t="s">
        <v>78</v>
      </c>
      <c r="BK109" s="109">
        <f>ROUND(I109*H109,2)</f>
        <v>0</v>
      </c>
      <c r="BL109" s="16" t="s">
        <v>134</v>
      </c>
      <c r="BM109" s="108" t="s">
        <v>169</v>
      </c>
    </row>
    <row r="110" spans="2:65" s="1" customFormat="1" ht="16.5" customHeight="1">
      <c r="B110" s="101"/>
      <c r="C110" s="112" t="s">
        <v>170</v>
      </c>
      <c r="D110" s="112" t="s">
        <v>160</v>
      </c>
      <c r="E110" s="235" t="s">
        <v>171</v>
      </c>
      <c r="F110" s="236" t="s">
        <v>172</v>
      </c>
      <c r="G110" s="237" t="s">
        <v>163</v>
      </c>
      <c r="H110" s="238">
        <v>0.19</v>
      </c>
      <c r="I110" s="113">
        <v>0</v>
      </c>
      <c r="J110" s="254">
        <f>ROUND(I110*H110,2)</f>
        <v>0</v>
      </c>
      <c r="K110" s="236" t="s">
        <v>133</v>
      </c>
      <c r="L110" s="114"/>
      <c r="M110" s="115" t="s">
        <v>3</v>
      </c>
      <c r="N110" s="116" t="s">
        <v>41</v>
      </c>
      <c r="O110" s="106">
        <v>0</v>
      </c>
      <c r="P110" s="106">
        <f>O110*H110</f>
        <v>0</v>
      </c>
      <c r="Q110" s="106">
        <v>1</v>
      </c>
      <c r="R110" s="106">
        <f>Q110*H110</f>
        <v>0.19</v>
      </c>
      <c r="S110" s="106">
        <v>0</v>
      </c>
      <c r="T110" s="107">
        <f>S110*H110</f>
        <v>0</v>
      </c>
      <c r="AR110" s="108" t="s">
        <v>164</v>
      </c>
      <c r="AT110" s="108" t="s">
        <v>160</v>
      </c>
      <c r="AU110" s="108" t="s">
        <v>78</v>
      </c>
      <c r="AY110" s="16" t="s">
        <v>127</v>
      </c>
      <c r="BE110" s="109">
        <f>IF(N110="základní",J110,0)</f>
        <v>0</v>
      </c>
      <c r="BF110" s="109">
        <f>IF(N110="snížená",J110,0)</f>
        <v>0</v>
      </c>
      <c r="BG110" s="109">
        <f>IF(N110="zákl. přenesená",J110,0)</f>
        <v>0</v>
      </c>
      <c r="BH110" s="109">
        <f>IF(N110="sníž. přenesená",J110,0)</f>
        <v>0</v>
      </c>
      <c r="BI110" s="109">
        <f>IF(N110="nulová",J110,0)</f>
        <v>0</v>
      </c>
      <c r="BJ110" s="16" t="s">
        <v>78</v>
      </c>
      <c r="BK110" s="109">
        <f>ROUND(I110*H110,2)</f>
        <v>0</v>
      </c>
      <c r="BL110" s="16" t="s">
        <v>134</v>
      </c>
      <c r="BM110" s="108" t="s">
        <v>173</v>
      </c>
    </row>
    <row r="111" spans="2:65" s="1" customFormat="1" ht="19.5">
      <c r="B111" s="27"/>
      <c r="D111" s="117" t="s">
        <v>174</v>
      </c>
      <c r="F111" s="239" t="s">
        <v>175</v>
      </c>
      <c r="I111" s="258"/>
      <c r="L111" s="27"/>
      <c r="M111" s="111"/>
      <c r="T111" s="45"/>
      <c r="AT111" s="16" t="s">
        <v>174</v>
      </c>
      <c r="AU111" s="16" t="s">
        <v>78</v>
      </c>
    </row>
    <row r="112" spans="2:65" s="11" customFormat="1" ht="22.9" customHeight="1">
      <c r="B112" s="94"/>
      <c r="D112" s="95" t="s">
        <v>69</v>
      </c>
      <c r="E112" s="240" t="s">
        <v>176</v>
      </c>
      <c r="F112" s="240" t="s">
        <v>177</v>
      </c>
      <c r="I112" s="271"/>
      <c r="J112" s="255">
        <f>BK112</f>
        <v>0</v>
      </c>
      <c r="L112" s="94"/>
      <c r="M112" s="96"/>
      <c r="P112" s="97">
        <f>SUM(P113:P124)</f>
        <v>49.333759000000001</v>
      </c>
      <c r="R112" s="97">
        <f>SUM(R113:R124)</f>
        <v>13.461513780000001</v>
      </c>
      <c r="T112" s="98">
        <f>SUM(T113:T124)</f>
        <v>0</v>
      </c>
      <c r="AR112" s="95" t="s">
        <v>78</v>
      </c>
      <c r="AT112" s="99" t="s">
        <v>69</v>
      </c>
      <c r="AU112" s="99" t="s">
        <v>78</v>
      </c>
      <c r="AY112" s="95" t="s">
        <v>127</v>
      </c>
      <c r="BK112" s="100">
        <f>SUM(BK113:BK124)</f>
        <v>0</v>
      </c>
    </row>
    <row r="113" spans="2:65" s="1" customFormat="1" ht="16.5" customHeight="1">
      <c r="B113" s="101"/>
      <c r="C113" s="102" t="s">
        <v>78</v>
      </c>
      <c r="D113" s="102" t="s">
        <v>129</v>
      </c>
      <c r="E113" s="230" t="s">
        <v>178</v>
      </c>
      <c r="F113" s="231" t="s">
        <v>179</v>
      </c>
      <c r="G113" s="232" t="s">
        <v>163</v>
      </c>
      <c r="H113" s="233">
        <v>0.51400000000000001</v>
      </c>
      <c r="I113" s="103">
        <v>0</v>
      </c>
      <c r="J113" s="253">
        <f>ROUND(I113*H113,2)</f>
        <v>0</v>
      </c>
      <c r="K113" s="231" t="s">
        <v>133</v>
      </c>
      <c r="L113" s="27"/>
      <c r="M113" s="104" t="s">
        <v>3</v>
      </c>
      <c r="N113" s="105" t="s">
        <v>41</v>
      </c>
      <c r="O113" s="106">
        <v>15.231</v>
      </c>
      <c r="P113" s="106">
        <f>O113*H113</f>
        <v>7.8287339999999999</v>
      </c>
      <c r="Q113" s="106">
        <v>1.06277</v>
      </c>
      <c r="R113" s="106">
        <f>Q113*H113</f>
        <v>0.54626377999999998</v>
      </c>
      <c r="S113" s="106">
        <v>0</v>
      </c>
      <c r="T113" s="107">
        <f>S113*H113</f>
        <v>0</v>
      </c>
      <c r="AR113" s="108" t="s">
        <v>134</v>
      </c>
      <c r="AT113" s="108" t="s">
        <v>129</v>
      </c>
      <c r="AU113" s="108" t="s">
        <v>80</v>
      </c>
      <c r="AY113" s="16" t="s">
        <v>127</v>
      </c>
      <c r="BE113" s="109">
        <f>IF(N113="základní",J113,0)</f>
        <v>0</v>
      </c>
      <c r="BF113" s="109">
        <f>IF(N113="snížená",J113,0)</f>
        <v>0</v>
      </c>
      <c r="BG113" s="109">
        <f>IF(N113="zákl. přenesená",J113,0)</f>
        <v>0</v>
      </c>
      <c r="BH113" s="109">
        <f>IF(N113="sníž. přenesená",J113,0)</f>
        <v>0</v>
      </c>
      <c r="BI113" s="109">
        <f>IF(N113="nulová",J113,0)</f>
        <v>0</v>
      </c>
      <c r="BJ113" s="16" t="s">
        <v>78</v>
      </c>
      <c r="BK113" s="109">
        <f>ROUND(I113*H113,2)</f>
        <v>0</v>
      </c>
      <c r="BL113" s="16" t="s">
        <v>134</v>
      </c>
      <c r="BM113" s="108" t="s">
        <v>180</v>
      </c>
    </row>
    <row r="114" spans="2:65" s="1" customFormat="1">
      <c r="B114" s="27"/>
      <c r="D114" s="110" t="s">
        <v>136</v>
      </c>
      <c r="F114" s="234" t="s">
        <v>181</v>
      </c>
      <c r="I114" s="258"/>
      <c r="L114" s="27"/>
      <c r="M114" s="111"/>
      <c r="T114" s="45"/>
      <c r="AT114" s="16" t="s">
        <v>136</v>
      </c>
      <c r="AU114" s="16" t="s">
        <v>80</v>
      </c>
    </row>
    <row r="115" spans="2:65" s="12" customFormat="1">
      <c r="B115" s="118"/>
      <c r="D115" s="117" t="s">
        <v>182</v>
      </c>
      <c r="E115" s="119" t="s">
        <v>3</v>
      </c>
      <c r="F115" s="241" t="s">
        <v>183</v>
      </c>
      <c r="H115" s="242">
        <v>0.51400000000000001</v>
      </c>
      <c r="I115" s="272"/>
      <c r="L115" s="118"/>
      <c r="M115" s="120"/>
      <c r="T115" s="121"/>
      <c r="AT115" s="119" t="s">
        <v>182</v>
      </c>
      <c r="AU115" s="119" t="s">
        <v>80</v>
      </c>
      <c r="AV115" s="12" t="s">
        <v>80</v>
      </c>
      <c r="AW115" s="12" t="s">
        <v>30</v>
      </c>
      <c r="AX115" s="12" t="s">
        <v>78</v>
      </c>
      <c r="AY115" s="119" t="s">
        <v>127</v>
      </c>
    </row>
    <row r="116" spans="2:65" s="1" customFormat="1" ht="16.5" customHeight="1">
      <c r="B116" s="101"/>
      <c r="C116" s="102" t="s">
        <v>80</v>
      </c>
      <c r="D116" s="102" t="s">
        <v>129</v>
      </c>
      <c r="E116" s="230" t="s">
        <v>184</v>
      </c>
      <c r="F116" s="231" t="s">
        <v>185</v>
      </c>
      <c r="G116" s="232" t="s">
        <v>146</v>
      </c>
      <c r="H116" s="233">
        <v>96.474999999999994</v>
      </c>
      <c r="I116" s="103">
        <v>0</v>
      </c>
      <c r="J116" s="253">
        <f>ROUND(I116*H116,2)</f>
        <v>0</v>
      </c>
      <c r="K116" s="231" t="s">
        <v>133</v>
      </c>
      <c r="L116" s="27"/>
      <c r="M116" s="104" t="s">
        <v>3</v>
      </c>
      <c r="N116" s="105" t="s">
        <v>41</v>
      </c>
      <c r="O116" s="106">
        <v>0.30499999999999999</v>
      </c>
      <c r="P116" s="106">
        <f>O116*H116</f>
        <v>29.424874999999997</v>
      </c>
      <c r="Q116" s="106">
        <v>0.11</v>
      </c>
      <c r="R116" s="106">
        <f>Q116*H116</f>
        <v>10.61225</v>
      </c>
      <c r="S116" s="106">
        <v>0</v>
      </c>
      <c r="T116" s="107">
        <f>S116*H116</f>
        <v>0</v>
      </c>
      <c r="AR116" s="108" t="s">
        <v>134</v>
      </c>
      <c r="AT116" s="108" t="s">
        <v>129</v>
      </c>
      <c r="AU116" s="108" t="s">
        <v>80</v>
      </c>
      <c r="AY116" s="16" t="s">
        <v>127</v>
      </c>
      <c r="BE116" s="109">
        <f>IF(N116="základní",J116,0)</f>
        <v>0</v>
      </c>
      <c r="BF116" s="109">
        <f>IF(N116="snížená",J116,0)</f>
        <v>0</v>
      </c>
      <c r="BG116" s="109">
        <f>IF(N116="zákl. přenesená",J116,0)</f>
        <v>0</v>
      </c>
      <c r="BH116" s="109">
        <f>IF(N116="sníž. přenesená",J116,0)</f>
        <v>0</v>
      </c>
      <c r="BI116" s="109">
        <f>IF(N116="nulová",J116,0)</f>
        <v>0</v>
      </c>
      <c r="BJ116" s="16" t="s">
        <v>78</v>
      </c>
      <c r="BK116" s="109">
        <f>ROUND(I116*H116,2)</f>
        <v>0</v>
      </c>
      <c r="BL116" s="16" t="s">
        <v>134</v>
      </c>
      <c r="BM116" s="108" t="s">
        <v>186</v>
      </c>
    </row>
    <row r="117" spans="2:65" s="1" customFormat="1">
      <c r="B117" s="27"/>
      <c r="D117" s="110" t="s">
        <v>136</v>
      </c>
      <c r="F117" s="234" t="s">
        <v>187</v>
      </c>
      <c r="I117" s="258"/>
      <c r="L117" s="27"/>
      <c r="M117" s="111"/>
      <c r="T117" s="45"/>
      <c r="AT117" s="16" t="s">
        <v>136</v>
      </c>
      <c r="AU117" s="16" t="s">
        <v>80</v>
      </c>
    </row>
    <row r="118" spans="2:65" s="12" customFormat="1">
      <c r="B118" s="118"/>
      <c r="D118" s="117" t="s">
        <v>182</v>
      </c>
      <c r="E118" s="119" t="s">
        <v>3</v>
      </c>
      <c r="F118" s="241" t="s">
        <v>188</v>
      </c>
      <c r="H118" s="242">
        <v>96.474999999999994</v>
      </c>
      <c r="I118" s="272"/>
      <c r="L118" s="118"/>
      <c r="M118" s="120"/>
      <c r="T118" s="121"/>
      <c r="AT118" s="119" t="s">
        <v>182</v>
      </c>
      <c r="AU118" s="119" t="s">
        <v>80</v>
      </c>
      <c r="AV118" s="12" t="s">
        <v>80</v>
      </c>
      <c r="AW118" s="12" t="s">
        <v>30</v>
      </c>
      <c r="AX118" s="12" t="s">
        <v>78</v>
      </c>
      <c r="AY118" s="119" t="s">
        <v>127</v>
      </c>
    </row>
    <row r="119" spans="2:65" s="1" customFormat="1" ht="24.2" customHeight="1">
      <c r="B119" s="101"/>
      <c r="C119" s="102" t="s">
        <v>189</v>
      </c>
      <c r="D119" s="102" t="s">
        <v>129</v>
      </c>
      <c r="E119" s="230" t="s">
        <v>190</v>
      </c>
      <c r="F119" s="231" t="s">
        <v>191</v>
      </c>
      <c r="G119" s="232" t="s">
        <v>146</v>
      </c>
      <c r="H119" s="233">
        <v>192.95</v>
      </c>
      <c r="I119" s="103">
        <v>0</v>
      </c>
      <c r="J119" s="253">
        <f>ROUND(I119*H119,2)</f>
        <v>0</v>
      </c>
      <c r="K119" s="231" t="s">
        <v>133</v>
      </c>
      <c r="L119" s="27"/>
      <c r="M119" s="104" t="s">
        <v>3</v>
      </c>
      <c r="N119" s="105" t="s">
        <v>41</v>
      </c>
      <c r="O119" s="106">
        <v>1.7000000000000001E-2</v>
      </c>
      <c r="P119" s="106">
        <f>O119*H119</f>
        <v>3.2801499999999999</v>
      </c>
      <c r="Q119" s="106">
        <v>1.0999999999999999E-2</v>
      </c>
      <c r="R119" s="106">
        <f>Q119*H119</f>
        <v>2.1224499999999997</v>
      </c>
      <c r="S119" s="106">
        <v>0</v>
      </c>
      <c r="T119" s="107">
        <f>S119*H119</f>
        <v>0</v>
      </c>
      <c r="AR119" s="108" t="s">
        <v>134</v>
      </c>
      <c r="AT119" s="108" t="s">
        <v>129</v>
      </c>
      <c r="AU119" s="108" t="s">
        <v>80</v>
      </c>
      <c r="AY119" s="16" t="s">
        <v>127</v>
      </c>
      <c r="BE119" s="109">
        <f>IF(N119="základní",J119,0)</f>
        <v>0</v>
      </c>
      <c r="BF119" s="109">
        <f>IF(N119="snížená",J119,0)</f>
        <v>0</v>
      </c>
      <c r="BG119" s="109">
        <f>IF(N119="zákl. přenesená",J119,0)</f>
        <v>0</v>
      </c>
      <c r="BH119" s="109">
        <f>IF(N119="sníž. přenesená",J119,0)</f>
        <v>0</v>
      </c>
      <c r="BI119" s="109">
        <f>IF(N119="nulová",J119,0)</f>
        <v>0</v>
      </c>
      <c r="BJ119" s="16" t="s">
        <v>78</v>
      </c>
      <c r="BK119" s="109">
        <f>ROUND(I119*H119,2)</f>
        <v>0</v>
      </c>
      <c r="BL119" s="16" t="s">
        <v>134</v>
      </c>
      <c r="BM119" s="108" t="s">
        <v>192</v>
      </c>
    </row>
    <row r="120" spans="2:65" s="1" customFormat="1">
      <c r="B120" s="27"/>
      <c r="D120" s="110" t="s">
        <v>136</v>
      </c>
      <c r="F120" s="234" t="s">
        <v>193</v>
      </c>
      <c r="I120" s="258"/>
      <c r="L120" s="27"/>
      <c r="M120" s="111"/>
      <c r="T120" s="45"/>
      <c r="AT120" s="16" t="s">
        <v>136</v>
      </c>
      <c r="AU120" s="16" t="s">
        <v>80</v>
      </c>
    </row>
    <row r="121" spans="2:65" s="12" customFormat="1">
      <c r="B121" s="118"/>
      <c r="D121" s="117" t="s">
        <v>182</v>
      </c>
      <c r="E121" s="119" t="s">
        <v>3</v>
      </c>
      <c r="F121" s="241" t="s">
        <v>194</v>
      </c>
      <c r="H121" s="242">
        <v>192.95</v>
      </c>
      <c r="I121" s="272"/>
      <c r="L121" s="118"/>
      <c r="M121" s="120"/>
      <c r="T121" s="121"/>
      <c r="AT121" s="119" t="s">
        <v>182</v>
      </c>
      <c r="AU121" s="119" t="s">
        <v>80</v>
      </c>
      <c r="AV121" s="12" t="s">
        <v>80</v>
      </c>
      <c r="AW121" s="12" t="s">
        <v>30</v>
      </c>
      <c r="AX121" s="12" t="s">
        <v>78</v>
      </c>
      <c r="AY121" s="119" t="s">
        <v>127</v>
      </c>
    </row>
    <row r="122" spans="2:65" s="1" customFormat="1" ht="24.2" customHeight="1">
      <c r="B122" s="101"/>
      <c r="C122" s="102" t="s">
        <v>134</v>
      </c>
      <c r="D122" s="102" t="s">
        <v>129</v>
      </c>
      <c r="E122" s="230" t="s">
        <v>195</v>
      </c>
      <c r="F122" s="231" t="s">
        <v>196</v>
      </c>
      <c r="G122" s="232" t="s">
        <v>197</v>
      </c>
      <c r="H122" s="233">
        <v>5</v>
      </c>
      <c r="I122" s="103">
        <v>0</v>
      </c>
      <c r="J122" s="253">
        <f>ROUND(I122*H122,2)</f>
        <v>0</v>
      </c>
      <c r="K122" s="231" t="s">
        <v>133</v>
      </c>
      <c r="L122" s="27"/>
      <c r="M122" s="104" t="s">
        <v>3</v>
      </c>
      <c r="N122" s="105" t="s">
        <v>41</v>
      </c>
      <c r="O122" s="106">
        <v>1.76</v>
      </c>
      <c r="P122" s="106">
        <f>O122*H122</f>
        <v>8.8000000000000007</v>
      </c>
      <c r="Q122" s="106">
        <v>1.7770000000000001E-2</v>
      </c>
      <c r="R122" s="106">
        <f>Q122*H122</f>
        <v>8.8850000000000012E-2</v>
      </c>
      <c r="S122" s="106">
        <v>0</v>
      </c>
      <c r="T122" s="107">
        <f>S122*H122</f>
        <v>0</v>
      </c>
      <c r="AR122" s="108" t="s">
        <v>134</v>
      </c>
      <c r="AT122" s="108" t="s">
        <v>129</v>
      </c>
      <c r="AU122" s="108" t="s">
        <v>80</v>
      </c>
      <c r="AY122" s="16" t="s">
        <v>127</v>
      </c>
      <c r="BE122" s="109">
        <f>IF(N122="základní",J122,0)</f>
        <v>0</v>
      </c>
      <c r="BF122" s="109">
        <f>IF(N122="snížená",J122,0)</f>
        <v>0</v>
      </c>
      <c r="BG122" s="109">
        <f>IF(N122="zákl. přenesená",J122,0)</f>
        <v>0</v>
      </c>
      <c r="BH122" s="109">
        <f>IF(N122="sníž. přenesená",J122,0)</f>
        <v>0</v>
      </c>
      <c r="BI122" s="109">
        <f>IF(N122="nulová",J122,0)</f>
        <v>0</v>
      </c>
      <c r="BJ122" s="16" t="s">
        <v>78</v>
      </c>
      <c r="BK122" s="109">
        <f>ROUND(I122*H122,2)</f>
        <v>0</v>
      </c>
      <c r="BL122" s="16" t="s">
        <v>134</v>
      </c>
      <c r="BM122" s="108" t="s">
        <v>198</v>
      </c>
    </row>
    <row r="123" spans="2:65" s="1" customFormat="1">
      <c r="B123" s="27"/>
      <c r="D123" s="110" t="s">
        <v>136</v>
      </c>
      <c r="F123" s="234" t="s">
        <v>199</v>
      </c>
      <c r="I123" s="258"/>
      <c r="L123" s="27"/>
      <c r="M123" s="111"/>
      <c r="T123" s="45"/>
      <c r="AT123" s="16" t="s">
        <v>136</v>
      </c>
      <c r="AU123" s="16" t="s">
        <v>80</v>
      </c>
    </row>
    <row r="124" spans="2:65" s="1" customFormat="1" ht="16.5" customHeight="1">
      <c r="B124" s="101"/>
      <c r="C124" s="112" t="s">
        <v>200</v>
      </c>
      <c r="D124" s="112" t="s">
        <v>160</v>
      </c>
      <c r="E124" s="235" t="s">
        <v>201</v>
      </c>
      <c r="F124" s="236" t="s">
        <v>202</v>
      </c>
      <c r="G124" s="237" t="s">
        <v>197</v>
      </c>
      <c r="H124" s="238">
        <v>5</v>
      </c>
      <c r="I124" s="113">
        <v>0</v>
      </c>
      <c r="J124" s="254">
        <f>ROUND(I124*H124,2)</f>
        <v>0</v>
      </c>
      <c r="K124" s="236" t="s">
        <v>133</v>
      </c>
      <c r="L124" s="114"/>
      <c r="M124" s="115" t="s">
        <v>3</v>
      </c>
      <c r="N124" s="116" t="s">
        <v>41</v>
      </c>
      <c r="O124" s="106">
        <v>0</v>
      </c>
      <c r="P124" s="106">
        <f>O124*H124</f>
        <v>0</v>
      </c>
      <c r="Q124" s="106">
        <v>1.8339999999999999E-2</v>
      </c>
      <c r="R124" s="106">
        <f>Q124*H124</f>
        <v>9.169999999999999E-2</v>
      </c>
      <c r="S124" s="106">
        <v>0</v>
      </c>
      <c r="T124" s="107">
        <f>S124*H124</f>
        <v>0</v>
      </c>
      <c r="AR124" s="108" t="s">
        <v>164</v>
      </c>
      <c r="AT124" s="108" t="s">
        <v>160</v>
      </c>
      <c r="AU124" s="108" t="s">
        <v>80</v>
      </c>
      <c r="AY124" s="16" t="s">
        <v>127</v>
      </c>
      <c r="BE124" s="109">
        <f>IF(N124="základní",J124,0)</f>
        <v>0</v>
      </c>
      <c r="BF124" s="109">
        <f>IF(N124="snížená",J124,0)</f>
        <v>0</v>
      </c>
      <c r="BG124" s="109">
        <f>IF(N124="zákl. přenesená",J124,0)</f>
        <v>0</v>
      </c>
      <c r="BH124" s="109">
        <f>IF(N124="sníž. přenesená",J124,0)</f>
        <v>0</v>
      </c>
      <c r="BI124" s="109">
        <f>IF(N124="nulová",J124,0)</f>
        <v>0</v>
      </c>
      <c r="BJ124" s="16" t="s">
        <v>78</v>
      </c>
      <c r="BK124" s="109">
        <f>ROUND(I124*H124,2)</f>
        <v>0</v>
      </c>
      <c r="BL124" s="16" t="s">
        <v>134</v>
      </c>
      <c r="BM124" s="108" t="s">
        <v>203</v>
      </c>
    </row>
    <row r="125" spans="2:65" s="11" customFormat="1" ht="22.9" customHeight="1">
      <c r="B125" s="94"/>
      <c r="D125" s="95" t="s">
        <v>69</v>
      </c>
      <c r="E125" s="240" t="s">
        <v>204</v>
      </c>
      <c r="F125" s="240" t="s">
        <v>205</v>
      </c>
      <c r="I125" s="271"/>
      <c r="J125" s="255">
        <f>BK125</f>
        <v>0</v>
      </c>
      <c r="L125" s="94"/>
      <c r="M125" s="96"/>
      <c r="P125" s="97">
        <f>SUM(P126:P143)</f>
        <v>106.19180999999998</v>
      </c>
      <c r="R125" s="97">
        <f>SUM(R126:R143)</f>
        <v>0</v>
      </c>
      <c r="T125" s="98">
        <f>SUM(T126:T143)</f>
        <v>14.932184000000001</v>
      </c>
      <c r="AR125" s="95" t="s">
        <v>78</v>
      </c>
      <c r="AT125" s="99" t="s">
        <v>69</v>
      </c>
      <c r="AU125" s="99" t="s">
        <v>78</v>
      </c>
      <c r="AY125" s="95" t="s">
        <v>127</v>
      </c>
      <c r="BK125" s="100">
        <f>SUM(BK126:BK143)</f>
        <v>0</v>
      </c>
    </row>
    <row r="126" spans="2:65" s="1" customFormat="1" ht="21.75" customHeight="1">
      <c r="B126" s="101"/>
      <c r="C126" s="102" t="s">
        <v>176</v>
      </c>
      <c r="D126" s="102" t="s">
        <v>129</v>
      </c>
      <c r="E126" s="230" t="s">
        <v>206</v>
      </c>
      <c r="F126" s="231" t="s">
        <v>207</v>
      </c>
      <c r="G126" s="232" t="s">
        <v>208</v>
      </c>
      <c r="H126" s="233">
        <v>0.84</v>
      </c>
      <c r="I126" s="103">
        <v>0</v>
      </c>
      <c r="J126" s="253">
        <f>ROUND(I126*H126,2)</f>
        <v>0</v>
      </c>
      <c r="K126" s="231" t="s">
        <v>133</v>
      </c>
      <c r="L126" s="27"/>
      <c r="M126" s="104" t="s">
        <v>3</v>
      </c>
      <c r="N126" s="105" t="s">
        <v>41</v>
      </c>
      <c r="O126" s="106">
        <v>2.2890000000000001</v>
      </c>
      <c r="P126" s="106">
        <f>O126*H126</f>
        <v>1.92276</v>
      </c>
      <c r="Q126" s="106">
        <v>0</v>
      </c>
      <c r="R126" s="106">
        <f>Q126*H126</f>
        <v>0</v>
      </c>
      <c r="S126" s="106">
        <v>1</v>
      </c>
      <c r="T126" s="107">
        <f>S126*H126</f>
        <v>0.84</v>
      </c>
      <c r="AR126" s="108" t="s">
        <v>134</v>
      </c>
      <c r="AT126" s="108" t="s">
        <v>129</v>
      </c>
      <c r="AU126" s="108" t="s">
        <v>80</v>
      </c>
      <c r="AY126" s="16" t="s">
        <v>127</v>
      </c>
      <c r="BE126" s="109">
        <f>IF(N126="základní",J126,0)</f>
        <v>0</v>
      </c>
      <c r="BF126" s="109">
        <f>IF(N126="snížená",J126,0)</f>
        <v>0</v>
      </c>
      <c r="BG126" s="109">
        <f>IF(N126="zákl. přenesená",J126,0)</f>
        <v>0</v>
      </c>
      <c r="BH126" s="109">
        <f>IF(N126="sníž. přenesená",J126,0)</f>
        <v>0</v>
      </c>
      <c r="BI126" s="109">
        <f>IF(N126="nulová",J126,0)</f>
        <v>0</v>
      </c>
      <c r="BJ126" s="16" t="s">
        <v>78</v>
      </c>
      <c r="BK126" s="109">
        <f>ROUND(I126*H126,2)</f>
        <v>0</v>
      </c>
      <c r="BL126" s="16" t="s">
        <v>134</v>
      </c>
      <c r="BM126" s="108" t="s">
        <v>209</v>
      </c>
    </row>
    <row r="127" spans="2:65" s="1" customFormat="1">
      <c r="B127" s="27"/>
      <c r="D127" s="110" t="s">
        <v>136</v>
      </c>
      <c r="F127" s="234" t="s">
        <v>210</v>
      </c>
      <c r="I127" s="258"/>
      <c r="L127" s="27"/>
      <c r="M127" s="111"/>
      <c r="T127" s="45"/>
      <c r="AT127" s="16" t="s">
        <v>136</v>
      </c>
      <c r="AU127" s="16" t="s">
        <v>80</v>
      </c>
    </row>
    <row r="128" spans="2:65" s="12" customFormat="1">
      <c r="B128" s="118"/>
      <c r="D128" s="117" t="s">
        <v>182</v>
      </c>
      <c r="E128" s="119" t="s">
        <v>3</v>
      </c>
      <c r="F128" s="241" t="s">
        <v>211</v>
      </c>
      <c r="H128" s="242">
        <v>0.84</v>
      </c>
      <c r="I128" s="272"/>
      <c r="L128" s="118"/>
      <c r="M128" s="120"/>
      <c r="T128" s="121"/>
      <c r="AT128" s="119" t="s">
        <v>182</v>
      </c>
      <c r="AU128" s="119" t="s">
        <v>80</v>
      </c>
      <c r="AV128" s="12" t="s">
        <v>80</v>
      </c>
      <c r="AW128" s="12" t="s">
        <v>30</v>
      </c>
      <c r="AX128" s="12" t="s">
        <v>78</v>
      </c>
      <c r="AY128" s="119" t="s">
        <v>127</v>
      </c>
    </row>
    <row r="129" spans="2:65" s="1" customFormat="1" ht="16.5" customHeight="1">
      <c r="B129" s="101"/>
      <c r="C129" s="102" t="s">
        <v>212</v>
      </c>
      <c r="D129" s="102" t="s">
        <v>129</v>
      </c>
      <c r="E129" s="230" t="s">
        <v>213</v>
      </c>
      <c r="F129" s="231" t="s">
        <v>214</v>
      </c>
      <c r="G129" s="232" t="s">
        <v>208</v>
      </c>
      <c r="H129" s="233">
        <v>5.8049999999999997</v>
      </c>
      <c r="I129" s="103">
        <v>0</v>
      </c>
      <c r="J129" s="253">
        <f>ROUND(I129*H129,2)</f>
        <v>0</v>
      </c>
      <c r="K129" s="231" t="s">
        <v>133</v>
      </c>
      <c r="L129" s="27"/>
      <c r="M129" s="104" t="s">
        <v>3</v>
      </c>
      <c r="N129" s="105" t="s">
        <v>41</v>
      </c>
      <c r="O129" s="106">
        <v>7.51</v>
      </c>
      <c r="P129" s="106">
        <f>O129*H129</f>
        <v>43.595549999999996</v>
      </c>
      <c r="Q129" s="106">
        <v>0</v>
      </c>
      <c r="R129" s="106">
        <f>Q129*H129</f>
        <v>0</v>
      </c>
      <c r="S129" s="106">
        <v>2.2000000000000002</v>
      </c>
      <c r="T129" s="107">
        <f>S129*H129</f>
        <v>12.771000000000001</v>
      </c>
      <c r="AR129" s="108" t="s">
        <v>134</v>
      </c>
      <c r="AT129" s="108" t="s">
        <v>129</v>
      </c>
      <c r="AU129" s="108" t="s">
        <v>80</v>
      </c>
      <c r="AY129" s="16" t="s">
        <v>127</v>
      </c>
      <c r="BE129" s="109">
        <f>IF(N129="základní",J129,0)</f>
        <v>0</v>
      </c>
      <c r="BF129" s="109">
        <f>IF(N129="snížená",J129,0)</f>
        <v>0</v>
      </c>
      <c r="BG129" s="109">
        <f>IF(N129="zákl. přenesená",J129,0)</f>
        <v>0</v>
      </c>
      <c r="BH129" s="109">
        <f>IF(N129="sníž. přenesená",J129,0)</f>
        <v>0</v>
      </c>
      <c r="BI129" s="109">
        <f>IF(N129="nulová",J129,0)</f>
        <v>0</v>
      </c>
      <c r="BJ129" s="16" t="s">
        <v>78</v>
      </c>
      <c r="BK129" s="109">
        <f>ROUND(I129*H129,2)</f>
        <v>0</v>
      </c>
      <c r="BL129" s="16" t="s">
        <v>134</v>
      </c>
      <c r="BM129" s="108" t="s">
        <v>215</v>
      </c>
    </row>
    <row r="130" spans="2:65" s="1" customFormat="1">
      <c r="B130" s="27"/>
      <c r="D130" s="110" t="s">
        <v>136</v>
      </c>
      <c r="F130" s="234" t="s">
        <v>216</v>
      </c>
      <c r="I130" s="258"/>
      <c r="L130" s="27"/>
      <c r="M130" s="111"/>
      <c r="T130" s="45"/>
      <c r="AT130" s="16" t="s">
        <v>136</v>
      </c>
      <c r="AU130" s="16" t="s">
        <v>80</v>
      </c>
    </row>
    <row r="131" spans="2:65" s="12" customFormat="1">
      <c r="B131" s="118"/>
      <c r="D131" s="117" t="s">
        <v>182</v>
      </c>
      <c r="E131" s="119" t="s">
        <v>3</v>
      </c>
      <c r="F131" s="241" t="s">
        <v>217</v>
      </c>
      <c r="H131" s="242">
        <v>5.8049999999999997</v>
      </c>
      <c r="I131" s="272"/>
      <c r="L131" s="118"/>
      <c r="M131" s="120"/>
      <c r="T131" s="121"/>
      <c r="AT131" s="119" t="s">
        <v>182</v>
      </c>
      <c r="AU131" s="119" t="s">
        <v>80</v>
      </c>
      <c r="AV131" s="12" t="s">
        <v>80</v>
      </c>
      <c r="AW131" s="12" t="s">
        <v>30</v>
      </c>
      <c r="AX131" s="12" t="s">
        <v>78</v>
      </c>
      <c r="AY131" s="119" t="s">
        <v>127</v>
      </c>
    </row>
    <row r="132" spans="2:65" s="1" customFormat="1" ht="16.5" customHeight="1">
      <c r="B132" s="101"/>
      <c r="C132" s="102" t="s">
        <v>164</v>
      </c>
      <c r="D132" s="102" t="s">
        <v>129</v>
      </c>
      <c r="E132" s="230" t="s">
        <v>218</v>
      </c>
      <c r="F132" s="231" t="s">
        <v>219</v>
      </c>
      <c r="G132" s="232" t="s">
        <v>146</v>
      </c>
      <c r="H132" s="233">
        <v>87.95</v>
      </c>
      <c r="I132" s="103">
        <v>0</v>
      </c>
      <c r="J132" s="253">
        <f>ROUND(I132*H132,2)</f>
        <v>0</v>
      </c>
      <c r="K132" s="231" t="s">
        <v>133</v>
      </c>
      <c r="L132" s="27"/>
      <c r="M132" s="104" t="s">
        <v>3</v>
      </c>
      <c r="N132" s="105" t="s">
        <v>41</v>
      </c>
      <c r="O132" s="106">
        <v>0.30599999999999999</v>
      </c>
      <c r="P132" s="106">
        <f>O132*H132</f>
        <v>26.912700000000001</v>
      </c>
      <c r="Q132" s="106">
        <v>0</v>
      </c>
      <c r="R132" s="106">
        <f>Q132*H132</f>
        <v>0</v>
      </c>
      <c r="S132" s="106">
        <v>0</v>
      </c>
      <c r="T132" s="107">
        <f>S132*H132</f>
        <v>0</v>
      </c>
      <c r="AR132" s="108" t="s">
        <v>134</v>
      </c>
      <c r="AT132" s="108" t="s">
        <v>129</v>
      </c>
      <c r="AU132" s="108" t="s">
        <v>80</v>
      </c>
      <c r="AY132" s="16" t="s">
        <v>127</v>
      </c>
      <c r="BE132" s="109">
        <f>IF(N132="základní",J132,0)</f>
        <v>0</v>
      </c>
      <c r="BF132" s="109">
        <f>IF(N132="snížená",J132,0)</f>
        <v>0</v>
      </c>
      <c r="BG132" s="109">
        <f>IF(N132="zákl. přenesená",J132,0)</f>
        <v>0</v>
      </c>
      <c r="BH132" s="109">
        <f>IF(N132="sníž. přenesená",J132,0)</f>
        <v>0</v>
      </c>
      <c r="BI132" s="109">
        <f>IF(N132="nulová",J132,0)</f>
        <v>0</v>
      </c>
      <c r="BJ132" s="16" t="s">
        <v>78</v>
      </c>
      <c r="BK132" s="109">
        <f>ROUND(I132*H132,2)</f>
        <v>0</v>
      </c>
      <c r="BL132" s="16" t="s">
        <v>134</v>
      </c>
      <c r="BM132" s="108" t="s">
        <v>220</v>
      </c>
    </row>
    <row r="133" spans="2:65" s="1" customFormat="1">
      <c r="B133" s="27"/>
      <c r="D133" s="110" t="s">
        <v>136</v>
      </c>
      <c r="F133" s="234" t="s">
        <v>221</v>
      </c>
      <c r="I133" s="258"/>
      <c r="L133" s="27"/>
      <c r="M133" s="111"/>
      <c r="T133" s="45"/>
      <c r="AT133" s="16" t="s">
        <v>136</v>
      </c>
      <c r="AU133" s="16" t="s">
        <v>80</v>
      </c>
    </row>
    <row r="134" spans="2:65" s="12" customFormat="1">
      <c r="B134" s="118"/>
      <c r="D134" s="117" t="s">
        <v>182</v>
      </c>
      <c r="E134" s="119" t="s">
        <v>3</v>
      </c>
      <c r="F134" s="241" t="s">
        <v>222</v>
      </c>
      <c r="H134" s="242">
        <v>87.95</v>
      </c>
      <c r="I134" s="272"/>
      <c r="L134" s="118"/>
      <c r="M134" s="120"/>
      <c r="T134" s="121"/>
      <c r="AT134" s="119" t="s">
        <v>182</v>
      </c>
      <c r="AU134" s="119" t="s">
        <v>80</v>
      </c>
      <c r="AV134" s="12" t="s">
        <v>80</v>
      </c>
      <c r="AW134" s="12" t="s">
        <v>30</v>
      </c>
      <c r="AX134" s="12" t="s">
        <v>78</v>
      </c>
      <c r="AY134" s="119" t="s">
        <v>127</v>
      </c>
    </row>
    <row r="135" spans="2:65" s="1" customFormat="1" ht="21.75" customHeight="1">
      <c r="B135" s="101"/>
      <c r="C135" s="102" t="s">
        <v>204</v>
      </c>
      <c r="D135" s="102" t="s">
        <v>129</v>
      </c>
      <c r="E135" s="230" t="s">
        <v>223</v>
      </c>
      <c r="F135" s="231" t="s">
        <v>224</v>
      </c>
      <c r="G135" s="232" t="s">
        <v>208</v>
      </c>
      <c r="H135" s="233">
        <v>5.8049999999999997</v>
      </c>
      <c r="I135" s="103">
        <v>0</v>
      </c>
      <c r="J135" s="253">
        <f>ROUND(I135*H135,2)</f>
        <v>0</v>
      </c>
      <c r="K135" s="231" t="s">
        <v>133</v>
      </c>
      <c r="L135" s="27"/>
      <c r="M135" s="104" t="s">
        <v>3</v>
      </c>
      <c r="N135" s="105" t="s">
        <v>41</v>
      </c>
      <c r="O135" s="106">
        <v>4.8280000000000003</v>
      </c>
      <c r="P135" s="106">
        <f>O135*H135</f>
        <v>28.026540000000001</v>
      </c>
      <c r="Q135" s="106">
        <v>0</v>
      </c>
      <c r="R135" s="106">
        <f>Q135*H135</f>
        <v>0</v>
      </c>
      <c r="S135" s="106">
        <v>4.3999999999999997E-2</v>
      </c>
      <c r="T135" s="107">
        <f>S135*H135</f>
        <v>0.25541999999999998</v>
      </c>
      <c r="AR135" s="108" t="s">
        <v>134</v>
      </c>
      <c r="AT135" s="108" t="s">
        <v>129</v>
      </c>
      <c r="AU135" s="108" t="s">
        <v>80</v>
      </c>
      <c r="AY135" s="16" t="s">
        <v>127</v>
      </c>
      <c r="BE135" s="109">
        <f>IF(N135="základní",J135,0)</f>
        <v>0</v>
      </c>
      <c r="BF135" s="109">
        <f>IF(N135="snížená",J135,0)</f>
        <v>0</v>
      </c>
      <c r="BG135" s="109">
        <f>IF(N135="zákl. přenesená",J135,0)</f>
        <v>0</v>
      </c>
      <c r="BH135" s="109">
        <f>IF(N135="sníž. přenesená",J135,0)</f>
        <v>0</v>
      </c>
      <c r="BI135" s="109">
        <f>IF(N135="nulová",J135,0)</f>
        <v>0</v>
      </c>
      <c r="BJ135" s="16" t="s">
        <v>78</v>
      </c>
      <c r="BK135" s="109">
        <f>ROUND(I135*H135,2)</f>
        <v>0</v>
      </c>
      <c r="BL135" s="16" t="s">
        <v>134</v>
      </c>
      <c r="BM135" s="108" t="s">
        <v>225</v>
      </c>
    </row>
    <row r="136" spans="2:65" s="1" customFormat="1">
      <c r="B136" s="27"/>
      <c r="D136" s="110" t="s">
        <v>136</v>
      </c>
      <c r="F136" s="234" t="s">
        <v>226</v>
      </c>
      <c r="I136" s="258"/>
      <c r="L136" s="27"/>
      <c r="M136" s="111"/>
      <c r="T136" s="45"/>
      <c r="AT136" s="16" t="s">
        <v>136</v>
      </c>
      <c r="AU136" s="16" t="s">
        <v>80</v>
      </c>
    </row>
    <row r="137" spans="2:65" s="12" customFormat="1">
      <c r="B137" s="118"/>
      <c r="D137" s="117" t="s">
        <v>182</v>
      </c>
      <c r="E137" s="119" t="s">
        <v>3</v>
      </c>
      <c r="F137" s="241" t="s">
        <v>217</v>
      </c>
      <c r="H137" s="242">
        <v>5.8049999999999997</v>
      </c>
      <c r="I137" s="272"/>
      <c r="L137" s="118"/>
      <c r="M137" s="120"/>
      <c r="T137" s="121"/>
      <c r="AT137" s="119" t="s">
        <v>182</v>
      </c>
      <c r="AU137" s="119" t="s">
        <v>80</v>
      </c>
      <c r="AV137" s="12" t="s">
        <v>80</v>
      </c>
      <c r="AW137" s="12" t="s">
        <v>30</v>
      </c>
      <c r="AX137" s="12" t="s">
        <v>78</v>
      </c>
      <c r="AY137" s="119" t="s">
        <v>127</v>
      </c>
    </row>
    <row r="138" spans="2:65" s="1" customFormat="1" ht="24.2" customHeight="1">
      <c r="B138" s="101"/>
      <c r="C138" s="102" t="s">
        <v>227</v>
      </c>
      <c r="D138" s="102" t="s">
        <v>129</v>
      </c>
      <c r="E138" s="230" t="s">
        <v>228</v>
      </c>
      <c r="F138" s="231" t="s">
        <v>229</v>
      </c>
      <c r="G138" s="232" t="s">
        <v>146</v>
      </c>
      <c r="H138" s="233">
        <v>6.3040000000000003</v>
      </c>
      <c r="I138" s="103">
        <v>0</v>
      </c>
      <c r="J138" s="253">
        <f>ROUND(I138*H138,2)</f>
        <v>0</v>
      </c>
      <c r="K138" s="231" t="s">
        <v>133</v>
      </c>
      <c r="L138" s="27"/>
      <c r="M138" s="104" t="s">
        <v>3</v>
      </c>
      <c r="N138" s="105" t="s">
        <v>41</v>
      </c>
      <c r="O138" s="106">
        <v>0.59399999999999997</v>
      </c>
      <c r="P138" s="106">
        <f>O138*H138</f>
        <v>3.7445759999999999</v>
      </c>
      <c r="Q138" s="106">
        <v>0</v>
      </c>
      <c r="R138" s="106">
        <f>Q138*H138</f>
        <v>0</v>
      </c>
      <c r="S138" s="106">
        <v>4.1000000000000002E-2</v>
      </c>
      <c r="T138" s="107">
        <f>S138*H138</f>
        <v>0.25846400000000003</v>
      </c>
      <c r="AR138" s="108" t="s">
        <v>134</v>
      </c>
      <c r="AT138" s="108" t="s">
        <v>129</v>
      </c>
      <c r="AU138" s="108" t="s">
        <v>80</v>
      </c>
      <c r="AY138" s="16" t="s">
        <v>127</v>
      </c>
      <c r="BE138" s="109">
        <f>IF(N138="základní",J138,0)</f>
        <v>0</v>
      </c>
      <c r="BF138" s="109">
        <f>IF(N138="snížená",J138,0)</f>
        <v>0</v>
      </c>
      <c r="BG138" s="109">
        <f>IF(N138="zákl. přenesená",J138,0)</f>
        <v>0</v>
      </c>
      <c r="BH138" s="109">
        <f>IF(N138="sníž. přenesená",J138,0)</f>
        <v>0</v>
      </c>
      <c r="BI138" s="109">
        <f>IF(N138="nulová",J138,0)</f>
        <v>0</v>
      </c>
      <c r="BJ138" s="16" t="s">
        <v>78</v>
      </c>
      <c r="BK138" s="109">
        <f>ROUND(I138*H138,2)</f>
        <v>0</v>
      </c>
      <c r="BL138" s="16" t="s">
        <v>134</v>
      </c>
      <c r="BM138" s="108" t="s">
        <v>230</v>
      </c>
    </row>
    <row r="139" spans="2:65" s="1" customFormat="1">
      <c r="B139" s="27"/>
      <c r="D139" s="110" t="s">
        <v>136</v>
      </c>
      <c r="F139" s="234" t="s">
        <v>231</v>
      </c>
      <c r="I139" s="258"/>
      <c r="L139" s="27"/>
      <c r="M139" s="111"/>
      <c r="T139" s="45"/>
      <c r="AT139" s="16" t="s">
        <v>136</v>
      </c>
      <c r="AU139" s="16" t="s">
        <v>80</v>
      </c>
    </row>
    <row r="140" spans="2:65" s="12" customFormat="1">
      <c r="B140" s="118"/>
      <c r="D140" s="117" t="s">
        <v>182</v>
      </c>
      <c r="E140" s="119" t="s">
        <v>3</v>
      </c>
      <c r="F140" s="241" t="s">
        <v>232</v>
      </c>
      <c r="H140" s="242">
        <v>6.3040000000000003</v>
      </c>
      <c r="I140" s="272"/>
      <c r="L140" s="118"/>
      <c r="M140" s="120"/>
      <c r="T140" s="121"/>
      <c r="AT140" s="119" t="s">
        <v>182</v>
      </c>
      <c r="AU140" s="119" t="s">
        <v>80</v>
      </c>
      <c r="AV140" s="12" t="s">
        <v>80</v>
      </c>
      <c r="AW140" s="12" t="s">
        <v>30</v>
      </c>
      <c r="AX140" s="12" t="s">
        <v>78</v>
      </c>
      <c r="AY140" s="119" t="s">
        <v>127</v>
      </c>
    </row>
    <row r="141" spans="2:65" s="1" customFormat="1" ht="24.2" customHeight="1">
      <c r="B141" s="101"/>
      <c r="C141" s="102" t="s">
        <v>233</v>
      </c>
      <c r="D141" s="102" t="s">
        <v>129</v>
      </c>
      <c r="E141" s="230" t="s">
        <v>234</v>
      </c>
      <c r="F141" s="231" t="s">
        <v>235</v>
      </c>
      <c r="G141" s="232" t="s">
        <v>208</v>
      </c>
      <c r="H141" s="233">
        <v>0.41399999999999998</v>
      </c>
      <c r="I141" s="103">
        <v>0</v>
      </c>
      <c r="J141" s="253">
        <f>ROUND(I141*H141,2)</f>
        <v>0</v>
      </c>
      <c r="K141" s="231" t="s">
        <v>133</v>
      </c>
      <c r="L141" s="27"/>
      <c r="M141" s="104" t="s">
        <v>3</v>
      </c>
      <c r="N141" s="105" t="s">
        <v>41</v>
      </c>
      <c r="O141" s="106">
        <v>4.806</v>
      </c>
      <c r="P141" s="106">
        <f>O141*H141</f>
        <v>1.989684</v>
      </c>
      <c r="Q141" s="106">
        <v>0</v>
      </c>
      <c r="R141" s="106">
        <f>Q141*H141</f>
        <v>0</v>
      </c>
      <c r="S141" s="106">
        <v>1.95</v>
      </c>
      <c r="T141" s="107">
        <f>S141*H141</f>
        <v>0.80729999999999991</v>
      </c>
      <c r="AR141" s="108" t="s">
        <v>134</v>
      </c>
      <c r="AT141" s="108" t="s">
        <v>129</v>
      </c>
      <c r="AU141" s="108" t="s">
        <v>80</v>
      </c>
      <c r="AY141" s="16" t="s">
        <v>127</v>
      </c>
      <c r="BE141" s="109">
        <f>IF(N141="základní",J141,0)</f>
        <v>0</v>
      </c>
      <c r="BF141" s="109">
        <f>IF(N141="snížená",J141,0)</f>
        <v>0</v>
      </c>
      <c r="BG141" s="109">
        <f>IF(N141="zákl. přenesená",J141,0)</f>
        <v>0</v>
      </c>
      <c r="BH141" s="109">
        <f>IF(N141="sníž. přenesená",J141,0)</f>
        <v>0</v>
      </c>
      <c r="BI141" s="109">
        <f>IF(N141="nulová",J141,0)</f>
        <v>0</v>
      </c>
      <c r="BJ141" s="16" t="s">
        <v>78</v>
      </c>
      <c r="BK141" s="109">
        <f>ROUND(I141*H141,2)</f>
        <v>0</v>
      </c>
      <c r="BL141" s="16" t="s">
        <v>134</v>
      </c>
      <c r="BM141" s="108" t="s">
        <v>236</v>
      </c>
    </row>
    <row r="142" spans="2:65" s="1" customFormat="1">
      <c r="B142" s="27"/>
      <c r="D142" s="110" t="s">
        <v>136</v>
      </c>
      <c r="F142" s="234" t="s">
        <v>237</v>
      </c>
      <c r="I142" s="258"/>
      <c r="L142" s="27"/>
      <c r="M142" s="111"/>
      <c r="T142" s="45"/>
      <c r="AT142" s="16" t="s">
        <v>136</v>
      </c>
      <c r="AU142" s="16" t="s">
        <v>80</v>
      </c>
    </row>
    <row r="143" spans="2:65" s="12" customFormat="1">
      <c r="B143" s="118"/>
      <c r="D143" s="117" t="s">
        <v>182</v>
      </c>
      <c r="E143" s="119" t="s">
        <v>3</v>
      </c>
      <c r="F143" s="241" t="s">
        <v>238</v>
      </c>
      <c r="H143" s="242">
        <v>0.41399999999999998</v>
      </c>
      <c r="I143" s="272"/>
      <c r="L143" s="118"/>
      <c r="M143" s="120"/>
      <c r="T143" s="121"/>
      <c r="AT143" s="119" t="s">
        <v>182</v>
      </c>
      <c r="AU143" s="119" t="s">
        <v>80</v>
      </c>
      <c r="AV143" s="12" t="s">
        <v>80</v>
      </c>
      <c r="AW143" s="12" t="s">
        <v>30</v>
      </c>
      <c r="AX143" s="12" t="s">
        <v>78</v>
      </c>
      <c r="AY143" s="119" t="s">
        <v>127</v>
      </c>
    </row>
    <row r="144" spans="2:65" s="11" customFormat="1" ht="22.9" customHeight="1">
      <c r="B144" s="94"/>
      <c r="D144" s="95" t="s">
        <v>69</v>
      </c>
      <c r="E144" s="240" t="s">
        <v>239</v>
      </c>
      <c r="F144" s="240" t="s">
        <v>240</v>
      </c>
      <c r="I144" s="271"/>
      <c r="J144" s="255">
        <f>BK144</f>
        <v>0</v>
      </c>
      <c r="L144" s="94"/>
      <c r="M144" s="96"/>
      <c r="P144" s="97">
        <f>SUM(P145:P153)</f>
        <v>84.952799999999996</v>
      </c>
      <c r="R144" s="97">
        <f>SUM(R145:R153)</f>
        <v>0</v>
      </c>
      <c r="T144" s="98">
        <f>SUM(T145:T153)</f>
        <v>0</v>
      </c>
      <c r="AR144" s="95" t="s">
        <v>78</v>
      </c>
      <c r="AT144" s="99" t="s">
        <v>69</v>
      </c>
      <c r="AU144" s="99" t="s">
        <v>78</v>
      </c>
      <c r="AY144" s="95" t="s">
        <v>127</v>
      </c>
      <c r="BK144" s="100">
        <f>SUM(BK145:BK153)</f>
        <v>0</v>
      </c>
    </row>
    <row r="145" spans="2:65" s="1" customFormat="1" ht="24.2" customHeight="1">
      <c r="B145" s="101"/>
      <c r="C145" s="102" t="s">
        <v>9</v>
      </c>
      <c r="D145" s="102" t="s">
        <v>129</v>
      </c>
      <c r="E145" s="230" t="s">
        <v>241</v>
      </c>
      <c r="F145" s="231" t="s">
        <v>242</v>
      </c>
      <c r="G145" s="232" t="s">
        <v>163</v>
      </c>
      <c r="H145" s="233">
        <v>17.335999999999999</v>
      </c>
      <c r="I145" s="103">
        <v>0</v>
      </c>
      <c r="J145" s="253">
        <f>ROUND(I145*H145,2)</f>
        <v>0</v>
      </c>
      <c r="K145" s="231" t="s">
        <v>133</v>
      </c>
      <c r="L145" s="27"/>
      <c r="M145" s="104" t="s">
        <v>3</v>
      </c>
      <c r="N145" s="105" t="s">
        <v>41</v>
      </c>
      <c r="O145" s="106">
        <v>4.75</v>
      </c>
      <c r="P145" s="106">
        <f>O145*H145</f>
        <v>82.345999999999989</v>
      </c>
      <c r="Q145" s="106">
        <v>0</v>
      </c>
      <c r="R145" s="106">
        <f>Q145*H145</f>
        <v>0</v>
      </c>
      <c r="S145" s="106">
        <v>0</v>
      </c>
      <c r="T145" s="107">
        <f>S145*H145</f>
        <v>0</v>
      </c>
      <c r="AR145" s="108" t="s">
        <v>134</v>
      </c>
      <c r="AT145" s="108" t="s">
        <v>129</v>
      </c>
      <c r="AU145" s="108" t="s">
        <v>80</v>
      </c>
      <c r="AY145" s="16" t="s">
        <v>127</v>
      </c>
      <c r="BE145" s="109">
        <f>IF(N145="základní",J145,0)</f>
        <v>0</v>
      </c>
      <c r="BF145" s="109">
        <f>IF(N145="snížená",J145,0)</f>
        <v>0</v>
      </c>
      <c r="BG145" s="109">
        <f>IF(N145="zákl. přenesená",J145,0)</f>
        <v>0</v>
      </c>
      <c r="BH145" s="109">
        <f>IF(N145="sníž. přenesená",J145,0)</f>
        <v>0</v>
      </c>
      <c r="BI145" s="109">
        <f>IF(N145="nulová",J145,0)</f>
        <v>0</v>
      </c>
      <c r="BJ145" s="16" t="s">
        <v>78</v>
      </c>
      <c r="BK145" s="109">
        <f>ROUND(I145*H145,2)</f>
        <v>0</v>
      </c>
      <c r="BL145" s="16" t="s">
        <v>134</v>
      </c>
      <c r="BM145" s="108" t="s">
        <v>243</v>
      </c>
    </row>
    <row r="146" spans="2:65" s="1" customFormat="1">
      <c r="B146" s="27"/>
      <c r="D146" s="110" t="s">
        <v>136</v>
      </c>
      <c r="F146" s="234" t="s">
        <v>244</v>
      </c>
      <c r="I146" s="258"/>
      <c r="L146" s="27"/>
      <c r="M146" s="111"/>
      <c r="T146" s="45"/>
      <c r="AT146" s="16" t="s">
        <v>136</v>
      </c>
      <c r="AU146" s="16" t="s">
        <v>80</v>
      </c>
    </row>
    <row r="147" spans="2:65" s="1" customFormat="1" ht="21.75" customHeight="1">
      <c r="B147" s="101"/>
      <c r="C147" s="102" t="s">
        <v>245</v>
      </c>
      <c r="D147" s="102" t="s">
        <v>129</v>
      </c>
      <c r="E147" s="230" t="s">
        <v>246</v>
      </c>
      <c r="F147" s="231" t="s">
        <v>247</v>
      </c>
      <c r="G147" s="232" t="s">
        <v>163</v>
      </c>
      <c r="H147" s="233">
        <v>17.335999999999999</v>
      </c>
      <c r="I147" s="103">
        <v>0</v>
      </c>
      <c r="J147" s="253">
        <f>ROUND(I147*H147,2)</f>
        <v>0</v>
      </c>
      <c r="K147" s="231" t="s">
        <v>133</v>
      </c>
      <c r="L147" s="27"/>
      <c r="M147" s="104" t="s">
        <v>3</v>
      </c>
      <c r="N147" s="105" t="s">
        <v>41</v>
      </c>
      <c r="O147" s="106">
        <v>0.125</v>
      </c>
      <c r="P147" s="106">
        <f>O147*H147</f>
        <v>2.1669999999999998</v>
      </c>
      <c r="Q147" s="106">
        <v>0</v>
      </c>
      <c r="R147" s="106">
        <f>Q147*H147</f>
        <v>0</v>
      </c>
      <c r="S147" s="106">
        <v>0</v>
      </c>
      <c r="T147" s="107">
        <f>S147*H147</f>
        <v>0</v>
      </c>
      <c r="AR147" s="108" t="s">
        <v>134</v>
      </c>
      <c r="AT147" s="108" t="s">
        <v>129</v>
      </c>
      <c r="AU147" s="108" t="s">
        <v>80</v>
      </c>
      <c r="AY147" s="16" t="s">
        <v>127</v>
      </c>
      <c r="BE147" s="109">
        <f>IF(N147="základní",J147,0)</f>
        <v>0</v>
      </c>
      <c r="BF147" s="109">
        <f>IF(N147="snížená",J147,0)</f>
        <v>0</v>
      </c>
      <c r="BG147" s="109">
        <f>IF(N147="zákl. přenesená",J147,0)</f>
        <v>0</v>
      </c>
      <c r="BH147" s="109">
        <f>IF(N147="sníž. přenesená",J147,0)</f>
        <v>0</v>
      </c>
      <c r="BI147" s="109">
        <f>IF(N147="nulová",J147,0)</f>
        <v>0</v>
      </c>
      <c r="BJ147" s="16" t="s">
        <v>78</v>
      </c>
      <c r="BK147" s="109">
        <f>ROUND(I147*H147,2)</f>
        <v>0</v>
      </c>
      <c r="BL147" s="16" t="s">
        <v>134</v>
      </c>
      <c r="BM147" s="108" t="s">
        <v>248</v>
      </c>
    </row>
    <row r="148" spans="2:65" s="1" customFormat="1">
      <c r="B148" s="27"/>
      <c r="D148" s="110" t="s">
        <v>136</v>
      </c>
      <c r="F148" s="234" t="s">
        <v>249</v>
      </c>
      <c r="I148" s="258"/>
      <c r="L148" s="27"/>
      <c r="M148" s="111"/>
      <c r="T148" s="45"/>
      <c r="AT148" s="16" t="s">
        <v>136</v>
      </c>
      <c r="AU148" s="16" t="s">
        <v>80</v>
      </c>
    </row>
    <row r="149" spans="2:65" s="1" customFormat="1" ht="24.2" customHeight="1">
      <c r="B149" s="101"/>
      <c r="C149" s="102" t="s">
        <v>250</v>
      </c>
      <c r="D149" s="102" t="s">
        <v>129</v>
      </c>
      <c r="E149" s="230" t="s">
        <v>251</v>
      </c>
      <c r="F149" s="231" t="s">
        <v>252</v>
      </c>
      <c r="G149" s="232" t="s">
        <v>163</v>
      </c>
      <c r="H149" s="233">
        <v>73.3</v>
      </c>
      <c r="I149" s="103">
        <v>0</v>
      </c>
      <c r="J149" s="253">
        <f>ROUND(I149*H149,2)</f>
        <v>0</v>
      </c>
      <c r="K149" s="231" t="s">
        <v>133</v>
      </c>
      <c r="L149" s="27"/>
      <c r="M149" s="104" t="s">
        <v>3</v>
      </c>
      <c r="N149" s="105" t="s">
        <v>41</v>
      </c>
      <c r="O149" s="106">
        <v>6.0000000000000001E-3</v>
      </c>
      <c r="P149" s="106">
        <f>O149*H149</f>
        <v>0.43979999999999997</v>
      </c>
      <c r="Q149" s="106">
        <v>0</v>
      </c>
      <c r="R149" s="106">
        <f>Q149*H149</f>
        <v>0</v>
      </c>
      <c r="S149" s="106">
        <v>0</v>
      </c>
      <c r="T149" s="107">
        <f>S149*H149</f>
        <v>0</v>
      </c>
      <c r="AR149" s="108" t="s">
        <v>134</v>
      </c>
      <c r="AT149" s="108" t="s">
        <v>129</v>
      </c>
      <c r="AU149" s="108" t="s">
        <v>80</v>
      </c>
      <c r="AY149" s="16" t="s">
        <v>127</v>
      </c>
      <c r="BE149" s="109">
        <f>IF(N149="základní",J149,0)</f>
        <v>0</v>
      </c>
      <c r="BF149" s="109">
        <f>IF(N149="snížená",J149,0)</f>
        <v>0</v>
      </c>
      <c r="BG149" s="109">
        <f>IF(N149="zákl. přenesená",J149,0)</f>
        <v>0</v>
      </c>
      <c r="BH149" s="109">
        <f>IF(N149="sníž. přenesená",J149,0)</f>
        <v>0</v>
      </c>
      <c r="BI149" s="109">
        <f>IF(N149="nulová",J149,0)</f>
        <v>0</v>
      </c>
      <c r="BJ149" s="16" t="s">
        <v>78</v>
      </c>
      <c r="BK149" s="109">
        <f>ROUND(I149*H149,2)</f>
        <v>0</v>
      </c>
      <c r="BL149" s="16" t="s">
        <v>134</v>
      </c>
      <c r="BM149" s="108" t="s">
        <v>253</v>
      </c>
    </row>
    <row r="150" spans="2:65" s="1" customFormat="1">
      <c r="B150" s="27"/>
      <c r="D150" s="110" t="s">
        <v>136</v>
      </c>
      <c r="F150" s="234" t="s">
        <v>254</v>
      </c>
      <c r="I150" s="258"/>
      <c r="L150" s="27"/>
      <c r="M150" s="111"/>
      <c r="T150" s="45"/>
      <c r="AT150" s="16" t="s">
        <v>136</v>
      </c>
      <c r="AU150" s="16" t="s">
        <v>80</v>
      </c>
    </row>
    <row r="151" spans="2:65" s="12" customFormat="1">
      <c r="B151" s="118"/>
      <c r="D151" s="117" t="s">
        <v>182</v>
      </c>
      <c r="E151" s="119" t="s">
        <v>3</v>
      </c>
      <c r="F151" s="241" t="s">
        <v>255</v>
      </c>
      <c r="H151" s="242">
        <v>73.3</v>
      </c>
      <c r="I151" s="272"/>
      <c r="L151" s="118"/>
      <c r="M151" s="120"/>
      <c r="T151" s="121"/>
      <c r="AT151" s="119" t="s">
        <v>182</v>
      </c>
      <c r="AU151" s="119" t="s">
        <v>80</v>
      </c>
      <c r="AV151" s="12" t="s">
        <v>80</v>
      </c>
      <c r="AW151" s="12" t="s">
        <v>30</v>
      </c>
      <c r="AX151" s="12" t="s">
        <v>78</v>
      </c>
      <c r="AY151" s="119" t="s">
        <v>127</v>
      </c>
    </row>
    <row r="152" spans="2:65" s="1" customFormat="1" ht="33" customHeight="1">
      <c r="B152" s="101"/>
      <c r="C152" s="102" t="s">
        <v>256</v>
      </c>
      <c r="D152" s="102" t="s">
        <v>129</v>
      </c>
      <c r="E152" s="230" t="s">
        <v>257</v>
      </c>
      <c r="F152" s="231" t="s">
        <v>258</v>
      </c>
      <c r="G152" s="232" t="s">
        <v>163</v>
      </c>
      <c r="H152" s="233">
        <v>17.335999999999999</v>
      </c>
      <c r="I152" s="103">
        <v>0</v>
      </c>
      <c r="J152" s="253">
        <f>ROUND(I152*H152,2)</f>
        <v>0</v>
      </c>
      <c r="K152" s="231" t="s">
        <v>133</v>
      </c>
      <c r="L152" s="27"/>
      <c r="M152" s="104" t="s">
        <v>3</v>
      </c>
      <c r="N152" s="105" t="s">
        <v>41</v>
      </c>
      <c r="O152" s="106">
        <v>0</v>
      </c>
      <c r="P152" s="106">
        <f>O152*H152</f>
        <v>0</v>
      </c>
      <c r="Q152" s="106">
        <v>0</v>
      </c>
      <c r="R152" s="106">
        <f>Q152*H152</f>
        <v>0</v>
      </c>
      <c r="S152" s="106">
        <v>0</v>
      </c>
      <c r="T152" s="107">
        <f>S152*H152</f>
        <v>0</v>
      </c>
      <c r="AR152" s="108" t="s">
        <v>134</v>
      </c>
      <c r="AT152" s="108" t="s">
        <v>129</v>
      </c>
      <c r="AU152" s="108" t="s">
        <v>80</v>
      </c>
      <c r="AY152" s="16" t="s">
        <v>127</v>
      </c>
      <c r="BE152" s="109">
        <f>IF(N152="základní",J152,0)</f>
        <v>0</v>
      </c>
      <c r="BF152" s="109">
        <f>IF(N152="snížená",J152,0)</f>
        <v>0</v>
      </c>
      <c r="BG152" s="109">
        <f>IF(N152="zákl. přenesená",J152,0)</f>
        <v>0</v>
      </c>
      <c r="BH152" s="109">
        <f>IF(N152="sníž. přenesená",J152,0)</f>
        <v>0</v>
      </c>
      <c r="BI152" s="109">
        <f>IF(N152="nulová",J152,0)</f>
        <v>0</v>
      </c>
      <c r="BJ152" s="16" t="s">
        <v>78</v>
      </c>
      <c r="BK152" s="109">
        <f>ROUND(I152*H152,2)</f>
        <v>0</v>
      </c>
      <c r="BL152" s="16" t="s">
        <v>134</v>
      </c>
      <c r="BM152" s="108" t="s">
        <v>259</v>
      </c>
    </row>
    <row r="153" spans="2:65" s="1" customFormat="1">
      <c r="B153" s="27"/>
      <c r="D153" s="110" t="s">
        <v>136</v>
      </c>
      <c r="F153" s="234" t="s">
        <v>260</v>
      </c>
      <c r="I153" s="258"/>
      <c r="L153" s="27"/>
      <c r="M153" s="111"/>
      <c r="T153" s="45"/>
      <c r="AT153" s="16" t="s">
        <v>136</v>
      </c>
      <c r="AU153" s="16" t="s">
        <v>80</v>
      </c>
    </row>
    <row r="154" spans="2:65" s="11" customFormat="1" ht="22.9" customHeight="1">
      <c r="B154" s="94"/>
      <c r="D154" s="95" t="s">
        <v>69</v>
      </c>
      <c r="E154" s="240" t="s">
        <v>261</v>
      </c>
      <c r="F154" s="240" t="s">
        <v>262</v>
      </c>
      <c r="I154" s="271"/>
      <c r="J154" s="255">
        <f>BK154</f>
        <v>0</v>
      </c>
      <c r="L154" s="94"/>
      <c r="M154" s="96"/>
      <c r="P154" s="97">
        <f>SUM(P155:P156)</f>
        <v>58.970408000000006</v>
      </c>
      <c r="R154" s="97">
        <f>SUM(R155:R156)</f>
        <v>0</v>
      </c>
      <c r="T154" s="98">
        <f>SUM(T155:T156)</f>
        <v>0</v>
      </c>
      <c r="AR154" s="95" t="s">
        <v>78</v>
      </c>
      <c r="AT154" s="99" t="s">
        <v>69</v>
      </c>
      <c r="AU154" s="99" t="s">
        <v>78</v>
      </c>
      <c r="AY154" s="95" t="s">
        <v>127</v>
      </c>
      <c r="BK154" s="100">
        <f>SUM(BK155:BK156)</f>
        <v>0</v>
      </c>
    </row>
    <row r="155" spans="2:65" s="1" customFormat="1" ht="37.9" customHeight="1">
      <c r="B155" s="101"/>
      <c r="C155" s="102" t="s">
        <v>263</v>
      </c>
      <c r="D155" s="102" t="s">
        <v>129</v>
      </c>
      <c r="E155" s="230" t="s">
        <v>264</v>
      </c>
      <c r="F155" s="231" t="s">
        <v>265</v>
      </c>
      <c r="G155" s="232" t="s">
        <v>163</v>
      </c>
      <c r="H155" s="233">
        <v>17.263000000000002</v>
      </c>
      <c r="I155" s="103">
        <v>0</v>
      </c>
      <c r="J155" s="253">
        <f>ROUND(I155*H155,2)</f>
        <v>0</v>
      </c>
      <c r="K155" s="231" t="s">
        <v>133</v>
      </c>
      <c r="L155" s="27"/>
      <c r="M155" s="104" t="s">
        <v>3</v>
      </c>
      <c r="N155" s="105" t="s">
        <v>41</v>
      </c>
      <c r="O155" s="106">
        <v>3.4159999999999999</v>
      </c>
      <c r="P155" s="106">
        <f>O155*H155</f>
        <v>58.970408000000006</v>
      </c>
      <c r="Q155" s="106">
        <v>0</v>
      </c>
      <c r="R155" s="106">
        <f>Q155*H155</f>
        <v>0</v>
      </c>
      <c r="S155" s="106">
        <v>0</v>
      </c>
      <c r="T155" s="107">
        <f>S155*H155</f>
        <v>0</v>
      </c>
      <c r="AR155" s="108" t="s">
        <v>134</v>
      </c>
      <c r="AT155" s="108" t="s">
        <v>129</v>
      </c>
      <c r="AU155" s="108" t="s">
        <v>80</v>
      </c>
      <c r="AY155" s="16" t="s">
        <v>127</v>
      </c>
      <c r="BE155" s="109">
        <f>IF(N155="základní",J155,0)</f>
        <v>0</v>
      </c>
      <c r="BF155" s="109">
        <f>IF(N155="snížená",J155,0)</f>
        <v>0</v>
      </c>
      <c r="BG155" s="109">
        <f>IF(N155="zákl. přenesená",J155,0)</f>
        <v>0</v>
      </c>
      <c r="BH155" s="109">
        <f>IF(N155="sníž. přenesená",J155,0)</f>
        <v>0</v>
      </c>
      <c r="BI155" s="109">
        <f>IF(N155="nulová",J155,0)</f>
        <v>0</v>
      </c>
      <c r="BJ155" s="16" t="s">
        <v>78</v>
      </c>
      <c r="BK155" s="109">
        <f>ROUND(I155*H155,2)</f>
        <v>0</v>
      </c>
      <c r="BL155" s="16" t="s">
        <v>134</v>
      </c>
      <c r="BM155" s="108" t="s">
        <v>266</v>
      </c>
    </row>
    <row r="156" spans="2:65" s="1" customFormat="1">
      <c r="B156" s="27"/>
      <c r="D156" s="110" t="s">
        <v>136</v>
      </c>
      <c r="F156" s="234" t="s">
        <v>267</v>
      </c>
      <c r="I156" s="258"/>
      <c r="L156" s="27"/>
      <c r="M156" s="111"/>
      <c r="T156" s="45"/>
      <c r="AT156" s="16" t="s">
        <v>136</v>
      </c>
      <c r="AU156" s="16" t="s">
        <v>80</v>
      </c>
    </row>
    <row r="157" spans="2:65" s="11" customFormat="1" ht="25.9" customHeight="1">
      <c r="B157" s="94"/>
      <c r="D157" s="95" t="s">
        <v>69</v>
      </c>
      <c r="E157" s="229" t="s">
        <v>268</v>
      </c>
      <c r="F157" s="229" t="s">
        <v>269</v>
      </c>
      <c r="I157" s="271"/>
      <c r="J157" s="252">
        <f>BK157</f>
        <v>0</v>
      </c>
      <c r="L157" s="94"/>
      <c r="M157" s="96"/>
      <c r="P157" s="97">
        <f>P158+P176+P179+P193+P208+P224+P234+P273+P300+P305+P316</f>
        <v>255.479409</v>
      </c>
      <c r="R157" s="97">
        <f>R158+R176+R179+R193+R208+R224+R234+R273+R300+R305+R316</f>
        <v>2.6757118900000001</v>
      </c>
      <c r="T157" s="98">
        <f>T158+T176+T179+T193+T208+T224+T234+T273+T300+T305+T316</f>
        <v>1.8035825000000001</v>
      </c>
      <c r="AR157" s="95" t="s">
        <v>80</v>
      </c>
      <c r="AT157" s="99" t="s">
        <v>69</v>
      </c>
      <c r="AU157" s="99" t="s">
        <v>70</v>
      </c>
      <c r="AY157" s="95" t="s">
        <v>127</v>
      </c>
      <c r="BK157" s="100">
        <f>BK158+BK176+BK179+BK193+BK208+BK224+BK234+BK273+BK300+BK305+BK316</f>
        <v>0</v>
      </c>
    </row>
    <row r="158" spans="2:65" s="11" customFormat="1" ht="22.9" customHeight="1">
      <c r="B158" s="94"/>
      <c r="D158" s="95" t="s">
        <v>69</v>
      </c>
      <c r="E158" s="240" t="s">
        <v>270</v>
      </c>
      <c r="F158" s="240" t="s">
        <v>271</v>
      </c>
      <c r="I158" s="271"/>
      <c r="J158" s="255">
        <f>BK158</f>
        <v>0</v>
      </c>
      <c r="L158" s="94"/>
      <c r="M158" s="96"/>
      <c r="P158" s="97">
        <f>SUM(P159:P175)</f>
        <v>2.4288029999999998</v>
      </c>
      <c r="R158" s="97">
        <f>SUM(R159:R175)</f>
        <v>2.2609999999999998E-2</v>
      </c>
      <c r="T158" s="98">
        <f>SUM(T159:T175)</f>
        <v>2.215E-2</v>
      </c>
      <c r="AR158" s="95" t="s">
        <v>80</v>
      </c>
      <c r="AT158" s="99" t="s">
        <v>69</v>
      </c>
      <c r="AU158" s="99" t="s">
        <v>78</v>
      </c>
      <c r="AY158" s="95" t="s">
        <v>127</v>
      </c>
      <c r="BK158" s="100">
        <f>SUM(BK159:BK175)</f>
        <v>0</v>
      </c>
    </row>
    <row r="159" spans="2:65" s="1" customFormat="1" ht="16.5" customHeight="1">
      <c r="B159" s="101"/>
      <c r="C159" s="102" t="s">
        <v>272</v>
      </c>
      <c r="D159" s="102" t="s">
        <v>129</v>
      </c>
      <c r="E159" s="230" t="s">
        <v>273</v>
      </c>
      <c r="F159" s="231" t="s">
        <v>274</v>
      </c>
      <c r="G159" s="232" t="s">
        <v>275</v>
      </c>
      <c r="H159" s="233">
        <v>1</v>
      </c>
      <c r="I159" s="103">
        <v>0</v>
      </c>
      <c r="J159" s="253">
        <f>ROUND(I159*H159,2)</f>
        <v>0</v>
      </c>
      <c r="K159" s="231" t="s">
        <v>133</v>
      </c>
      <c r="L159" s="27"/>
      <c r="M159" s="104" t="s">
        <v>3</v>
      </c>
      <c r="N159" s="105" t="s">
        <v>41</v>
      </c>
      <c r="O159" s="106">
        <v>0.36199999999999999</v>
      </c>
      <c r="P159" s="106">
        <f>O159*H159</f>
        <v>0.36199999999999999</v>
      </c>
      <c r="Q159" s="106">
        <v>0</v>
      </c>
      <c r="R159" s="106">
        <f>Q159*H159</f>
        <v>0</v>
      </c>
      <c r="S159" s="106">
        <v>1.9460000000000002E-2</v>
      </c>
      <c r="T159" s="107">
        <f>S159*H159</f>
        <v>1.9460000000000002E-2</v>
      </c>
      <c r="AR159" s="108" t="s">
        <v>263</v>
      </c>
      <c r="AT159" s="108" t="s">
        <v>129</v>
      </c>
      <c r="AU159" s="108" t="s">
        <v>80</v>
      </c>
      <c r="AY159" s="16" t="s">
        <v>127</v>
      </c>
      <c r="BE159" s="109">
        <f>IF(N159="základní",J159,0)</f>
        <v>0</v>
      </c>
      <c r="BF159" s="109">
        <f>IF(N159="snížená",J159,0)</f>
        <v>0</v>
      </c>
      <c r="BG159" s="109">
        <f>IF(N159="zákl. přenesená",J159,0)</f>
        <v>0</v>
      </c>
      <c r="BH159" s="109">
        <f>IF(N159="sníž. přenesená",J159,0)</f>
        <v>0</v>
      </c>
      <c r="BI159" s="109">
        <f>IF(N159="nulová",J159,0)</f>
        <v>0</v>
      </c>
      <c r="BJ159" s="16" t="s">
        <v>78</v>
      </c>
      <c r="BK159" s="109">
        <f>ROUND(I159*H159,2)</f>
        <v>0</v>
      </c>
      <c r="BL159" s="16" t="s">
        <v>263</v>
      </c>
      <c r="BM159" s="108" t="s">
        <v>276</v>
      </c>
    </row>
    <row r="160" spans="2:65" s="1" customFormat="1">
      <c r="B160" s="27"/>
      <c r="D160" s="110" t="s">
        <v>136</v>
      </c>
      <c r="F160" s="234" t="s">
        <v>277</v>
      </c>
      <c r="I160" s="258"/>
      <c r="L160" s="27"/>
      <c r="M160" s="111"/>
      <c r="T160" s="45"/>
      <c r="AT160" s="16" t="s">
        <v>136</v>
      </c>
      <c r="AU160" s="16" t="s">
        <v>80</v>
      </c>
    </row>
    <row r="161" spans="2:65" s="1" customFormat="1" ht="24.2" customHeight="1">
      <c r="B161" s="101"/>
      <c r="C161" s="102" t="s">
        <v>278</v>
      </c>
      <c r="D161" s="102" t="s">
        <v>129</v>
      </c>
      <c r="E161" s="230" t="s">
        <v>279</v>
      </c>
      <c r="F161" s="231" t="s">
        <v>280</v>
      </c>
      <c r="G161" s="232" t="s">
        <v>275</v>
      </c>
      <c r="H161" s="233">
        <v>1</v>
      </c>
      <c r="I161" s="103">
        <v>0</v>
      </c>
      <c r="J161" s="253">
        <f>ROUND(I161*H161,2)</f>
        <v>0</v>
      </c>
      <c r="K161" s="231" t="s">
        <v>133</v>
      </c>
      <c r="L161" s="27"/>
      <c r="M161" s="104" t="s">
        <v>3</v>
      </c>
      <c r="N161" s="105" t="s">
        <v>41</v>
      </c>
      <c r="O161" s="106">
        <v>1.1000000000000001</v>
      </c>
      <c r="P161" s="106">
        <f>O161*H161</f>
        <v>1.1000000000000001</v>
      </c>
      <c r="Q161" s="106">
        <v>1.9709999999999998E-2</v>
      </c>
      <c r="R161" s="106">
        <f>Q161*H161</f>
        <v>1.9709999999999998E-2</v>
      </c>
      <c r="S161" s="106">
        <v>0</v>
      </c>
      <c r="T161" s="107">
        <f>S161*H161</f>
        <v>0</v>
      </c>
      <c r="AR161" s="108" t="s">
        <v>263</v>
      </c>
      <c r="AT161" s="108" t="s">
        <v>129</v>
      </c>
      <c r="AU161" s="108" t="s">
        <v>80</v>
      </c>
      <c r="AY161" s="16" t="s">
        <v>127</v>
      </c>
      <c r="BE161" s="109">
        <f>IF(N161="základní",J161,0)</f>
        <v>0</v>
      </c>
      <c r="BF161" s="109">
        <f>IF(N161="snížená",J161,0)</f>
        <v>0</v>
      </c>
      <c r="BG161" s="109">
        <f>IF(N161="zákl. přenesená",J161,0)</f>
        <v>0</v>
      </c>
      <c r="BH161" s="109">
        <f>IF(N161="sníž. přenesená",J161,0)</f>
        <v>0</v>
      </c>
      <c r="BI161" s="109">
        <f>IF(N161="nulová",J161,0)</f>
        <v>0</v>
      </c>
      <c r="BJ161" s="16" t="s">
        <v>78</v>
      </c>
      <c r="BK161" s="109">
        <f>ROUND(I161*H161,2)</f>
        <v>0</v>
      </c>
      <c r="BL161" s="16" t="s">
        <v>263</v>
      </c>
      <c r="BM161" s="108" t="s">
        <v>281</v>
      </c>
    </row>
    <row r="162" spans="2:65" s="1" customFormat="1">
      <c r="B162" s="27"/>
      <c r="D162" s="110" t="s">
        <v>136</v>
      </c>
      <c r="F162" s="234" t="s">
        <v>282</v>
      </c>
      <c r="I162" s="258"/>
      <c r="L162" s="27"/>
      <c r="M162" s="111"/>
      <c r="T162" s="45"/>
      <c r="AT162" s="16" t="s">
        <v>136</v>
      </c>
      <c r="AU162" s="16" t="s">
        <v>80</v>
      </c>
    </row>
    <row r="163" spans="2:65" s="1" customFormat="1" ht="16.5" customHeight="1">
      <c r="B163" s="101"/>
      <c r="C163" s="102" t="s">
        <v>283</v>
      </c>
      <c r="D163" s="102" t="s">
        <v>129</v>
      </c>
      <c r="E163" s="230" t="s">
        <v>284</v>
      </c>
      <c r="F163" s="231" t="s">
        <v>285</v>
      </c>
      <c r="G163" s="232" t="s">
        <v>197</v>
      </c>
      <c r="H163" s="233">
        <v>2</v>
      </c>
      <c r="I163" s="103">
        <v>0</v>
      </c>
      <c r="J163" s="253">
        <f>ROUND(I163*H163,2)</f>
        <v>0</v>
      </c>
      <c r="K163" s="231" t="s">
        <v>133</v>
      </c>
      <c r="L163" s="27"/>
      <c r="M163" s="104" t="s">
        <v>3</v>
      </c>
      <c r="N163" s="105" t="s">
        <v>41</v>
      </c>
      <c r="O163" s="106">
        <v>0.114</v>
      </c>
      <c r="P163" s="106">
        <f>O163*H163</f>
        <v>0.22800000000000001</v>
      </c>
      <c r="Q163" s="106">
        <v>0</v>
      </c>
      <c r="R163" s="106">
        <f>Q163*H163</f>
        <v>0</v>
      </c>
      <c r="S163" s="106">
        <v>4.8999999999999998E-4</v>
      </c>
      <c r="T163" s="107">
        <f>S163*H163</f>
        <v>9.7999999999999997E-4</v>
      </c>
      <c r="AR163" s="108" t="s">
        <v>263</v>
      </c>
      <c r="AT163" s="108" t="s">
        <v>129</v>
      </c>
      <c r="AU163" s="108" t="s">
        <v>80</v>
      </c>
      <c r="AY163" s="16" t="s">
        <v>127</v>
      </c>
      <c r="BE163" s="109">
        <f>IF(N163="základní",J163,0)</f>
        <v>0</v>
      </c>
      <c r="BF163" s="109">
        <f>IF(N163="snížená",J163,0)</f>
        <v>0</v>
      </c>
      <c r="BG163" s="109">
        <f>IF(N163="zákl. přenesená",J163,0)</f>
        <v>0</v>
      </c>
      <c r="BH163" s="109">
        <f>IF(N163="sníž. přenesená",J163,0)</f>
        <v>0</v>
      </c>
      <c r="BI163" s="109">
        <f>IF(N163="nulová",J163,0)</f>
        <v>0</v>
      </c>
      <c r="BJ163" s="16" t="s">
        <v>78</v>
      </c>
      <c r="BK163" s="109">
        <f>ROUND(I163*H163,2)</f>
        <v>0</v>
      </c>
      <c r="BL163" s="16" t="s">
        <v>263</v>
      </c>
      <c r="BM163" s="108" t="s">
        <v>286</v>
      </c>
    </row>
    <row r="164" spans="2:65" s="1" customFormat="1">
      <c r="B164" s="27"/>
      <c r="D164" s="110" t="s">
        <v>136</v>
      </c>
      <c r="F164" s="234" t="s">
        <v>287</v>
      </c>
      <c r="I164" s="258"/>
      <c r="L164" s="27"/>
      <c r="M164" s="111"/>
      <c r="T164" s="45"/>
      <c r="AT164" s="16" t="s">
        <v>136</v>
      </c>
      <c r="AU164" s="16" t="s">
        <v>80</v>
      </c>
    </row>
    <row r="165" spans="2:65" s="1" customFormat="1" ht="16.5" customHeight="1">
      <c r="B165" s="101"/>
      <c r="C165" s="102" t="s">
        <v>288</v>
      </c>
      <c r="D165" s="102" t="s">
        <v>129</v>
      </c>
      <c r="E165" s="230" t="s">
        <v>289</v>
      </c>
      <c r="F165" s="231" t="s">
        <v>290</v>
      </c>
      <c r="G165" s="232" t="s">
        <v>275</v>
      </c>
      <c r="H165" s="233">
        <v>1</v>
      </c>
      <c r="I165" s="103">
        <v>0</v>
      </c>
      <c r="J165" s="253">
        <f>ROUND(I165*H165,2)</f>
        <v>0</v>
      </c>
      <c r="K165" s="231" t="s">
        <v>133</v>
      </c>
      <c r="L165" s="27"/>
      <c r="M165" s="104" t="s">
        <v>3</v>
      </c>
      <c r="N165" s="105" t="s">
        <v>41</v>
      </c>
      <c r="O165" s="106">
        <v>0.222</v>
      </c>
      <c r="P165" s="106">
        <f>O165*H165</f>
        <v>0.222</v>
      </c>
      <c r="Q165" s="106">
        <v>0</v>
      </c>
      <c r="R165" s="106">
        <f>Q165*H165</f>
        <v>0</v>
      </c>
      <c r="S165" s="106">
        <v>8.5999999999999998E-4</v>
      </c>
      <c r="T165" s="107">
        <f>S165*H165</f>
        <v>8.5999999999999998E-4</v>
      </c>
      <c r="AR165" s="108" t="s">
        <v>263</v>
      </c>
      <c r="AT165" s="108" t="s">
        <v>129</v>
      </c>
      <c r="AU165" s="108" t="s">
        <v>80</v>
      </c>
      <c r="AY165" s="16" t="s">
        <v>127</v>
      </c>
      <c r="BE165" s="109">
        <f>IF(N165="základní",J165,0)</f>
        <v>0</v>
      </c>
      <c r="BF165" s="109">
        <f>IF(N165="snížená",J165,0)</f>
        <v>0</v>
      </c>
      <c r="BG165" s="109">
        <f>IF(N165="zákl. přenesená",J165,0)</f>
        <v>0</v>
      </c>
      <c r="BH165" s="109">
        <f>IF(N165="sníž. přenesená",J165,0)</f>
        <v>0</v>
      </c>
      <c r="BI165" s="109">
        <f>IF(N165="nulová",J165,0)</f>
        <v>0</v>
      </c>
      <c r="BJ165" s="16" t="s">
        <v>78</v>
      </c>
      <c r="BK165" s="109">
        <f>ROUND(I165*H165,2)</f>
        <v>0</v>
      </c>
      <c r="BL165" s="16" t="s">
        <v>263</v>
      </c>
      <c r="BM165" s="108" t="s">
        <v>291</v>
      </c>
    </row>
    <row r="166" spans="2:65" s="1" customFormat="1">
      <c r="B166" s="27"/>
      <c r="D166" s="110" t="s">
        <v>136</v>
      </c>
      <c r="F166" s="234" t="s">
        <v>292</v>
      </c>
      <c r="I166" s="258"/>
      <c r="L166" s="27"/>
      <c r="M166" s="111"/>
      <c r="T166" s="45"/>
      <c r="AT166" s="16" t="s">
        <v>136</v>
      </c>
      <c r="AU166" s="16" t="s">
        <v>80</v>
      </c>
    </row>
    <row r="167" spans="2:65" s="1" customFormat="1" ht="16.5" customHeight="1">
      <c r="B167" s="101"/>
      <c r="C167" s="102" t="s">
        <v>8</v>
      </c>
      <c r="D167" s="102" t="s">
        <v>129</v>
      </c>
      <c r="E167" s="230" t="s">
        <v>293</v>
      </c>
      <c r="F167" s="231" t="s">
        <v>294</v>
      </c>
      <c r="G167" s="232" t="s">
        <v>197</v>
      </c>
      <c r="H167" s="233">
        <v>1</v>
      </c>
      <c r="I167" s="103">
        <v>0</v>
      </c>
      <c r="J167" s="253">
        <f>ROUND(I167*H167,2)</f>
        <v>0</v>
      </c>
      <c r="K167" s="231" t="s">
        <v>133</v>
      </c>
      <c r="L167" s="27"/>
      <c r="M167" s="104" t="s">
        <v>3</v>
      </c>
      <c r="N167" s="105" t="s">
        <v>41</v>
      </c>
      <c r="O167" s="106">
        <v>0.3</v>
      </c>
      <c r="P167" s="106">
        <f>O167*H167</f>
        <v>0.3</v>
      </c>
      <c r="Q167" s="106">
        <v>1.6000000000000001E-4</v>
      </c>
      <c r="R167" s="106">
        <f>Q167*H167</f>
        <v>1.6000000000000001E-4</v>
      </c>
      <c r="S167" s="106">
        <v>0</v>
      </c>
      <c r="T167" s="107">
        <f>S167*H167</f>
        <v>0</v>
      </c>
      <c r="AR167" s="108" t="s">
        <v>263</v>
      </c>
      <c r="AT167" s="108" t="s">
        <v>129</v>
      </c>
      <c r="AU167" s="108" t="s">
        <v>80</v>
      </c>
      <c r="AY167" s="16" t="s">
        <v>127</v>
      </c>
      <c r="BE167" s="109">
        <f>IF(N167="základní",J167,0)</f>
        <v>0</v>
      </c>
      <c r="BF167" s="109">
        <f>IF(N167="snížená",J167,0)</f>
        <v>0</v>
      </c>
      <c r="BG167" s="109">
        <f>IF(N167="zákl. přenesená",J167,0)</f>
        <v>0</v>
      </c>
      <c r="BH167" s="109">
        <f>IF(N167="sníž. přenesená",J167,0)</f>
        <v>0</v>
      </c>
      <c r="BI167" s="109">
        <f>IF(N167="nulová",J167,0)</f>
        <v>0</v>
      </c>
      <c r="BJ167" s="16" t="s">
        <v>78</v>
      </c>
      <c r="BK167" s="109">
        <f>ROUND(I167*H167,2)</f>
        <v>0</v>
      </c>
      <c r="BL167" s="16" t="s">
        <v>263</v>
      </c>
      <c r="BM167" s="108" t="s">
        <v>295</v>
      </c>
    </row>
    <row r="168" spans="2:65" s="1" customFormat="1">
      <c r="B168" s="27"/>
      <c r="D168" s="110" t="s">
        <v>136</v>
      </c>
      <c r="F168" s="234" t="s">
        <v>296</v>
      </c>
      <c r="I168" s="258"/>
      <c r="L168" s="27"/>
      <c r="M168" s="111"/>
      <c r="T168" s="45"/>
      <c r="AT168" s="16" t="s">
        <v>136</v>
      </c>
      <c r="AU168" s="16" t="s">
        <v>80</v>
      </c>
    </row>
    <row r="169" spans="2:65" s="1" customFormat="1" ht="16.5" customHeight="1">
      <c r="B169" s="101"/>
      <c r="C169" s="112" t="s">
        <v>297</v>
      </c>
      <c r="D169" s="112" t="s">
        <v>160</v>
      </c>
      <c r="E169" s="235" t="s">
        <v>298</v>
      </c>
      <c r="F169" s="236" t="s">
        <v>299</v>
      </c>
      <c r="G169" s="237" t="s">
        <v>197</v>
      </c>
      <c r="H169" s="238">
        <v>1</v>
      </c>
      <c r="I169" s="113">
        <v>0</v>
      </c>
      <c r="J169" s="254">
        <f>ROUND(I169*H169,2)</f>
        <v>0</v>
      </c>
      <c r="K169" s="236" t="s">
        <v>133</v>
      </c>
      <c r="L169" s="114"/>
      <c r="M169" s="115" t="s">
        <v>3</v>
      </c>
      <c r="N169" s="116" t="s">
        <v>41</v>
      </c>
      <c r="O169" s="106">
        <v>0</v>
      </c>
      <c r="P169" s="106">
        <f>O169*H169</f>
        <v>0</v>
      </c>
      <c r="Q169" s="106">
        <v>2.5000000000000001E-3</v>
      </c>
      <c r="R169" s="106">
        <f>Q169*H169</f>
        <v>2.5000000000000001E-3</v>
      </c>
      <c r="S169" s="106">
        <v>0</v>
      </c>
      <c r="T169" s="107">
        <f>S169*H169</f>
        <v>0</v>
      </c>
      <c r="AR169" s="108" t="s">
        <v>300</v>
      </c>
      <c r="AT169" s="108" t="s">
        <v>160</v>
      </c>
      <c r="AU169" s="108" t="s">
        <v>80</v>
      </c>
      <c r="AY169" s="16" t="s">
        <v>127</v>
      </c>
      <c r="BE169" s="109">
        <f>IF(N169="základní",J169,0)</f>
        <v>0</v>
      </c>
      <c r="BF169" s="109">
        <f>IF(N169="snížená",J169,0)</f>
        <v>0</v>
      </c>
      <c r="BG169" s="109">
        <f>IF(N169="zákl. přenesená",J169,0)</f>
        <v>0</v>
      </c>
      <c r="BH169" s="109">
        <f>IF(N169="sníž. přenesená",J169,0)</f>
        <v>0</v>
      </c>
      <c r="BI169" s="109">
        <f>IF(N169="nulová",J169,0)</f>
        <v>0</v>
      </c>
      <c r="BJ169" s="16" t="s">
        <v>78</v>
      </c>
      <c r="BK169" s="109">
        <f>ROUND(I169*H169,2)</f>
        <v>0</v>
      </c>
      <c r="BL169" s="16" t="s">
        <v>263</v>
      </c>
      <c r="BM169" s="108" t="s">
        <v>301</v>
      </c>
    </row>
    <row r="170" spans="2:65" s="1" customFormat="1" ht="16.5" customHeight="1">
      <c r="B170" s="101"/>
      <c r="C170" s="102" t="s">
        <v>302</v>
      </c>
      <c r="D170" s="102" t="s">
        <v>129</v>
      </c>
      <c r="E170" s="230" t="s">
        <v>303</v>
      </c>
      <c r="F170" s="231" t="s">
        <v>304</v>
      </c>
      <c r="G170" s="232" t="s">
        <v>197</v>
      </c>
      <c r="H170" s="233">
        <v>1</v>
      </c>
      <c r="I170" s="103">
        <v>0</v>
      </c>
      <c r="J170" s="253">
        <f>ROUND(I170*H170,2)</f>
        <v>0</v>
      </c>
      <c r="K170" s="231" t="s">
        <v>133</v>
      </c>
      <c r="L170" s="27"/>
      <c r="M170" s="104" t="s">
        <v>3</v>
      </c>
      <c r="N170" s="105" t="s">
        <v>41</v>
      </c>
      <c r="O170" s="106">
        <v>3.7999999999999999E-2</v>
      </c>
      <c r="P170" s="106">
        <f>O170*H170</f>
        <v>3.7999999999999999E-2</v>
      </c>
      <c r="Q170" s="106">
        <v>0</v>
      </c>
      <c r="R170" s="106">
        <f>Q170*H170</f>
        <v>0</v>
      </c>
      <c r="S170" s="106">
        <v>8.4999999999999995E-4</v>
      </c>
      <c r="T170" s="107">
        <f>S170*H170</f>
        <v>8.4999999999999995E-4</v>
      </c>
      <c r="AR170" s="108" t="s">
        <v>263</v>
      </c>
      <c r="AT170" s="108" t="s">
        <v>129</v>
      </c>
      <c r="AU170" s="108" t="s">
        <v>80</v>
      </c>
      <c r="AY170" s="16" t="s">
        <v>127</v>
      </c>
      <c r="BE170" s="109">
        <f>IF(N170="základní",J170,0)</f>
        <v>0</v>
      </c>
      <c r="BF170" s="109">
        <f>IF(N170="snížená",J170,0)</f>
        <v>0</v>
      </c>
      <c r="BG170" s="109">
        <f>IF(N170="zákl. přenesená",J170,0)</f>
        <v>0</v>
      </c>
      <c r="BH170" s="109">
        <f>IF(N170="sníž. přenesená",J170,0)</f>
        <v>0</v>
      </c>
      <c r="BI170" s="109">
        <f>IF(N170="nulová",J170,0)</f>
        <v>0</v>
      </c>
      <c r="BJ170" s="16" t="s">
        <v>78</v>
      </c>
      <c r="BK170" s="109">
        <f>ROUND(I170*H170,2)</f>
        <v>0</v>
      </c>
      <c r="BL170" s="16" t="s">
        <v>263</v>
      </c>
      <c r="BM170" s="108" t="s">
        <v>305</v>
      </c>
    </row>
    <row r="171" spans="2:65" s="1" customFormat="1">
      <c r="B171" s="27"/>
      <c r="D171" s="110" t="s">
        <v>136</v>
      </c>
      <c r="F171" s="234" t="s">
        <v>306</v>
      </c>
      <c r="I171" s="258"/>
      <c r="L171" s="27"/>
      <c r="M171" s="111"/>
      <c r="T171" s="45"/>
      <c r="AT171" s="16" t="s">
        <v>136</v>
      </c>
      <c r="AU171" s="16" t="s">
        <v>80</v>
      </c>
    </row>
    <row r="172" spans="2:65" s="1" customFormat="1" ht="16.5" customHeight="1">
      <c r="B172" s="101"/>
      <c r="C172" s="102" t="s">
        <v>307</v>
      </c>
      <c r="D172" s="102" t="s">
        <v>129</v>
      </c>
      <c r="E172" s="230" t="s">
        <v>308</v>
      </c>
      <c r="F172" s="231" t="s">
        <v>309</v>
      </c>
      <c r="G172" s="232" t="s">
        <v>197</v>
      </c>
      <c r="H172" s="233">
        <v>1</v>
      </c>
      <c r="I172" s="103">
        <v>0</v>
      </c>
      <c r="J172" s="253">
        <f>ROUND(I172*H172,2)</f>
        <v>0</v>
      </c>
      <c r="K172" s="231" t="s">
        <v>133</v>
      </c>
      <c r="L172" s="27"/>
      <c r="M172" s="104" t="s">
        <v>3</v>
      </c>
      <c r="N172" s="105" t="s">
        <v>41</v>
      </c>
      <c r="O172" s="106">
        <v>0.113</v>
      </c>
      <c r="P172" s="106">
        <f>O172*H172</f>
        <v>0.113</v>
      </c>
      <c r="Q172" s="106">
        <v>2.4000000000000001E-4</v>
      </c>
      <c r="R172" s="106">
        <f>Q172*H172</f>
        <v>2.4000000000000001E-4</v>
      </c>
      <c r="S172" s="106">
        <v>0</v>
      </c>
      <c r="T172" s="107">
        <f>S172*H172</f>
        <v>0</v>
      </c>
      <c r="AR172" s="108" t="s">
        <v>263</v>
      </c>
      <c r="AT172" s="108" t="s">
        <v>129</v>
      </c>
      <c r="AU172" s="108" t="s">
        <v>80</v>
      </c>
      <c r="AY172" s="16" t="s">
        <v>127</v>
      </c>
      <c r="BE172" s="109">
        <f>IF(N172="základní",J172,0)</f>
        <v>0</v>
      </c>
      <c r="BF172" s="109">
        <f>IF(N172="snížená",J172,0)</f>
        <v>0</v>
      </c>
      <c r="BG172" s="109">
        <f>IF(N172="zákl. přenesená",J172,0)</f>
        <v>0</v>
      </c>
      <c r="BH172" s="109">
        <f>IF(N172="sníž. přenesená",J172,0)</f>
        <v>0</v>
      </c>
      <c r="BI172" s="109">
        <f>IF(N172="nulová",J172,0)</f>
        <v>0</v>
      </c>
      <c r="BJ172" s="16" t="s">
        <v>78</v>
      </c>
      <c r="BK172" s="109">
        <f>ROUND(I172*H172,2)</f>
        <v>0</v>
      </c>
      <c r="BL172" s="16" t="s">
        <v>263</v>
      </c>
      <c r="BM172" s="108" t="s">
        <v>310</v>
      </c>
    </row>
    <row r="173" spans="2:65" s="1" customFormat="1">
      <c r="B173" s="27"/>
      <c r="D173" s="110" t="s">
        <v>136</v>
      </c>
      <c r="F173" s="234" t="s">
        <v>311</v>
      </c>
      <c r="I173" s="258"/>
      <c r="L173" s="27"/>
      <c r="M173" s="111"/>
      <c r="T173" s="45"/>
      <c r="AT173" s="16" t="s">
        <v>136</v>
      </c>
      <c r="AU173" s="16" t="s">
        <v>80</v>
      </c>
    </row>
    <row r="174" spans="2:65" s="1" customFormat="1" ht="24.2" customHeight="1">
      <c r="B174" s="101"/>
      <c r="C174" s="102" t="s">
        <v>312</v>
      </c>
      <c r="D174" s="102" t="s">
        <v>129</v>
      </c>
      <c r="E174" s="230" t="s">
        <v>313</v>
      </c>
      <c r="F174" s="231" t="s">
        <v>314</v>
      </c>
      <c r="G174" s="232" t="s">
        <v>163</v>
      </c>
      <c r="H174" s="233">
        <v>2.3E-2</v>
      </c>
      <c r="I174" s="103">
        <v>0</v>
      </c>
      <c r="J174" s="253">
        <f>ROUND(I174*H174,2)</f>
        <v>0</v>
      </c>
      <c r="K174" s="231" t="s">
        <v>133</v>
      </c>
      <c r="L174" s="27"/>
      <c r="M174" s="104" t="s">
        <v>3</v>
      </c>
      <c r="N174" s="105" t="s">
        <v>41</v>
      </c>
      <c r="O174" s="106">
        <v>2.8610000000000002</v>
      </c>
      <c r="P174" s="106">
        <f>O174*H174</f>
        <v>6.5803E-2</v>
      </c>
      <c r="Q174" s="106">
        <v>0</v>
      </c>
      <c r="R174" s="106">
        <f>Q174*H174</f>
        <v>0</v>
      </c>
      <c r="S174" s="106">
        <v>0</v>
      </c>
      <c r="T174" s="107">
        <f>S174*H174</f>
        <v>0</v>
      </c>
      <c r="AR174" s="108" t="s">
        <v>263</v>
      </c>
      <c r="AT174" s="108" t="s">
        <v>129</v>
      </c>
      <c r="AU174" s="108" t="s">
        <v>80</v>
      </c>
      <c r="AY174" s="16" t="s">
        <v>127</v>
      </c>
      <c r="BE174" s="109">
        <f>IF(N174="základní",J174,0)</f>
        <v>0</v>
      </c>
      <c r="BF174" s="109">
        <f>IF(N174="snížená",J174,0)</f>
        <v>0</v>
      </c>
      <c r="BG174" s="109">
        <f>IF(N174="zákl. přenesená",J174,0)</f>
        <v>0</v>
      </c>
      <c r="BH174" s="109">
        <f>IF(N174="sníž. přenesená",J174,0)</f>
        <v>0</v>
      </c>
      <c r="BI174" s="109">
        <f>IF(N174="nulová",J174,0)</f>
        <v>0</v>
      </c>
      <c r="BJ174" s="16" t="s">
        <v>78</v>
      </c>
      <c r="BK174" s="109">
        <f>ROUND(I174*H174,2)</f>
        <v>0</v>
      </c>
      <c r="BL174" s="16" t="s">
        <v>263</v>
      </c>
      <c r="BM174" s="108" t="s">
        <v>315</v>
      </c>
    </row>
    <row r="175" spans="2:65" s="1" customFormat="1">
      <c r="B175" s="27"/>
      <c r="D175" s="110" t="s">
        <v>136</v>
      </c>
      <c r="F175" s="234" t="s">
        <v>316</v>
      </c>
      <c r="I175" s="258"/>
      <c r="L175" s="27"/>
      <c r="M175" s="111"/>
      <c r="T175" s="45"/>
      <c r="AT175" s="16" t="s">
        <v>136</v>
      </c>
      <c r="AU175" s="16" t="s">
        <v>80</v>
      </c>
    </row>
    <row r="176" spans="2:65" s="11" customFormat="1" ht="22.9" customHeight="1">
      <c r="B176" s="94"/>
      <c r="D176" s="95" t="s">
        <v>69</v>
      </c>
      <c r="E176" s="240" t="s">
        <v>317</v>
      </c>
      <c r="F176" s="240" t="s">
        <v>318</v>
      </c>
      <c r="I176" s="271"/>
      <c r="J176" s="255">
        <f>BK176</f>
        <v>0</v>
      </c>
      <c r="L176" s="94"/>
      <c r="M176" s="96"/>
      <c r="P176" s="97">
        <f>SUM(P177:P178)</f>
        <v>0.32800000000000001</v>
      </c>
      <c r="R176" s="97">
        <f>SUM(R177:R178)</f>
        <v>2.8E-3</v>
      </c>
      <c r="T176" s="98">
        <f>SUM(T177:T178)</f>
        <v>0</v>
      </c>
      <c r="AR176" s="95" t="s">
        <v>80</v>
      </c>
      <c r="AT176" s="99" t="s">
        <v>69</v>
      </c>
      <c r="AU176" s="99" t="s">
        <v>78</v>
      </c>
      <c r="AY176" s="95" t="s">
        <v>127</v>
      </c>
      <c r="BK176" s="100">
        <f>SUM(BK177:BK178)</f>
        <v>0</v>
      </c>
    </row>
    <row r="177" spans="2:65" s="1" customFormat="1" ht="24.2" customHeight="1">
      <c r="B177" s="101"/>
      <c r="C177" s="102" t="s">
        <v>319</v>
      </c>
      <c r="D177" s="102" t="s">
        <v>129</v>
      </c>
      <c r="E177" s="230" t="s">
        <v>320</v>
      </c>
      <c r="F177" s="231" t="s">
        <v>321</v>
      </c>
      <c r="G177" s="232" t="s">
        <v>275</v>
      </c>
      <c r="H177" s="233">
        <v>4</v>
      </c>
      <c r="I177" s="103">
        <v>0</v>
      </c>
      <c r="J177" s="253">
        <f>ROUND(I177*H177,2)</f>
        <v>0</v>
      </c>
      <c r="K177" s="231" t="s">
        <v>133</v>
      </c>
      <c r="L177" s="27"/>
      <c r="M177" s="104" t="s">
        <v>3</v>
      </c>
      <c r="N177" s="105" t="s">
        <v>41</v>
      </c>
      <c r="O177" s="106">
        <v>8.2000000000000003E-2</v>
      </c>
      <c r="P177" s="106">
        <f>O177*H177</f>
        <v>0.32800000000000001</v>
      </c>
      <c r="Q177" s="106">
        <v>6.9999999999999999E-4</v>
      </c>
      <c r="R177" s="106">
        <f>Q177*H177</f>
        <v>2.8E-3</v>
      </c>
      <c r="S177" s="106">
        <v>0</v>
      </c>
      <c r="T177" s="107">
        <f>S177*H177</f>
        <v>0</v>
      </c>
      <c r="AR177" s="108" t="s">
        <v>263</v>
      </c>
      <c r="AT177" s="108" t="s">
        <v>129</v>
      </c>
      <c r="AU177" s="108" t="s">
        <v>80</v>
      </c>
      <c r="AY177" s="16" t="s">
        <v>127</v>
      </c>
      <c r="BE177" s="109">
        <f>IF(N177="základní",J177,0)</f>
        <v>0</v>
      </c>
      <c r="BF177" s="109">
        <f>IF(N177="snížená",J177,0)</f>
        <v>0</v>
      </c>
      <c r="BG177" s="109">
        <f>IF(N177="zákl. přenesená",J177,0)</f>
        <v>0</v>
      </c>
      <c r="BH177" s="109">
        <f>IF(N177="sníž. přenesená",J177,0)</f>
        <v>0</v>
      </c>
      <c r="BI177" s="109">
        <f>IF(N177="nulová",J177,0)</f>
        <v>0</v>
      </c>
      <c r="BJ177" s="16" t="s">
        <v>78</v>
      </c>
      <c r="BK177" s="109">
        <f>ROUND(I177*H177,2)</f>
        <v>0</v>
      </c>
      <c r="BL177" s="16" t="s">
        <v>263</v>
      </c>
      <c r="BM177" s="108" t="s">
        <v>322</v>
      </c>
    </row>
    <row r="178" spans="2:65" s="1" customFormat="1">
      <c r="B178" s="27"/>
      <c r="D178" s="110" t="s">
        <v>136</v>
      </c>
      <c r="F178" s="234" t="s">
        <v>323</v>
      </c>
      <c r="I178" s="258"/>
      <c r="L178" s="27"/>
      <c r="M178" s="111"/>
      <c r="T178" s="45"/>
      <c r="AT178" s="16" t="s">
        <v>136</v>
      </c>
      <c r="AU178" s="16" t="s">
        <v>80</v>
      </c>
    </row>
    <row r="179" spans="2:65" s="11" customFormat="1" ht="22.9" customHeight="1">
      <c r="B179" s="94"/>
      <c r="D179" s="95" t="s">
        <v>69</v>
      </c>
      <c r="E179" s="240" t="s">
        <v>324</v>
      </c>
      <c r="F179" s="240" t="s">
        <v>325</v>
      </c>
      <c r="I179" s="271"/>
      <c r="J179" s="255">
        <f>BK179</f>
        <v>0</v>
      </c>
      <c r="L179" s="94"/>
      <c r="M179" s="96"/>
      <c r="P179" s="97">
        <f>SUM(P180:P192)</f>
        <v>3.8816000000000006</v>
      </c>
      <c r="R179" s="97">
        <f>SUM(R180:R192)</f>
        <v>2.0000000000000001E-4</v>
      </c>
      <c r="T179" s="98">
        <f>SUM(T180:T192)</f>
        <v>0</v>
      </c>
      <c r="AR179" s="95" t="s">
        <v>80</v>
      </c>
      <c r="AT179" s="99" t="s">
        <v>69</v>
      </c>
      <c r="AU179" s="99" t="s">
        <v>78</v>
      </c>
      <c r="AY179" s="95" t="s">
        <v>127</v>
      </c>
      <c r="BK179" s="100">
        <f>SUM(BK180:BK192)</f>
        <v>0</v>
      </c>
    </row>
    <row r="180" spans="2:65" s="1" customFormat="1" ht="24.2" customHeight="1">
      <c r="B180" s="101"/>
      <c r="C180" s="102" t="s">
        <v>326</v>
      </c>
      <c r="D180" s="102" t="s">
        <v>129</v>
      </c>
      <c r="E180" s="230" t="s">
        <v>327</v>
      </c>
      <c r="F180" s="231" t="s">
        <v>328</v>
      </c>
      <c r="G180" s="232" t="s">
        <v>197</v>
      </c>
      <c r="H180" s="233">
        <v>4</v>
      </c>
      <c r="I180" s="103">
        <v>0</v>
      </c>
      <c r="J180" s="253">
        <f>ROUND(I180*H180,2)</f>
        <v>0</v>
      </c>
      <c r="K180" s="231" t="s">
        <v>133</v>
      </c>
      <c r="L180" s="27"/>
      <c r="M180" s="104" t="s">
        <v>3</v>
      </c>
      <c r="N180" s="105" t="s">
        <v>41</v>
      </c>
      <c r="O180" s="106">
        <v>0.26800000000000002</v>
      </c>
      <c r="P180" s="106">
        <f>O180*H180</f>
        <v>1.0720000000000001</v>
      </c>
      <c r="Q180" s="106">
        <v>0</v>
      </c>
      <c r="R180" s="106">
        <f>Q180*H180</f>
        <v>0</v>
      </c>
      <c r="S180" s="106">
        <v>0</v>
      </c>
      <c r="T180" s="107">
        <f>S180*H180</f>
        <v>0</v>
      </c>
      <c r="AR180" s="108" t="s">
        <v>263</v>
      </c>
      <c r="AT180" s="108" t="s">
        <v>129</v>
      </c>
      <c r="AU180" s="108" t="s">
        <v>80</v>
      </c>
      <c r="AY180" s="16" t="s">
        <v>127</v>
      </c>
      <c r="BE180" s="109">
        <f>IF(N180="základní",J180,0)</f>
        <v>0</v>
      </c>
      <c r="BF180" s="109">
        <f>IF(N180="snížená",J180,0)</f>
        <v>0</v>
      </c>
      <c r="BG180" s="109">
        <f>IF(N180="zákl. přenesená",J180,0)</f>
        <v>0</v>
      </c>
      <c r="BH180" s="109">
        <f>IF(N180="sníž. přenesená",J180,0)</f>
        <v>0</v>
      </c>
      <c r="BI180" s="109">
        <f>IF(N180="nulová",J180,0)</f>
        <v>0</v>
      </c>
      <c r="BJ180" s="16" t="s">
        <v>78</v>
      </c>
      <c r="BK180" s="109">
        <f>ROUND(I180*H180,2)</f>
        <v>0</v>
      </c>
      <c r="BL180" s="16" t="s">
        <v>263</v>
      </c>
      <c r="BM180" s="108" t="s">
        <v>329</v>
      </c>
    </row>
    <row r="181" spans="2:65" s="1" customFormat="1">
      <c r="B181" s="27"/>
      <c r="D181" s="110" t="s">
        <v>136</v>
      </c>
      <c r="F181" s="234" t="s">
        <v>330</v>
      </c>
      <c r="I181" s="258"/>
      <c r="L181" s="27"/>
      <c r="M181" s="111"/>
      <c r="T181" s="45"/>
      <c r="AT181" s="16" t="s">
        <v>136</v>
      </c>
      <c r="AU181" s="16" t="s">
        <v>80</v>
      </c>
    </row>
    <row r="182" spans="2:65" s="1" customFormat="1" ht="16.5" customHeight="1">
      <c r="B182" s="101"/>
      <c r="C182" s="102" t="s">
        <v>331</v>
      </c>
      <c r="D182" s="102" t="s">
        <v>129</v>
      </c>
      <c r="E182" s="230" t="s">
        <v>332</v>
      </c>
      <c r="F182" s="231" t="s">
        <v>333</v>
      </c>
      <c r="G182" s="232" t="s">
        <v>197</v>
      </c>
      <c r="H182" s="233">
        <v>4</v>
      </c>
      <c r="I182" s="103">
        <v>0</v>
      </c>
      <c r="J182" s="253">
        <f>ROUND(I182*H182,2)</f>
        <v>0</v>
      </c>
      <c r="K182" s="231" t="s">
        <v>133</v>
      </c>
      <c r="L182" s="27"/>
      <c r="M182" s="104" t="s">
        <v>3</v>
      </c>
      <c r="N182" s="105" t="s">
        <v>41</v>
      </c>
      <c r="O182" s="106">
        <v>0.34</v>
      </c>
      <c r="P182" s="106">
        <f>O182*H182</f>
        <v>1.36</v>
      </c>
      <c r="Q182" s="106">
        <v>5.0000000000000002E-5</v>
      </c>
      <c r="R182" s="106">
        <f>Q182*H182</f>
        <v>2.0000000000000001E-4</v>
      </c>
      <c r="S182" s="106">
        <v>0</v>
      </c>
      <c r="T182" s="107">
        <f>S182*H182</f>
        <v>0</v>
      </c>
      <c r="AR182" s="108" t="s">
        <v>263</v>
      </c>
      <c r="AT182" s="108" t="s">
        <v>129</v>
      </c>
      <c r="AU182" s="108" t="s">
        <v>80</v>
      </c>
      <c r="AY182" s="16" t="s">
        <v>127</v>
      </c>
      <c r="BE182" s="109">
        <f>IF(N182="základní",J182,0)</f>
        <v>0</v>
      </c>
      <c r="BF182" s="109">
        <f>IF(N182="snížená",J182,0)</f>
        <v>0</v>
      </c>
      <c r="BG182" s="109">
        <f>IF(N182="zákl. přenesená",J182,0)</f>
        <v>0</v>
      </c>
      <c r="BH182" s="109">
        <f>IF(N182="sníž. přenesená",J182,0)</f>
        <v>0</v>
      </c>
      <c r="BI182" s="109">
        <f>IF(N182="nulová",J182,0)</f>
        <v>0</v>
      </c>
      <c r="BJ182" s="16" t="s">
        <v>78</v>
      </c>
      <c r="BK182" s="109">
        <f>ROUND(I182*H182,2)</f>
        <v>0</v>
      </c>
      <c r="BL182" s="16" t="s">
        <v>263</v>
      </c>
      <c r="BM182" s="108" t="s">
        <v>334</v>
      </c>
    </row>
    <row r="183" spans="2:65" s="1" customFormat="1">
      <c r="B183" s="27"/>
      <c r="D183" s="110" t="s">
        <v>136</v>
      </c>
      <c r="F183" s="234" t="s">
        <v>335</v>
      </c>
      <c r="I183" s="258"/>
      <c r="L183" s="27"/>
      <c r="M183" s="111"/>
      <c r="T183" s="45"/>
      <c r="AT183" s="16" t="s">
        <v>136</v>
      </c>
      <c r="AU183" s="16" t="s">
        <v>80</v>
      </c>
    </row>
    <row r="184" spans="2:65" s="1" customFormat="1" ht="16.5" customHeight="1">
      <c r="B184" s="101"/>
      <c r="C184" s="102" t="s">
        <v>336</v>
      </c>
      <c r="D184" s="102" t="s">
        <v>129</v>
      </c>
      <c r="E184" s="230" t="s">
        <v>337</v>
      </c>
      <c r="F184" s="231" t="s">
        <v>338</v>
      </c>
      <c r="G184" s="232" t="s">
        <v>146</v>
      </c>
      <c r="H184" s="233">
        <v>4.8</v>
      </c>
      <c r="I184" s="103">
        <v>0</v>
      </c>
      <c r="J184" s="253">
        <f>ROUND(I184*H184,2)</f>
        <v>0</v>
      </c>
      <c r="K184" s="231" t="s">
        <v>133</v>
      </c>
      <c r="L184" s="27"/>
      <c r="M184" s="104" t="s">
        <v>3</v>
      </c>
      <c r="N184" s="105" t="s">
        <v>41</v>
      </c>
      <c r="O184" s="106">
        <v>0.13400000000000001</v>
      </c>
      <c r="P184" s="106">
        <f>O184*H184</f>
        <v>0.64319999999999999</v>
      </c>
      <c r="Q184" s="106">
        <v>0</v>
      </c>
      <c r="R184" s="106">
        <f>Q184*H184</f>
        <v>0</v>
      </c>
      <c r="S184" s="106">
        <v>0</v>
      </c>
      <c r="T184" s="107">
        <f>S184*H184</f>
        <v>0</v>
      </c>
      <c r="AR184" s="108" t="s">
        <v>263</v>
      </c>
      <c r="AT184" s="108" t="s">
        <v>129</v>
      </c>
      <c r="AU184" s="108" t="s">
        <v>80</v>
      </c>
      <c r="AY184" s="16" t="s">
        <v>127</v>
      </c>
      <c r="BE184" s="109">
        <f>IF(N184="základní",J184,0)</f>
        <v>0</v>
      </c>
      <c r="BF184" s="109">
        <f>IF(N184="snížená",J184,0)</f>
        <v>0</v>
      </c>
      <c r="BG184" s="109">
        <f>IF(N184="zákl. přenesená",J184,0)</f>
        <v>0</v>
      </c>
      <c r="BH184" s="109">
        <f>IF(N184="sníž. přenesená",J184,0)</f>
        <v>0</v>
      </c>
      <c r="BI184" s="109">
        <f>IF(N184="nulová",J184,0)</f>
        <v>0</v>
      </c>
      <c r="BJ184" s="16" t="s">
        <v>78</v>
      </c>
      <c r="BK184" s="109">
        <f>ROUND(I184*H184,2)</f>
        <v>0</v>
      </c>
      <c r="BL184" s="16" t="s">
        <v>263</v>
      </c>
      <c r="BM184" s="108" t="s">
        <v>339</v>
      </c>
    </row>
    <row r="185" spans="2:65" s="1" customFormat="1">
      <c r="B185" s="27"/>
      <c r="D185" s="110" t="s">
        <v>136</v>
      </c>
      <c r="F185" s="234" t="s">
        <v>340</v>
      </c>
      <c r="I185" s="258"/>
      <c r="L185" s="27"/>
      <c r="M185" s="111"/>
      <c r="T185" s="45"/>
      <c r="AT185" s="16" t="s">
        <v>136</v>
      </c>
      <c r="AU185" s="16" t="s">
        <v>80</v>
      </c>
    </row>
    <row r="186" spans="2:65" s="12" customFormat="1">
      <c r="B186" s="118"/>
      <c r="D186" s="117" t="s">
        <v>182</v>
      </c>
      <c r="E186" s="119" t="s">
        <v>3</v>
      </c>
      <c r="F186" s="241" t="s">
        <v>341</v>
      </c>
      <c r="H186" s="242">
        <v>4.8</v>
      </c>
      <c r="I186" s="272"/>
      <c r="L186" s="118"/>
      <c r="M186" s="120"/>
      <c r="T186" s="121"/>
      <c r="AT186" s="119" t="s">
        <v>182</v>
      </c>
      <c r="AU186" s="119" t="s">
        <v>80</v>
      </c>
      <c r="AV186" s="12" t="s">
        <v>80</v>
      </c>
      <c r="AW186" s="12" t="s">
        <v>30</v>
      </c>
      <c r="AX186" s="12" t="s">
        <v>78</v>
      </c>
      <c r="AY186" s="119" t="s">
        <v>127</v>
      </c>
    </row>
    <row r="187" spans="2:65" s="1" customFormat="1" ht="16.5" customHeight="1">
      <c r="B187" s="101"/>
      <c r="C187" s="102" t="s">
        <v>342</v>
      </c>
      <c r="D187" s="102" t="s">
        <v>129</v>
      </c>
      <c r="E187" s="230" t="s">
        <v>343</v>
      </c>
      <c r="F187" s="231" t="s">
        <v>344</v>
      </c>
      <c r="G187" s="232" t="s">
        <v>146</v>
      </c>
      <c r="H187" s="233">
        <v>4.8</v>
      </c>
      <c r="I187" s="103">
        <v>0</v>
      </c>
      <c r="J187" s="253">
        <f>ROUND(I187*H187,2)</f>
        <v>0</v>
      </c>
      <c r="K187" s="231" t="s">
        <v>133</v>
      </c>
      <c r="L187" s="27"/>
      <c r="M187" s="104" t="s">
        <v>3</v>
      </c>
      <c r="N187" s="105" t="s">
        <v>41</v>
      </c>
      <c r="O187" s="106">
        <v>7.4999999999999997E-2</v>
      </c>
      <c r="P187" s="106">
        <f>O187*H187</f>
        <v>0.36</v>
      </c>
      <c r="Q187" s="106">
        <v>0</v>
      </c>
      <c r="R187" s="106">
        <f>Q187*H187</f>
        <v>0</v>
      </c>
      <c r="S187" s="106">
        <v>0</v>
      </c>
      <c r="T187" s="107">
        <f>S187*H187</f>
        <v>0</v>
      </c>
      <c r="AR187" s="108" t="s">
        <v>263</v>
      </c>
      <c r="AT187" s="108" t="s">
        <v>129</v>
      </c>
      <c r="AU187" s="108" t="s">
        <v>80</v>
      </c>
      <c r="AY187" s="16" t="s">
        <v>127</v>
      </c>
      <c r="BE187" s="109">
        <f>IF(N187="základní",J187,0)</f>
        <v>0</v>
      </c>
      <c r="BF187" s="109">
        <f>IF(N187="snížená",J187,0)</f>
        <v>0</v>
      </c>
      <c r="BG187" s="109">
        <f>IF(N187="zákl. přenesená",J187,0)</f>
        <v>0</v>
      </c>
      <c r="BH187" s="109">
        <f>IF(N187="sníž. přenesená",J187,0)</f>
        <v>0</v>
      </c>
      <c r="BI187" s="109">
        <f>IF(N187="nulová",J187,0)</f>
        <v>0</v>
      </c>
      <c r="BJ187" s="16" t="s">
        <v>78</v>
      </c>
      <c r="BK187" s="109">
        <f>ROUND(I187*H187,2)</f>
        <v>0</v>
      </c>
      <c r="BL187" s="16" t="s">
        <v>263</v>
      </c>
      <c r="BM187" s="108" t="s">
        <v>345</v>
      </c>
    </row>
    <row r="188" spans="2:65" s="1" customFormat="1">
      <c r="B188" s="27"/>
      <c r="D188" s="110" t="s">
        <v>136</v>
      </c>
      <c r="F188" s="234" t="s">
        <v>346</v>
      </c>
      <c r="I188" s="258"/>
      <c r="L188" s="27"/>
      <c r="M188" s="111"/>
      <c r="T188" s="45"/>
      <c r="AT188" s="16" t="s">
        <v>136</v>
      </c>
      <c r="AU188" s="16" t="s">
        <v>80</v>
      </c>
    </row>
    <row r="189" spans="2:65" s="1" customFormat="1" ht="24.2" customHeight="1">
      <c r="B189" s="101"/>
      <c r="C189" s="102" t="s">
        <v>347</v>
      </c>
      <c r="D189" s="102" t="s">
        <v>129</v>
      </c>
      <c r="E189" s="230" t="s">
        <v>348</v>
      </c>
      <c r="F189" s="231" t="s">
        <v>349</v>
      </c>
      <c r="G189" s="232" t="s">
        <v>146</v>
      </c>
      <c r="H189" s="233">
        <v>4.8</v>
      </c>
      <c r="I189" s="103">
        <v>0</v>
      </c>
      <c r="J189" s="253">
        <f>ROUND(I189*H189,2)</f>
        <v>0</v>
      </c>
      <c r="K189" s="231" t="s">
        <v>133</v>
      </c>
      <c r="L189" s="27"/>
      <c r="M189" s="104" t="s">
        <v>3</v>
      </c>
      <c r="N189" s="105" t="s">
        <v>41</v>
      </c>
      <c r="O189" s="106">
        <v>3.1E-2</v>
      </c>
      <c r="P189" s="106">
        <f>O189*H189</f>
        <v>0.14879999999999999</v>
      </c>
      <c r="Q189" s="106">
        <v>0</v>
      </c>
      <c r="R189" s="106">
        <f>Q189*H189</f>
        <v>0</v>
      </c>
      <c r="S189" s="106">
        <v>0</v>
      </c>
      <c r="T189" s="107">
        <f>S189*H189</f>
        <v>0</v>
      </c>
      <c r="AR189" s="108" t="s">
        <v>263</v>
      </c>
      <c r="AT189" s="108" t="s">
        <v>129</v>
      </c>
      <c r="AU189" s="108" t="s">
        <v>80</v>
      </c>
      <c r="AY189" s="16" t="s">
        <v>127</v>
      </c>
      <c r="BE189" s="109">
        <f>IF(N189="základní",J189,0)</f>
        <v>0</v>
      </c>
      <c r="BF189" s="109">
        <f>IF(N189="snížená",J189,0)</f>
        <v>0</v>
      </c>
      <c r="BG189" s="109">
        <f>IF(N189="zákl. přenesená",J189,0)</f>
        <v>0</v>
      </c>
      <c r="BH189" s="109">
        <f>IF(N189="sníž. přenesená",J189,0)</f>
        <v>0</v>
      </c>
      <c r="BI189" s="109">
        <f>IF(N189="nulová",J189,0)</f>
        <v>0</v>
      </c>
      <c r="BJ189" s="16" t="s">
        <v>78</v>
      </c>
      <c r="BK189" s="109">
        <f>ROUND(I189*H189,2)</f>
        <v>0</v>
      </c>
      <c r="BL189" s="16" t="s">
        <v>263</v>
      </c>
      <c r="BM189" s="108" t="s">
        <v>350</v>
      </c>
    </row>
    <row r="190" spans="2:65" s="1" customFormat="1">
      <c r="B190" s="27"/>
      <c r="D190" s="110" t="s">
        <v>136</v>
      </c>
      <c r="F190" s="234" t="s">
        <v>351</v>
      </c>
      <c r="I190" s="258"/>
      <c r="L190" s="27"/>
      <c r="M190" s="111"/>
      <c r="T190" s="45"/>
      <c r="AT190" s="16" t="s">
        <v>136</v>
      </c>
      <c r="AU190" s="16" t="s">
        <v>80</v>
      </c>
    </row>
    <row r="191" spans="2:65" s="1" customFormat="1" ht="16.5" customHeight="1">
      <c r="B191" s="101"/>
      <c r="C191" s="102" t="s">
        <v>300</v>
      </c>
      <c r="D191" s="102" t="s">
        <v>129</v>
      </c>
      <c r="E191" s="230" t="s">
        <v>352</v>
      </c>
      <c r="F191" s="231" t="s">
        <v>353</v>
      </c>
      <c r="G191" s="232" t="s">
        <v>146</v>
      </c>
      <c r="H191" s="233">
        <v>4.8</v>
      </c>
      <c r="I191" s="103">
        <v>0</v>
      </c>
      <c r="J191" s="253">
        <f>ROUND(I191*H191,2)</f>
        <v>0</v>
      </c>
      <c r="K191" s="231" t="s">
        <v>133</v>
      </c>
      <c r="L191" s="27"/>
      <c r="M191" s="104" t="s">
        <v>3</v>
      </c>
      <c r="N191" s="105" t="s">
        <v>41</v>
      </c>
      <c r="O191" s="106">
        <v>6.2E-2</v>
      </c>
      <c r="P191" s="106">
        <f>O191*H191</f>
        <v>0.29759999999999998</v>
      </c>
      <c r="Q191" s="106">
        <v>0</v>
      </c>
      <c r="R191" s="106">
        <f>Q191*H191</f>
        <v>0</v>
      </c>
      <c r="S191" s="106">
        <v>0</v>
      </c>
      <c r="T191" s="107">
        <f>S191*H191</f>
        <v>0</v>
      </c>
      <c r="AR191" s="108" t="s">
        <v>263</v>
      </c>
      <c r="AT191" s="108" t="s">
        <v>129</v>
      </c>
      <c r="AU191" s="108" t="s">
        <v>80</v>
      </c>
      <c r="AY191" s="16" t="s">
        <v>127</v>
      </c>
      <c r="BE191" s="109">
        <f>IF(N191="základní",J191,0)</f>
        <v>0</v>
      </c>
      <c r="BF191" s="109">
        <f>IF(N191="snížená",J191,0)</f>
        <v>0</v>
      </c>
      <c r="BG191" s="109">
        <f>IF(N191="zákl. přenesená",J191,0)</f>
        <v>0</v>
      </c>
      <c r="BH191" s="109">
        <f>IF(N191="sníž. přenesená",J191,0)</f>
        <v>0</v>
      </c>
      <c r="BI191" s="109">
        <f>IF(N191="nulová",J191,0)</f>
        <v>0</v>
      </c>
      <c r="BJ191" s="16" t="s">
        <v>78</v>
      </c>
      <c r="BK191" s="109">
        <f>ROUND(I191*H191,2)</f>
        <v>0</v>
      </c>
      <c r="BL191" s="16" t="s">
        <v>263</v>
      </c>
      <c r="BM191" s="108" t="s">
        <v>354</v>
      </c>
    </row>
    <row r="192" spans="2:65" s="1" customFormat="1">
      <c r="B192" s="27"/>
      <c r="D192" s="110" t="s">
        <v>136</v>
      </c>
      <c r="F192" s="234" t="s">
        <v>355</v>
      </c>
      <c r="I192" s="258"/>
      <c r="L192" s="27"/>
      <c r="M192" s="111"/>
      <c r="T192" s="45"/>
      <c r="AT192" s="16" t="s">
        <v>136</v>
      </c>
      <c r="AU192" s="16" t="s">
        <v>80</v>
      </c>
    </row>
    <row r="193" spans="2:65" s="11" customFormat="1" ht="22.9" customHeight="1">
      <c r="B193" s="94"/>
      <c r="D193" s="95" t="s">
        <v>69</v>
      </c>
      <c r="E193" s="240" t="s">
        <v>356</v>
      </c>
      <c r="F193" s="240" t="s">
        <v>357</v>
      </c>
      <c r="I193" s="271"/>
      <c r="J193" s="255">
        <f>BK193</f>
        <v>0</v>
      </c>
      <c r="L193" s="94"/>
      <c r="M193" s="96"/>
      <c r="P193" s="97">
        <f>SUM(P194:P207)</f>
        <v>91.575583999999992</v>
      </c>
      <c r="R193" s="97">
        <f>SUM(R194:R207)</f>
        <v>1.3346484200000002</v>
      </c>
      <c r="T193" s="98">
        <f>SUM(T194:T207)</f>
        <v>0.93666749999999999</v>
      </c>
      <c r="AR193" s="95" t="s">
        <v>80</v>
      </c>
      <c r="AT193" s="99" t="s">
        <v>69</v>
      </c>
      <c r="AU193" s="99" t="s">
        <v>78</v>
      </c>
      <c r="AY193" s="95" t="s">
        <v>127</v>
      </c>
      <c r="BK193" s="100">
        <f>SUM(BK194:BK207)</f>
        <v>0</v>
      </c>
    </row>
    <row r="194" spans="2:65" s="1" customFormat="1" ht="37.9" customHeight="1">
      <c r="B194" s="101"/>
      <c r="C194" s="102" t="s">
        <v>358</v>
      </c>
      <c r="D194" s="102" t="s">
        <v>129</v>
      </c>
      <c r="E194" s="230" t="s">
        <v>359</v>
      </c>
      <c r="F194" s="231" t="s">
        <v>360</v>
      </c>
      <c r="G194" s="232" t="s">
        <v>146</v>
      </c>
      <c r="H194" s="233">
        <v>2.2919999999999998</v>
      </c>
      <c r="I194" s="103">
        <v>0</v>
      </c>
      <c r="J194" s="253">
        <f>ROUND(I194*H194,2)</f>
        <v>0</v>
      </c>
      <c r="K194" s="231" t="s">
        <v>133</v>
      </c>
      <c r="L194" s="27"/>
      <c r="M194" s="104" t="s">
        <v>3</v>
      </c>
      <c r="N194" s="105" t="s">
        <v>41</v>
      </c>
      <c r="O194" s="106">
        <v>0.999</v>
      </c>
      <c r="P194" s="106">
        <f>O194*H194</f>
        <v>2.2897079999999996</v>
      </c>
      <c r="Q194" s="106">
        <v>2.8660000000000001E-2</v>
      </c>
      <c r="R194" s="106">
        <f>Q194*H194</f>
        <v>6.5688719999999992E-2</v>
      </c>
      <c r="S194" s="106">
        <v>0</v>
      </c>
      <c r="T194" s="107">
        <f>S194*H194</f>
        <v>0</v>
      </c>
      <c r="AR194" s="108" t="s">
        <v>263</v>
      </c>
      <c r="AT194" s="108" t="s">
        <v>129</v>
      </c>
      <c r="AU194" s="108" t="s">
        <v>80</v>
      </c>
      <c r="AY194" s="16" t="s">
        <v>127</v>
      </c>
      <c r="BE194" s="109">
        <f>IF(N194="základní",J194,0)</f>
        <v>0</v>
      </c>
      <c r="BF194" s="109">
        <f>IF(N194="snížená",J194,0)</f>
        <v>0</v>
      </c>
      <c r="BG194" s="109">
        <f>IF(N194="zákl. přenesená",J194,0)</f>
        <v>0</v>
      </c>
      <c r="BH194" s="109">
        <f>IF(N194="sníž. přenesená",J194,0)</f>
        <v>0</v>
      </c>
      <c r="BI194" s="109">
        <f>IF(N194="nulová",J194,0)</f>
        <v>0</v>
      </c>
      <c r="BJ194" s="16" t="s">
        <v>78</v>
      </c>
      <c r="BK194" s="109">
        <f>ROUND(I194*H194,2)</f>
        <v>0</v>
      </c>
      <c r="BL194" s="16" t="s">
        <v>263</v>
      </c>
      <c r="BM194" s="108" t="s">
        <v>361</v>
      </c>
    </row>
    <row r="195" spans="2:65" s="1" customFormat="1">
      <c r="B195" s="27"/>
      <c r="D195" s="110" t="s">
        <v>136</v>
      </c>
      <c r="F195" s="234" t="s">
        <v>362</v>
      </c>
      <c r="I195" s="258"/>
      <c r="L195" s="27"/>
      <c r="M195" s="111"/>
      <c r="T195" s="45"/>
      <c r="AT195" s="16" t="s">
        <v>136</v>
      </c>
      <c r="AU195" s="16" t="s">
        <v>80</v>
      </c>
    </row>
    <row r="196" spans="2:65" s="12" customFormat="1">
      <c r="B196" s="118"/>
      <c r="D196" s="117" t="s">
        <v>182</v>
      </c>
      <c r="E196" s="119" t="s">
        <v>3</v>
      </c>
      <c r="F196" s="241" t="s">
        <v>363</v>
      </c>
      <c r="H196" s="242">
        <v>2.2919999999999998</v>
      </c>
      <c r="I196" s="272"/>
      <c r="L196" s="118"/>
      <c r="M196" s="120"/>
      <c r="T196" s="121"/>
      <c r="AT196" s="119" t="s">
        <v>182</v>
      </c>
      <c r="AU196" s="119" t="s">
        <v>80</v>
      </c>
      <c r="AV196" s="12" t="s">
        <v>80</v>
      </c>
      <c r="AW196" s="12" t="s">
        <v>30</v>
      </c>
      <c r="AX196" s="12" t="s">
        <v>78</v>
      </c>
      <c r="AY196" s="119" t="s">
        <v>127</v>
      </c>
    </row>
    <row r="197" spans="2:65" s="1" customFormat="1" ht="33" customHeight="1">
      <c r="B197" s="101"/>
      <c r="C197" s="102" t="s">
        <v>364</v>
      </c>
      <c r="D197" s="102" t="s">
        <v>129</v>
      </c>
      <c r="E197" s="230" t="s">
        <v>365</v>
      </c>
      <c r="F197" s="231" t="s">
        <v>366</v>
      </c>
      <c r="G197" s="232" t="s">
        <v>146</v>
      </c>
      <c r="H197" s="233">
        <v>21.774000000000001</v>
      </c>
      <c r="I197" s="103">
        <v>0</v>
      </c>
      <c r="J197" s="253">
        <f>ROUND(I197*H197,2)</f>
        <v>0</v>
      </c>
      <c r="K197" s="231" t="s">
        <v>133</v>
      </c>
      <c r="L197" s="27"/>
      <c r="M197" s="104" t="s">
        <v>3</v>
      </c>
      <c r="N197" s="105" t="s">
        <v>41</v>
      </c>
      <c r="O197" s="106">
        <v>0.84899999999999998</v>
      </c>
      <c r="P197" s="106">
        <f>O197*H197</f>
        <v>18.486125999999999</v>
      </c>
      <c r="Q197" s="106">
        <v>1.9300000000000001E-2</v>
      </c>
      <c r="R197" s="106">
        <f>Q197*H197</f>
        <v>0.42023820000000006</v>
      </c>
      <c r="S197" s="106">
        <v>0</v>
      </c>
      <c r="T197" s="107">
        <f>S197*H197</f>
        <v>0</v>
      </c>
      <c r="AR197" s="108" t="s">
        <v>263</v>
      </c>
      <c r="AT197" s="108" t="s">
        <v>129</v>
      </c>
      <c r="AU197" s="108" t="s">
        <v>80</v>
      </c>
      <c r="AY197" s="16" t="s">
        <v>127</v>
      </c>
      <c r="BE197" s="109">
        <f>IF(N197="základní",J197,0)</f>
        <v>0</v>
      </c>
      <c r="BF197" s="109">
        <f>IF(N197="snížená",J197,0)</f>
        <v>0</v>
      </c>
      <c r="BG197" s="109">
        <f>IF(N197="zákl. přenesená",J197,0)</f>
        <v>0</v>
      </c>
      <c r="BH197" s="109">
        <f>IF(N197="sníž. přenesená",J197,0)</f>
        <v>0</v>
      </c>
      <c r="BI197" s="109">
        <f>IF(N197="nulová",J197,0)</f>
        <v>0</v>
      </c>
      <c r="BJ197" s="16" t="s">
        <v>78</v>
      </c>
      <c r="BK197" s="109">
        <f>ROUND(I197*H197,2)</f>
        <v>0</v>
      </c>
      <c r="BL197" s="16" t="s">
        <v>263</v>
      </c>
      <c r="BM197" s="108" t="s">
        <v>367</v>
      </c>
    </row>
    <row r="198" spans="2:65" s="1" customFormat="1">
      <c r="B198" s="27"/>
      <c r="D198" s="110" t="s">
        <v>136</v>
      </c>
      <c r="F198" s="234" t="s">
        <v>368</v>
      </c>
      <c r="I198" s="258"/>
      <c r="L198" s="27"/>
      <c r="M198" s="111"/>
      <c r="T198" s="45"/>
      <c r="AT198" s="16" t="s">
        <v>136</v>
      </c>
      <c r="AU198" s="16" t="s">
        <v>80</v>
      </c>
    </row>
    <row r="199" spans="2:65" s="12" customFormat="1">
      <c r="B199" s="118"/>
      <c r="D199" s="117" t="s">
        <v>182</v>
      </c>
      <c r="E199" s="119" t="s">
        <v>3</v>
      </c>
      <c r="F199" s="241" t="s">
        <v>369</v>
      </c>
      <c r="H199" s="242">
        <v>21.774000000000001</v>
      </c>
      <c r="I199" s="272"/>
      <c r="L199" s="118"/>
      <c r="M199" s="120"/>
      <c r="T199" s="121"/>
      <c r="AT199" s="119" t="s">
        <v>182</v>
      </c>
      <c r="AU199" s="119" t="s">
        <v>80</v>
      </c>
      <c r="AV199" s="12" t="s">
        <v>80</v>
      </c>
      <c r="AW199" s="12" t="s">
        <v>30</v>
      </c>
      <c r="AX199" s="12" t="s">
        <v>78</v>
      </c>
      <c r="AY199" s="119" t="s">
        <v>127</v>
      </c>
    </row>
    <row r="200" spans="2:65" s="1" customFormat="1" ht="24.2" customHeight="1">
      <c r="B200" s="101"/>
      <c r="C200" s="102" t="s">
        <v>370</v>
      </c>
      <c r="D200" s="102" t="s">
        <v>129</v>
      </c>
      <c r="E200" s="230" t="s">
        <v>371</v>
      </c>
      <c r="F200" s="231" t="s">
        <v>372</v>
      </c>
      <c r="G200" s="232" t="s">
        <v>146</v>
      </c>
      <c r="H200" s="233">
        <v>87.95</v>
      </c>
      <c r="I200" s="103">
        <v>0</v>
      </c>
      <c r="J200" s="253">
        <f>ROUND(I200*H200,2)</f>
        <v>0</v>
      </c>
      <c r="K200" s="231" t="s">
        <v>133</v>
      </c>
      <c r="L200" s="27"/>
      <c r="M200" s="104" t="s">
        <v>3</v>
      </c>
      <c r="N200" s="105" t="s">
        <v>41</v>
      </c>
      <c r="O200" s="106">
        <v>0.51800000000000002</v>
      </c>
      <c r="P200" s="106">
        <f>O200*H200</f>
        <v>45.558100000000003</v>
      </c>
      <c r="Q200" s="106">
        <v>1.25E-3</v>
      </c>
      <c r="R200" s="106">
        <f>Q200*H200</f>
        <v>0.10993750000000001</v>
      </c>
      <c r="S200" s="106">
        <v>0</v>
      </c>
      <c r="T200" s="107">
        <f>S200*H200</f>
        <v>0</v>
      </c>
      <c r="AR200" s="108" t="s">
        <v>263</v>
      </c>
      <c r="AT200" s="108" t="s">
        <v>129</v>
      </c>
      <c r="AU200" s="108" t="s">
        <v>80</v>
      </c>
      <c r="AY200" s="16" t="s">
        <v>127</v>
      </c>
      <c r="BE200" s="109">
        <f>IF(N200="základní",J200,0)</f>
        <v>0</v>
      </c>
      <c r="BF200" s="109">
        <f>IF(N200="snížená",J200,0)</f>
        <v>0</v>
      </c>
      <c r="BG200" s="109">
        <f>IF(N200="zákl. přenesená",J200,0)</f>
        <v>0</v>
      </c>
      <c r="BH200" s="109">
        <f>IF(N200="sníž. přenesená",J200,0)</f>
        <v>0</v>
      </c>
      <c r="BI200" s="109">
        <f>IF(N200="nulová",J200,0)</f>
        <v>0</v>
      </c>
      <c r="BJ200" s="16" t="s">
        <v>78</v>
      </c>
      <c r="BK200" s="109">
        <f>ROUND(I200*H200,2)</f>
        <v>0</v>
      </c>
      <c r="BL200" s="16" t="s">
        <v>263</v>
      </c>
      <c r="BM200" s="108" t="s">
        <v>373</v>
      </c>
    </row>
    <row r="201" spans="2:65" s="1" customFormat="1">
      <c r="B201" s="27"/>
      <c r="D201" s="110" t="s">
        <v>136</v>
      </c>
      <c r="F201" s="234" t="s">
        <v>374</v>
      </c>
      <c r="I201" s="258"/>
      <c r="L201" s="27"/>
      <c r="M201" s="111"/>
      <c r="T201" s="45"/>
      <c r="AT201" s="16" t="s">
        <v>136</v>
      </c>
      <c r="AU201" s="16" t="s">
        <v>80</v>
      </c>
    </row>
    <row r="202" spans="2:65" s="12" customFormat="1">
      <c r="B202" s="118"/>
      <c r="D202" s="117" t="s">
        <v>182</v>
      </c>
      <c r="E202" s="119" t="s">
        <v>3</v>
      </c>
      <c r="F202" s="241" t="s">
        <v>375</v>
      </c>
      <c r="H202" s="242">
        <v>87.95</v>
      </c>
      <c r="I202" s="272"/>
      <c r="L202" s="118"/>
      <c r="M202" s="120"/>
      <c r="T202" s="121"/>
      <c r="AT202" s="119" t="s">
        <v>182</v>
      </c>
      <c r="AU202" s="119" t="s">
        <v>80</v>
      </c>
      <c r="AV202" s="12" t="s">
        <v>80</v>
      </c>
      <c r="AW202" s="12" t="s">
        <v>30</v>
      </c>
      <c r="AX202" s="12" t="s">
        <v>78</v>
      </c>
      <c r="AY202" s="119" t="s">
        <v>127</v>
      </c>
    </row>
    <row r="203" spans="2:65" s="1" customFormat="1" ht="16.5" customHeight="1">
      <c r="B203" s="101"/>
      <c r="C203" s="112" t="s">
        <v>376</v>
      </c>
      <c r="D203" s="112" t="s">
        <v>160</v>
      </c>
      <c r="E203" s="235" t="s">
        <v>377</v>
      </c>
      <c r="F203" s="236" t="s">
        <v>378</v>
      </c>
      <c r="G203" s="237" t="s">
        <v>146</v>
      </c>
      <c r="H203" s="238">
        <v>92.347999999999999</v>
      </c>
      <c r="I203" s="113">
        <v>0</v>
      </c>
      <c r="J203" s="254">
        <f>ROUND(I203*H203,2)</f>
        <v>0</v>
      </c>
      <c r="K203" s="236" t="s">
        <v>133</v>
      </c>
      <c r="L203" s="114"/>
      <c r="M203" s="115" t="s">
        <v>3</v>
      </c>
      <c r="N203" s="116" t="s">
        <v>41</v>
      </c>
      <c r="O203" s="106">
        <v>0</v>
      </c>
      <c r="P203" s="106">
        <f>O203*H203</f>
        <v>0</v>
      </c>
      <c r="Q203" s="106">
        <v>8.0000000000000002E-3</v>
      </c>
      <c r="R203" s="106">
        <f>Q203*H203</f>
        <v>0.738784</v>
      </c>
      <c r="S203" s="106">
        <v>0</v>
      </c>
      <c r="T203" s="107">
        <f>S203*H203</f>
        <v>0</v>
      </c>
      <c r="AR203" s="108" t="s">
        <v>300</v>
      </c>
      <c r="AT203" s="108" t="s">
        <v>160</v>
      </c>
      <c r="AU203" s="108" t="s">
        <v>80</v>
      </c>
      <c r="AY203" s="16" t="s">
        <v>127</v>
      </c>
      <c r="BE203" s="109">
        <f>IF(N203="základní",J203,0)</f>
        <v>0</v>
      </c>
      <c r="BF203" s="109">
        <f>IF(N203="snížená",J203,0)</f>
        <v>0</v>
      </c>
      <c r="BG203" s="109">
        <f>IF(N203="zákl. přenesená",J203,0)</f>
        <v>0</v>
      </c>
      <c r="BH203" s="109">
        <f>IF(N203="sníž. přenesená",J203,0)</f>
        <v>0</v>
      </c>
      <c r="BI203" s="109">
        <f>IF(N203="nulová",J203,0)</f>
        <v>0</v>
      </c>
      <c r="BJ203" s="16" t="s">
        <v>78</v>
      </c>
      <c r="BK203" s="109">
        <f>ROUND(I203*H203,2)</f>
        <v>0</v>
      </c>
      <c r="BL203" s="16" t="s">
        <v>263</v>
      </c>
      <c r="BM203" s="108" t="s">
        <v>379</v>
      </c>
    </row>
    <row r="204" spans="2:65" s="12" customFormat="1">
      <c r="B204" s="118"/>
      <c r="D204" s="117" t="s">
        <v>182</v>
      </c>
      <c r="F204" s="241" t="s">
        <v>380</v>
      </c>
      <c r="H204" s="242">
        <v>92.347999999999999</v>
      </c>
      <c r="I204" s="272"/>
      <c r="L204" s="118"/>
      <c r="M204" s="120"/>
      <c r="T204" s="121"/>
      <c r="AT204" s="119" t="s">
        <v>182</v>
      </c>
      <c r="AU204" s="119" t="s">
        <v>80</v>
      </c>
      <c r="AV204" s="12" t="s">
        <v>80</v>
      </c>
      <c r="AW204" s="12" t="s">
        <v>4</v>
      </c>
      <c r="AX204" s="12" t="s">
        <v>78</v>
      </c>
      <c r="AY204" s="119" t="s">
        <v>127</v>
      </c>
    </row>
    <row r="205" spans="2:65" s="1" customFormat="1" ht="16.5" customHeight="1">
      <c r="B205" s="101"/>
      <c r="C205" s="102" t="s">
        <v>381</v>
      </c>
      <c r="D205" s="102" t="s">
        <v>129</v>
      </c>
      <c r="E205" s="230" t="s">
        <v>382</v>
      </c>
      <c r="F205" s="231" t="s">
        <v>383</v>
      </c>
      <c r="G205" s="232" t="s">
        <v>146</v>
      </c>
      <c r="H205" s="233">
        <v>87.95</v>
      </c>
      <c r="I205" s="103">
        <v>0</v>
      </c>
      <c r="J205" s="253">
        <f>ROUND(I205*H205,2)</f>
        <v>0</v>
      </c>
      <c r="K205" s="231" t="s">
        <v>133</v>
      </c>
      <c r="L205" s="27"/>
      <c r="M205" s="104" t="s">
        <v>3</v>
      </c>
      <c r="N205" s="105" t="s">
        <v>41</v>
      </c>
      <c r="O205" s="106">
        <v>0.28699999999999998</v>
      </c>
      <c r="P205" s="106">
        <f>O205*H205</f>
        <v>25.24165</v>
      </c>
      <c r="Q205" s="106">
        <v>0</v>
      </c>
      <c r="R205" s="106">
        <f>Q205*H205</f>
        <v>0</v>
      </c>
      <c r="S205" s="106">
        <v>1.065E-2</v>
      </c>
      <c r="T205" s="107">
        <f>S205*H205</f>
        <v>0.93666749999999999</v>
      </c>
      <c r="AR205" s="108" t="s">
        <v>263</v>
      </c>
      <c r="AT205" s="108" t="s">
        <v>129</v>
      </c>
      <c r="AU205" s="108" t="s">
        <v>80</v>
      </c>
      <c r="AY205" s="16" t="s">
        <v>127</v>
      </c>
      <c r="BE205" s="109">
        <f>IF(N205="základní",J205,0)</f>
        <v>0</v>
      </c>
      <c r="BF205" s="109">
        <f>IF(N205="snížená",J205,0)</f>
        <v>0</v>
      </c>
      <c r="BG205" s="109">
        <f>IF(N205="zákl. přenesená",J205,0)</f>
        <v>0</v>
      </c>
      <c r="BH205" s="109">
        <f>IF(N205="sníž. přenesená",J205,0)</f>
        <v>0</v>
      </c>
      <c r="BI205" s="109">
        <f>IF(N205="nulová",J205,0)</f>
        <v>0</v>
      </c>
      <c r="BJ205" s="16" t="s">
        <v>78</v>
      </c>
      <c r="BK205" s="109">
        <f>ROUND(I205*H205,2)</f>
        <v>0</v>
      </c>
      <c r="BL205" s="16" t="s">
        <v>263</v>
      </c>
      <c r="BM205" s="108" t="s">
        <v>384</v>
      </c>
    </row>
    <row r="206" spans="2:65" s="1" customFormat="1">
      <c r="B206" s="27"/>
      <c r="D206" s="110" t="s">
        <v>136</v>
      </c>
      <c r="F206" s="234" t="s">
        <v>385</v>
      </c>
      <c r="I206" s="258"/>
      <c r="L206" s="27"/>
      <c r="M206" s="111"/>
      <c r="T206" s="45"/>
      <c r="AT206" s="16" t="s">
        <v>136</v>
      </c>
      <c r="AU206" s="16" t="s">
        <v>80</v>
      </c>
    </row>
    <row r="207" spans="2:65" s="12" customFormat="1">
      <c r="B207" s="118"/>
      <c r="D207" s="117" t="s">
        <v>182</v>
      </c>
      <c r="E207" s="119" t="s">
        <v>3</v>
      </c>
      <c r="F207" s="241" t="s">
        <v>375</v>
      </c>
      <c r="H207" s="242">
        <v>87.95</v>
      </c>
      <c r="I207" s="272"/>
      <c r="L207" s="118"/>
      <c r="M207" s="120"/>
      <c r="T207" s="121"/>
      <c r="AT207" s="119" t="s">
        <v>182</v>
      </c>
      <c r="AU207" s="119" t="s">
        <v>80</v>
      </c>
      <c r="AV207" s="12" t="s">
        <v>80</v>
      </c>
      <c r="AW207" s="12" t="s">
        <v>30</v>
      </c>
      <c r="AX207" s="12" t="s">
        <v>78</v>
      </c>
      <c r="AY207" s="119" t="s">
        <v>127</v>
      </c>
    </row>
    <row r="208" spans="2:65" s="11" customFormat="1" ht="22.9" customHeight="1">
      <c r="B208" s="94"/>
      <c r="D208" s="95" t="s">
        <v>69</v>
      </c>
      <c r="E208" s="240" t="s">
        <v>386</v>
      </c>
      <c r="F208" s="240" t="s">
        <v>387</v>
      </c>
      <c r="I208" s="271"/>
      <c r="J208" s="255">
        <f>BK208</f>
        <v>0</v>
      </c>
      <c r="L208" s="94"/>
      <c r="M208" s="96"/>
      <c r="P208" s="97">
        <f>SUM(P209:P223)</f>
        <v>18.034593999999998</v>
      </c>
      <c r="R208" s="97">
        <f>SUM(R209:R223)</f>
        <v>0.10250000000000001</v>
      </c>
      <c r="T208" s="98">
        <f>SUM(T209:T223)</f>
        <v>0.11796000000000001</v>
      </c>
      <c r="AR208" s="95" t="s">
        <v>80</v>
      </c>
      <c r="AT208" s="99" t="s">
        <v>69</v>
      </c>
      <c r="AU208" s="99" t="s">
        <v>78</v>
      </c>
      <c r="AY208" s="95" t="s">
        <v>127</v>
      </c>
      <c r="BK208" s="100">
        <f>SUM(BK209:BK223)</f>
        <v>0</v>
      </c>
    </row>
    <row r="209" spans="2:65" s="1" customFormat="1" ht="24.2" customHeight="1">
      <c r="B209" s="101"/>
      <c r="C209" s="102" t="s">
        <v>388</v>
      </c>
      <c r="D209" s="102" t="s">
        <v>129</v>
      </c>
      <c r="E209" s="230" t="s">
        <v>389</v>
      </c>
      <c r="F209" s="231" t="s">
        <v>390</v>
      </c>
      <c r="G209" s="232" t="s">
        <v>197</v>
      </c>
      <c r="H209" s="233">
        <v>1</v>
      </c>
      <c r="I209" s="103">
        <v>0</v>
      </c>
      <c r="J209" s="253">
        <f>ROUND(I209*H209,2)</f>
        <v>0</v>
      </c>
      <c r="K209" s="231" t="s">
        <v>133</v>
      </c>
      <c r="L209" s="27"/>
      <c r="M209" s="104" t="s">
        <v>3</v>
      </c>
      <c r="N209" s="105" t="s">
        <v>41</v>
      </c>
      <c r="O209" s="106">
        <v>2.859</v>
      </c>
      <c r="P209" s="106">
        <f>O209*H209</f>
        <v>2.859</v>
      </c>
      <c r="Q209" s="106">
        <v>0</v>
      </c>
      <c r="R209" s="106">
        <f>Q209*H209</f>
        <v>0</v>
      </c>
      <c r="S209" s="106">
        <v>0</v>
      </c>
      <c r="T209" s="107">
        <f>S209*H209</f>
        <v>0</v>
      </c>
      <c r="AR209" s="108" t="s">
        <v>263</v>
      </c>
      <c r="AT209" s="108" t="s">
        <v>129</v>
      </c>
      <c r="AU209" s="108" t="s">
        <v>80</v>
      </c>
      <c r="AY209" s="16" t="s">
        <v>127</v>
      </c>
      <c r="BE209" s="109">
        <f>IF(N209="základní",J209,0)</f>
        <v>0</v>
      </c>
      <c r="BF209" s="109">
        <f>IF(N209="snížená",J209,0)</f>
        <v>0</v>
      </c>
      <c r="BG209" s="109">
        <f>IF(N209="zákl. přenesená",J209,0)</f>
        <v>0</v>
      </c>
      <c r="BH209" s="109">
        <f>IF(N209="sníž. přenesená",J209,0)</f>
        <v>0</v>
      </c>
      <c r="BI209" s="109">
        <f>IF(N209="nulová",J209,0)</f>
        <v>0</v>
      </c>
      <c r="BJ209" s="16" t="s">
        <v>78</v>
      </c>
      <c r="BK209" s="109">
        <f>ROUND(I209*H209,2)</f>
        <v>0</v>
      </c>
      <c r="BL209" s="16" t="s">
        <v>263</v>
      </c>
      <c r="BM209" s="108" t="s">
        <v>391</v>
      </c>
    </row>
    <row r="210" spans="2:65" s="1" customFormat="1">
      <c r="B210" s="27"/>
      <c r="D210" s="110" t="s">
        <v>136</v>
      </c>
      <c r="F210" s="234" t="s">
        <v>392</v>
      </c>
      <c r="I210" s="258"/>
      <c r="L210" s="27"/>
      <c r="M210" s="111"/>
      <c r="T210" s="45"/>
      <c r="AT210" s="16" t="s">
        <v>136</v>
      </c>
      <c r="AU210" s="16" t="s">
        <v>80</v>
      </c>
    </row>
    <row r="211" spans="2:65" s="1" customFormat="1" ht="24.2" customHeight="1">
      <c r="B211" s="101"/>
      <c r="C211" s="102" t="s">
        <v>393</v>
      </c>
      <c r="D211" s="102" t="s">
        <v>129</v>
      </c>
      <c r="E211" s="230" t="s">
        <v>394</v>
      </c>
      <c r="F211" s="231" t="s">
        <v>395</v>
      </c>
      <c r="G211" s="232" t="s">
        <v>197</v>
      </c>
      <c r="H211" s="233">
        <v>4</v>
      </c>
      <c r="I211" s="103">
        <v>0</v>
      </c>
      <c r="J211" s="253">
        <f>ROUND(I211*H211,2)</f>
        <v>0</v>
      </c>
      <c r="K211" s="231" t="s">
        <v>133</v>
      </c>
      <c r="L211" s="27"/>
      <c r="M211" s="104" t="s">
        <v>3</v>
      </c>
      <c r="N211" s="105" t="s">
        <v>41</v>
      </c>
      <c r="O211" s="106">
        <v>3.3039999999999998</v>
      </c>
      <c r="P211" s="106">
        <f>O211*H211</f>
        <v>13.215999999999999</v>
      </c>
      <c r="Q211" s="106">
        <v>0</v>
      </c>
      <c r="R211" s="106">
        <f>Q211*H211</f>
        <v>0</v>
      </c>
      <c r="S211" s="106">
        <v>0</v>
      </c>
      <c r="T211" s="107">
        <f>S211*H211</f>
        <v>0</v>
      </c>
      <c r="AR211" s="108" t="s">
        <v>263</v>
      </c>
      <c r="AT211" s="108" t="s">
        <v>129</v>
      </c>
      <c r="AU211" s="108" t="s">
        <v>80</v>
      </c>
      <c r="AY211" s="16" t="s">
        <v>127</v>
      </c>
      <c r="BE211" s="109">
        <f>IF(N211="základní",J211,0)</f>
        <v>0</v>
      </c>
      <c r="BF211" s="109">
        <f>IF(N211="snížená",J211,0)</f>
        <v>0</v>
      </c>
      <c r="BG211" s="109">
        <f>IF(N211="zákl. přenesená",J211,0)</f>
        <v>0</v>
      </c>
      <c r="BH211" s="109">
        <f>IF(N211="sníž. přenesená",J211,0)</f>
        <v>0</v>
      </c>
      <c r="BI211" s="109">
        <f>IF(N211="nulová",J211,0)</f>
        <v>0</v>
      </c>
      <c r="BJ211" s="16" t="s">
        <v>78</v>
      </c>
      <c r="BK211" s="109">
        <f>ROUND(I211*H211,2)</f>
        <v>0</v>
      </c>
      <c r="BL211" s="16" t="s">
        <v>263</v>
      </c>
      <c r="BM211" s="108" t="s">
        <v>396</v>
      </c>
    </row>
    <row r="212" spans="2:65" s="1" customFormat="1">
      <c r="B212" s="27"/>
      <c r="D212" s="110" t="s">
        <v>136</v>
      </c>
      <c r="F212" s="234" t="s">
        <v>397</v>
      </c>
      <c r="I212" s="258"/>
      <c r="L212" s="27"/>
      <c r="M212" s="111"/>
      <c r="T212" s="45"/>
      <c r="AT212" s="16" t="s">
        <v>136</v>
      </c>
      <c r="AU212" s="16" t="s">
        <v>80</v>
      </c>
    </row>
    <row r="213" spans="2:65" s="1" customFormat="1" ht="33" customHeight="1">
      <c r="B213" s="101"/>
      <c r="C213" s="112" t="s">
        <v>398</v>
      </c>
      <c r="D213" s="112" t="s">
        <v>160</v>
      </c>
      <c r="E213" s="235" t="s">
        <v>399</v>
      </c>
      <c r="F213" s="236" t="s">
        <v>400</v>
      </c>
      <c r="G213" s="237" t="s">
        <v>197</v>
      </c>
      <c r="H213" s="238">
        <v>1</v>
      </c>
      <c r="I213" s="113">
        <v>0</v>
      </c>
      <c r="J213" s="254">
        <f>ROUND(I213*H213,2)</f>
        <v>0</v>
      </c>
      <c r="K213" s="236" t="s">
        <v>3</v>
      </c>
      <c r="L213" s="114"/>
      <c r="M213" s="115" t="s">
        <v>3</v>
      </c>
      <c r="N213" s="116" t="s">
        <v>41</v>
      </c>
      <c r="O213" s="106">
        <v>0</v>
      </c>
      <c r="P213" s="106">
        <f>O213*H213</f>
        <v>0</v>
      </c>
      <c r="Q213" s="106">
        <v>2.0500000000000001E-2</v>
      </c>
      <c r="R213" s="106">
        <f>Q213*H213</f>
        <v>2.0500000000000001E-2</v>
      </c>
      <c r="S213" s="106">
        <v>0</v>
      </c>
      <c r="T213" s="107">
        <f>S213*H213</f>
        <v>0</v>
      </c>
      <c r="AR213" s="108" t="s">
        <v>300</v>
      </c>
      <c r="AT213" s="108" t="s">
        <v>160</v>
      </c>
      <c r="AU213" s="108" t="s">
        <v>80</v>
      </c>
      <c r="AY213" s="16" t="s">
        <v>127</v>
      </c>
      <c r="BE213" s="109">
        <f>IF(N213="základní",J213,0)</f>
        <v>0</v>
      </c>
      <c r="BF213" s="109">
        <f>IF(N213="snížená",J213,0)</f>
        <v>0</v>
      </c>
      <c r="BG213" s="109">
        <f>IF(N213="zákl. přenesená",J213,0)</f>
        <v>0</v>
      </c>
      <c r="BH213" s="109">
        <f>IF(N213="sníž. přenesená",J213,0)</f>
        <v>0</v>
      </c>
      <c r="BI213" s="109">
        <f>IF(N213="nulová",J213,0)</f>
        <v>0</v>
      </c>
      <c r="BJ213" s="16" t="s">
        <v>78</v>
      </c>
      <c r="BK213" s="109">
        <f>ROUND(I213*H213,2)</f>
        <v>0</v>
      </c>
      <c r="BL213" s="16" t="s">
        <v>263</v>
      </c>
      <c r="BM213" s="108" t="s">
        <v>401</v>
      </c>
    </row>
    <row r="214" spans="2:65" s="1" customFormat="1" ht="24.2" customHeight="1">
      <c r="B214" s="101"/>
      <c r="C214" s="112" t="s">
        <v>402</v>
      </c>
      <c r="D214" s="112" t="s">
        <v>160</v>
      </c>
      <c r="E214" s="235" t="s">
        <v>403</v>
      </c>
      <c r="F214" s="236" t="s">
        <v>404</v>
      </c>
      <c r="G214" s="237" t="s">
        <v>197</v>
      </c>
      <c r="H214" s="238">
        <v>1</v>
      </c>
      <c r="I214" s="113">
        <v>0</v>
      </c>
      <c r="J214" s="254">
        <f>ROUND(I214*H214,2)</f>
        <v>0</v>
      </c>
      <c r="K214" s="236" t="s">
        <v>3</v>
      </c>
      <c r="L214" s="114"/>
      <c r="M214" s="115" t="s">
        <v>3</v>
      </c>
      <c r="N214" s="116" t="s">
        <v>41</v>
      </c>
      <c r="O214" s="106">
        <v>0</v>
      </c>
      <c r="P214" s="106">
        <f>O214*H214</f>
        <v>0</v>
      </c>
      <c r="Q214" s="106">
        <v>2.0500000000000001E-2</v>
      </c>
      <c r="R214" s="106">
        <f>Q214*H214</f>
        <v>2.0500000000000001E-2</v>
      </c>
      <c r="S214" s="106">
        <v>0</v>
      </c>
      <c r="T214" s="107">
        <f>S214*H214</f>
        <v>0</v>
      </c>
      <c r="AR214" s="108" t="s">
        <v>300</v>
      </c>
      <c r="AT214" s="108" t="s">
        <v>160</v>
      </c>
      <c r="AU214" s="108" t="s">
        <v>80</v>
      </c>
      <c r="AY214" s="16" t="s">
        <v>127</v>
      </c>
      <c r="BE214" s="109">
        <f>IF(N214="základní",J214,0)</f>
        <v>0</v>
      </c>
      <c r="BF214" s="109">
        <f>IF(N214="snížená",J214,0)</f>
        <v>0</v>
      </c>
      <c r="BG214" s="109">
        <f>IF(N214="zákl. přenesená",J214,0)</f>
        <v>0</v>
      </c>
      <c r="BH214" s="109">
        <f>IF(N214="sníž. přenesená",J214,0)</f>
        <v>0</v>
      </c>
      <c r="BI214" s="109">
        <f>IF(N214="nulová",J214,0)</f>
        <v>0</v>
      </c>
      <c r="BJ214" s="16" t="s">
        <v>78</v>
      </c>
      <c r="BK214" s="109">
        <f>ROUND(I214*H214,2)</f>
        <v>0</v>
      </c>
      <c r="BL214" s="16" t="s">
        <v>263</v>
      </c>
      <c r="BM214" s="108" t="s">
        <v>405</v>
      </c>
    </row>
    <row r="215" spans="2:65" s="1" customFormat="1" ht="24.2" customHeight="1">
      <c r="B215" s="101"/>
      <c r="C215" s="112" t="s">
        <v>406</v>
      </c>
      <c r="D215" s="112" t="s">
        <v>160</v>
      </c>
      <c r="E215" s="235" t="s">
        <v>407</v>
      </c>
      <c r="F215" s="236" t="s">
        <v>408</v>
      </c>
      <c r="G215" s="237" t="s">
        <v>197</v>
      </c>
      <c r="H215" s="238">
        <v>3</v>
      </c>
      <c r="I215" s="113">
        <v>0</v>
      </c>
      <c r="J215" s="254">
        <f>ROUND(I215*H215,2)</f>
        <v>0</v>
      </c>
      <c r="K215" s="236" t="s">
        <v>3</v>
      </c>
      <c r="L215" s="114"/>
      <c r="M215" s="115" t="s">
        <v>3</v>
      </c>
      <c r="N215" s="116" t="s">
        <v>41</v>
      </c>
      <c r="O215" s="106">
        <v>0</v>
      </c>
      <c r="P215" s="106">
        <f>O215*H215</f>
        <v>0</v>
      </c>
      <c r="Q215" s="106">
        <v>2.0500000000000001E-2</v>
      </c>
      <c r="R215" s="106">
        <f>Q215*H215</f>
        <v>6.1499999999999999E-2</v>
      </c>
      <c r="S215" s="106">
        <v>0</v>
      </c>
      <c r="T215" s="107">
        <f>S215*H215</f>
        <v>0</v>
      </c>
      <c r="AR215" s="108" t="s">
        <v>300</v>
      </c>
      <c r="AT215" s="108" t="s">
        <v>160</v>
      </c>
      <c r="AU215" s="108" t="s">
        <v>80</v>
      </c>
      <c r="AY215" s="16" t="s">
        <v>127</v>
      </c>
      <c r="BE215" s="109">
        <f>IF(N215="základní",J215,0)</f>
        <v>0</v>
      </c>
      <c r="BF215" s="109">
        <f>IF(N215="snížená",J215,0)</f>
        <v>0</v>
      </c>
      <c r="BG215" s="109">
        <f>IF(N215="zákl. přenesená",J215,0)</f>
        <v>0</v>
      </c>
      <c r="BH215" s="109">
        <f>IF(N215="sníž. přenesená",J215,0)</f>
        <v>0</v>
      </c>
      <c r="BI215" s="109">
        <f>IF(N215="nulová",J215,0)</f>
        <v>0</v>
      </c>
      <c r="BJ215" s="16" t="s">
        <v>78</v>
      </c>
      <c r="BK215" s="109">
        <f>ROUND(I215*H215,2)</f>
        <v>0</v>
      </c>
      <c r="BL215" s="16" t="s">
        <v>263</v>
      </c>
      <c r="BM215" s="108" t="s">
        <v>409</v>
      </c>
    </row>
    <row r="216" spans="2:65" s="12" customFormat="1">
      <c r="B216" s="118"/>
      <c r="D216" s="117" t="s">
        <v>182</v>
      </c>
      <c r="F216" s="241" t="s">
        <v>410</v>
      </c>
      <c r="H216" s="242">
        <v>3</v>
      </c>
      <c r="I216" s="272"/>
      <c r="L216" s="118"/>
      <c r="M216" s="120"/>
      <c r="T216" s="121"/>
      <c r="AT216" s="119" t="s">
        <v>182</v>
      </c>
      <c r="AU216" s="119" t="s">
        <v>80</v>
      </c>
      <c r="AV216" s="12" t="s">
        <v>80</v>
      </c>
      <c r="AW216" s="12" t="s">
        <v>4</v>
      </c>
      <c r="AX216" s="12" t="s">
        <v>78</v>
      </c>
      <c r="AY216" s="119" t="s">
        <v>127</v>
      </c>
    </row>
    <row r="217" spans="2:65" s="1" customFormat="1" ht="16.5" customHeight="1">
      <c r="B217" s="101"/>
      <c r="C217" s="102" t="s">
        <v>411</v>
      </c>
      <c r="D217" s="102" t="s">
        <v>129</v>
      </c>
      <c r="E217" s="230" t="s">
        <v>412</v>
      </c>
      <c r="F217" s="231" t="s">
        <v>413</v>
      </c>
      <c r="G217" s="232" t="s">
        <v>132</v>
      </c>
      <c r="H217" s="233">
        <v>10.98</v>
      </c>
      <c r="I217" s="103">
        <v>0</v>
      </c>
      <c r="J217" s="253">
        <f>ROUND(I217*H217,2)</f>
        <v>0</v>
      </c>
      <c r="K217" s="231" t="s">
        <v>133</v>
      </c>
      <c r="L217" s="27"/>
      <c r="M217" s="104" t="s">
        <v>3</v>
      </c>
      <c r="N217" s="105" t="s">
        <v>41</v>
      </c>
      <c r="O217" s="106">
        <v>0.122</v>
      </c>
      <c r="P217" s="106">
        <f>O217*H217</f>
        <v>1.3395600000000001</v>
      </c>
      <c r="Q217" s="106">
        <v>0</v>
      </c>
      <c r="R217" s="106">
        <f>Q217*H217</f>
        <v>0</v>
      </c>
      <c r="S217" s="106">
        <v>2E-3</v>
      </c>
      <c r="T217" s="107">
        <f>S217*H217</f>
        <v>2.196E-2</v>
      </c>
      <c r="AR217" s="108" t="s">
        <v>263</v>
      </c>
      <c r="AT217" s="108" t="s">
        <v>129</v>
      </c>
      <c r="AU217" s="108" t="s">
        <v>80</v>
      </c>
      <c r="AY217" s="16" t="s">
        <v>127</v>
      </c>
      <c r="BE217" s="109">
        <f>IF(N217="základní",J217,0)</f>
        <v>0</v>
      </c>
      <c r="BF217" s="109">
        <f>IF(N217="snížená",J217,0)</f>
        <v>0</v>
      </c>
      <c r="BG217" s="109">
        <f>IF(N217="zákl. přenesená",J217,0)</f>
        <v>0</v>
      </c>
      <c r="BH217" s="109">
        <f>IF(N217="sníž. přenesená",J217,0)</f>
        <v>0</v>
      </c>
      <c r="BI217" s="109">
        <f>IF(N217="nulová",J217,0)</f>
        <v>0</v>
      </c>
      <c r="BJ217" s="16" t="s">
        <v>78</v>
      </c>
      <c r="BK217" s="109">
        <f>ROUND(I217*H217,2)</f>
        <v>0</v>
      </c>
      <c r="BL217" s="16" t="s">
        <v>263</v>
      </c>
      <c r="BM217" s="108" t="s">
        <v>414</v>
      </c>
    </row>
    <row r="218" spans="2:65" s="1" customFormat="1">
      <c r="B218" s="27"/>
      <c r="D218" s="110" t="s">
        <v>136</v>
      </c>
      <c r="F218" s="234" t="s">
        <v>415</v>
      </c>
      <c r="I218" s="258"/>
      <c r="L218" s="27"/>
      <c r="M218" s="111"/>
      <c r="T218" s="45"/>
      <c r="AT218" s="16" t="s">
        <v>136</v>
      </c>
      <c r="AU218" s="16" t="s">
        <v>80</v>
      </c>
    </row>
    <row r="219" spans="2:65" s="12" customFormat="1">
      <c r="B219" s="118"/>
      <c r="D219" s="117" t="s">
        <v>182</v>
      </c>
      <c r="E219" s="119" t="s">
        <v>3</v>
      </c>
      <c r="F219" s="241" t="s">
        <v>416</v>
      </c>
      <c r="H219" s="242">
        <v>10.98</v>
      </c>
      <c r="I219" s="272"/>
      <c r="L219" s="118"/>
      <c r="M219" s="120"/>
      <c r="T219" s="121"/>
      <c r="AT219" s="119" t="s">
        <v>182</v>
      </c>
      <c r="AU219" s="119" t="s">
        <v>80</v>
      </c>
      <c r="AV219" s="12" t="s">
        <v>80</v>
      </c>
      <c r="AW219" s="12" t="s">
        <v>30</v>
      </c>
      <c r="AX219" s="12" t="s">
        <v>78</v>
      </c>
      <c r="AY219" s="119" t="s">
        <v>127</v>
      </c>
    </row>
    <row r="220" spans="2:65" s="1" customFormat="1" ht="16.5" customHeight="1">
      <c r="B220" s="101"/>
      <c r="C220" s="102" t="s">
        <v>417</v>
      </c>
      <c r="D220" s="102" t="s">
        <v>129</v>
      </c>
      <c r="E220" s="230" t="s">
        <v>418</v>
      </c>
      <c r="F220" s="231" t="s">
        <v>419</v>
      </c>
      <c r="G220" s="232" t="s">
        <v>197</v>
      </c>
      <c r="H220" s="233">
        <v>4</v>
      </c>
      <c r="I220" s="103">
        <v>0</v>
      </c>
      <c r="J220" s="253">
        <f>ROUND(I220*H220,2)</f>
        <v>0</v>
      </c>
      <c r="K220" s="231" t="s">
        <v>133</v>
      </c>
      <c r="L220" s="27"/>
      <c r="M220" s="104" t="s">
        <v>3</v>
      </c>
      <c r="N220" s="105" t="s">
        <v>41</v>
      </c>
      <c r="O220" s="106">
        <v>0.05</v>
      </c>
      <c r="P220" s="106">
        <f>O220*H220</f>
        <v>0.2</v>
      </c>
      <c r="Q220" s="106">
        <v>0</v>
      </c>
      <c r="R220" s="106">
        <f>Q220*H220</f>
        <v>0</v>
      </c>
      <c r="S220" s="106">
        <v>2.4E-2</v>
      </c>
      <c r="T220" s="107">
        <f>S220*H220</f>
        <v>9.6000000000000002E-2</v>
      </c>
      <c r="AR220" s="108" t="s">
        <v>263</v>
      </c>
      <c r="AT220" s="108" t="s">
        <v>129</v>
      </c>
      <c r="AU220" s="108" t="s">
        <v>80</v>
      </c>
      <c r="AY220" s="16" t="s">
        <v>127</v>
      </c>
      <c r="BE220" s="109">
        <f>IF(N220="základní",J220,0)</f>
        <v>0</v>
      </c>
      <c r="BF220" s="109">
        <f>IF(N220="snížená",J220,0)</f>
        <v>0</v>
      </c>
      <c r="BG220" s="109">
        <f>IF(N220="zákl. přenesená",J220,0)</f>
        <v>0</v>
      </c>
      <c r="BH220" s="109">
        <f>IF(N220="sníž. přenesená",J220,0)</f>
        <v>0</v>
      </c>
      <c r="BI220" s="109">
        <f>IF(N220="nulová",J220,0)</f>
        <v>0</v>
      </c>
      <c r="BJ220" s="16" t="s">
        <v>78</v>
      </c>
      <c r="BK220" s="109">
        <f>ROUND(I220*H220,2)</f>
        <v>0</v>
      </c>
      <c r="BL220" s="16" t="s">
        <v>263</v>
      </c>
      <c r="BM220" s="108" t="s">
        <v>420</v>
      </c>
    </row>
    <row r="221" spans="2:65" s="1" customFormat="1">
      <c r="B221" s="27"/>
      <c r="D221" s="110" t="s">
        <v>136</v>
      </c>
      <c r="F221" s="234" t="s">
        <v>421</v>
      </c>
      <c r="I221" s="258"/>
      <c r="L221" s="27"/>
      <c r="M221" s="111"/>
      <c r="T221" s="45"/>
      <c r="AT221" s="16" t="s">
        <v>136</v>
      </c>
      <c r="AU221" s="16" t="s">
        <v>80</v>
      </c>
    </row>
    <row r="222" spans="2:65" s="1" customFormat="1" ht="24.2" customHeight="1">
      <c r="B222" s="101"/>
      <c r="C222" s="102" t="s">
        <v>422</v>
      </c>
      <c r="D222" s="102" t="s">
        <v>129</v>
      </c>
      <c r="E222" s="230" t="s">
        <v>423</v>
      </c>
      <c r="F222" s="231" t="s">
        <v>424</v>
      </c>
      <c r="G222" s="232" t="s">
        <v>163</v>
      </c>
      <c r="H222" s="233">
        <v>0.10299999999999999</v>
      </c>
      <c r="I222" s="103">
        <v>0</v>
      </c>
      <c r="J222" s="253">
        <f>ROUND(I222*H222,2)</f>
        <v>0</v>
      </c>
      <c r="K222" s="231" t="s">
        <v>133</v>
      </c>
      <c r="L222" s="27"/>
      <c r="M222" s="104" t="s">
        <v>3</v>
      </c>
      <c r="N222" s="105" t="s">
        <v>41</v>
      </c>
      <c r="O222" s="106">
        <v>4.0780000000000003</v>
      </c>
      <c r="P222" s="106">
        <f>O222*H222</f>
        <v>0.42003400000000002</v>
      </c>
      <c r="Q222" s="106">
        <v>0</v>
      </c>
      <c r="R222" s="106">
        <f>Q222*H222</f>
        <v>0</v>
      </c>
      <c r="S222" s="106">
        <v>0</v>
      </c>
      <c r="T222" s="107">
        <f>S222*H222</f>
        <v>0</v>
      </c>
      <c r="AR222" s="108" t="s">
        <v>263</v>
      </c>
      <c r="AT222" s="108" t="s">
        <v>129</v>
      </c>
      <c r="AU222" s="108" t="s">
        <v>80</v>
      </c>
      <c r="AY222" s="16" t="s">
        <v>127</v>
      </c>
      <c r="BE222" s="109">
        <f>IF(N222="základní",J222,0)</f>
        <v>0</v>
      </c>
      <c r="BF222" s="109">
        <f>IF(N222="snížená",J222,0)</f>
        <v>0</v>
      </c>
      <c r="BG222" s="109">
        <f>IF(N222="zákl. přenesená",J222,0)</f>
        <v>0</v>
      </c>
      <c r="BH222" s="109">
        <f>IF(N222="sníž. přenesená",J222,0)</f>
        <v>0</v>
      </c>
      <c r="BI222" s="109">
        <f>IF(N222="nulová",J222,0)</f>
        <v>0</v>
      </c>
      <c r="BJ222" s="16" t="s">
        <v>78</v>
      </c>
      <c r="BK222" s="109">
        <f>ROUND(I222*H222,2)</f>
        <v>0</v>
      </c>
      <c r="BL222" s="16" t="s">
        <v>263</v>
      </c>
      <c r="BM222" s="108" t="s">
        <v>425</v>
      </c>
    </row>
    <row r="223" spans="2:65" s="1" customFormat="1">
      <c r="B223" s="27"/>
      <c r="D223" s="110" t="s">
        <v>136</v>
      </c>
      <c r="F223" s="234" t="s">
        <v>426</v>
      </c>
      <c r="I223" s="258"/>
      <c r="L223" s="27"/>
      <c r="M223" s="111"/>
      <c r="T223" s="45"/>
      <c r="AT223" s="16" t="s">
        <v>136</v>
      </c>
      <c r="AU223" s="16" t="s">
        <v>80</v>
      </c>
    </row>
    <row r="224" spans="2:65" s="11" customFormat="1" ht="22.9" customHeight="1">
      <c r="B224" s="94"/>
      <c r="D224" s="95" t="s">
        <v>69</v>
      </c>
      <c r="E224" s="240" t="s">
        <v>427</v>
      </c>
      <c r="F224" s="240" t="s">
        <v>428</v>
      </c>
      <c r="I224" s="271"/>
      <c r="J224" s="255">
        <f>BK224</f>
        <v>0</v>
      </c>
      <c r="L224" s="94"/>
      <c r="M224" s="96"/>
      <c r="P224" s="97">
        <f>SUM(P225:P233)</f>
        <v>3.6277200000000001</v>
      </c>
      <c r="R224" s="97">
        <f>SUM(R225:R233)</f>
        <v>0</v>
      </c>
      <c r="T224" s="98">
        <f>SUM(T225:T233)</f>
        <v>0.40600899999999995</v>
      </c>
      <c r="AR224" s="95" t="s">
        <v>80</v>
      </c>
      <c r="AT224" s="99" t="s">
        <v>69</v>
      </c>
      <c r="AU224" s="99" t="s">
        <v>78</v>
      </c>
      <c r="AY224" s="95" t="s">
        <v>127</v>
      </c>
      <c r="BK224" s="100">
        <f>SUM(BK225:BK233)</f>
        <v>0</v>
      </c>
    </row>
    <row r="225" spans="2:65" s="1" customFormat="1" ht="16.5" customHeight="1">
      <c r="B225" s="101"/>
      <c r="C225" s="102" t="s">
        <v>429</v>
      </c>
      <c r="D225" s="102" t="s">
        <v>129</v>
      </c>
      <c r="E225" s="230" t="s">
        <v>430</v>
      </c>
      <c r="F225" s="231" t="s">
        <v>431</v>
      </c>
      <c r="G225" s="232" t="s">
        <v>146</v>
      </c>
      <c r="H225" s="233">
        <v>9.7799999999999994</v>
      </c>
      <c r="I225" s="103">
        <v>0</v>
      </c>
      <c r="J225" s="253">
        <f>ROUND(I225*H225,2)</f>
        <v>0</v>
      </c>
      <c r="K225" s="231" t="s">
        <v>133</v>
      </c>
      <c r="L225" s="27"/>
      <c r="M225" s="104" t="s">
        <v>3</v>
      </c>
      <c r="N225" s="105" t="s">
        <v>41</v>
      </c>
      <c r="O225" s="106">
        <v>0.23899999999999999</v>
      </c>
      <c r="P225" s="106">
        <f>O225*H225</f>
        <v>2.3374199999999998</v>
      </c>
      <c r="Q225" s="106">
        <v>0</v>
      </c>
      <c r="R225" s="106">
        <f>Q225*H225</f>
        <v>0</v>
      </c>
      <c r="S225" s="106">
        <v>3.5299999999999998E-2</v>
      </c>
      <c r="T225" s="107">
        <f>S225*H225</f>
        <v>0.34523399999999999</v>
      </c>
      <c r="AR225" s="108" t="s">
        <v>263</v>
      </c>
      <c r="AT225" s="108" t="s">
        <v>129</v>
      </c>
      <c r="AU225" s="108" t="s">
        <v>80</v>
      </c>
      <c r="AY225" s="16" t="s">
        <v>127</v>
      </c>
      <c r="BE225" s="109">
        <f>IF(N225="základní",J225,0)</f>
        <v>0</v>
      </c>
      <c r="BF225" s="109">
        <f>IF(N225="snížená",J225,0)</f>
        <v>0</v>
      </c>
      <c r="BG225" s="109">
        <f>IF(N225="zákl. přenesená",J225,0)</f>
        <v>0</v>
      </c>
      <c r="BH225" s="109">
        <f>IF(N225="sníž. přenesená",J225,0)</f>
        <v>0</v>
      </c>
      <c r="BI225" s="109">
        <f>IF(N225="nulová",J225,0)</f>
        <v>0</v>
      </c>
      <c r="BJ225" s="16" t="s">
        <v>78</v>
      </c>
      <c r="BK225" s="109">
        <f>ROUND(I225*H225,2)</f>
        <v>0</v>
      </c>
      <c r="BL225" s="16" t="s">
        <v>263</v>
      </c>
      <c r="BM225" s="108" t="s">
        <v>432</v>
      </c>
    </row>
    <row r="226" spans="2:65" s="1" customFormat="1">
      <c r="B226" s="27"/>
      <c r="D226" s="110" t="s">
        <v>136</v>
      </c>
      <c r="F226" s="234" t="s">
        <v>433</v>
      </c>
      <c r="I226" s="258"/>
      <c r="L226" s="27"/>
      <c r="M226" s="111"/>
      <c r="T226" s="45"/>
      <c r="AT226" s="16" t="s">
        <v>136</v>
      </c>
      <c r="AU226" s="16" t="s">
        <v>80</v>
      </c>
    </row>
    <row r="227" spans="2:65" s="12" customFormat="1">
      <c r="B227" s="118"/>
      <c r="D227" s="117" t="s">
        <v>182</v>
      </c>
      <c r="E227" s="119" t="s">
        <v>3</v>
      </c>
      <c r="F227" s="241" t="s">
        <v>434</v>
      </c>
      <c r="H227" s="242">
        <v>9.7799999999999994</v>
      </c>
      <c r="I227" s="272"/>
      <c r="L227" s="118"/>
      <c r="M227" s="120"/>
      <c r="T227" s="121"/>
      <c r="AT227" s="119" t="s">
        <v>182</v>
      </c>
      <c r="AU227" s="119" t="s">
        <v>80</v>
      </c>
      <c r="AV227" s="12" t="s">
        <v>80</v>
      </c>
      <c r="AW227" s="12" t="s">
        <v>30</v>
      </c>
      <c r="AX227" s="12" t="s">
        <v>78</v>
      </c>
      <c r="AY227" s="119" t="s">
        <v>127</v>
      </c>
    </row>
    <row r="228" spans="2:65" s="1" customFormat="1" ht="16.5" customHeight="1">
      <c r="B228" s="101"/>
      <c r="C228" s="102" t="s">
        <v>435</v>
      </c>
      <c r="D228" s="102" t="s">
        <v>129</v>
      </c>
      <c r="E228" s="230" t="s">
        <v>436</v>
      </c>
      <c r="F228" s="231" t="s">
        <v>437</v>
      </c>
      <c r="G228" s="232" t="s">
        <v>132</v>
      </c>
      <c r="H228" s="233">
        <v>18.7</v>
      </c>
      <c r="I228" s="103">
        <v>0</v>
      </c>
      <c r="J228" s="253">
        <f>ROUND(I228*H228,2)</f>
        <v>0</v>
      </c>
      <c r="K228" s="231" t="s">
        <v>133</v>
      </c>
      <c r="L228" s="27"/>
      <c r="M228" s="104" t="s">
        <v>3</v>
      </c>
      <c r="N228" s="105" t="s">
        <v>41</v>
      </c>
      <c r="O228" s="106">
        <v>6.9000000000000006E-2</v>
      </c>
      <c r="P228" s="106">
        <f>O228*H228</f>
        <v>1.2903</v>
      </c>
      <c r="Q228" s="106">
        <v>0</v>
      </c>
      <c r="R228" s="106">
        <f>Q228*H228</f>
        <v>0</v>
      </c>
      <c r="S228" s="106">
        <v>3.2499999999999999E-3</v>
      </c>
      <c r="T228" s="107">
        <f>S228*H228</f>
        <v>6.0774999999999996E-2</v>
      </c>
      <c r="AR228" s="108" t="s">
        <v>263</v>
      </c>
      <c r="AT228" s="108" t="s">
        <v>129</v>
      </c>
      <c r="AU228" s="108" t="s">
        <v>80</v>
      </c>
      <c r="AY228" s="16" t="s">
        <v>127</v>
      </c>
      <c r="BE228" s="109">
        <f>IF(N228="základní",J228,0)</f>
        <v>0</v>
      </c>
      <c r="BF228" s="109">
        <f>IF(N228="snížená",J228,0)</f>
        <v>0</v>
      </c>
      <c r="BG228" s="109">
        <f>IF(N228="zákl. přenesená",J228,0)</f>
        <v>0</v>
      </c>
      <c r="BH228" s="109">
        <f>IF(N228="sníž. přenesená",J228,0)</f>
        <v>0</v>
      </c>
      <c r="BI228" s="109">
        <f>IF(N228="nulová",J228,0)</f>
        <v>0</v>
      </c>
      <c r="BJ228" s="16" t="s">
        <v>78</v>
      </c>
      <c r="BK228" s="109">
        <f>ROUND(I228*H228,2)</f>
        <v>0</v>
      </c>
      <c r="BL228" s="16" t="s">
        <v>263</v>
      </c>
      <c r="BM228" s="108" t="s">
        <v>438</v>
      </c>
    </row>
    <row r="229" spans="2:65" s="1" customFormat="1">
      <c r="B229" s="27"/>
      <c r="D229" s="110" t="s">
        <v>136</v>
      </c>
      <c r="F229" s="234" t="s">
        <v>439</v>
      </c>
      <c r="I229" s="258"/>
      <c r="L229" s="27"/>
      <c r="M229" s="111"/>
      <c r="T229" s="45"/>
      <c r="AT229" s="16" t="s">
        <v>136</v>
      </c>
      <c r="AU229" s="16" t="s">
        <v>80</v>
      </c>
    </row>
    <row r="230" spans="2:65" s="12" customFormat="1">
      <c r="B230" s="118"/>
      <c r="D230" s="117" t="s">
        <v>182</v>
      </c>
      <c r="E230" s="119" t="s">
        <v>3</v>
      </c>
      <c r="F230" s="241" t="s">
        <v>440</v>
      </c>
      <c r="H230" s="242">
        <v>18.7</v>
      </c>
      <c r="I230" s="272"/>
      <c r="L230" s="118"/>
      <c r="M230" s="120"/>
      <c r="T230" s="121"/>
      <c r="AT230" s="119" t="s">
        <v>182</v>
      </c>
      <c r="AU230" s="119" t="s">
        <v>80</v>
      </c>
      <c r="AV230" s="12" t="s">
        <v>80</v>
      </c>
      <c r="AW230" s="12" t="s">
        <v>30</v>
      </c>
      <c r="AX230" s="12" t="s">
        <v>78</v>
      </c>
      <c r="AY230" s="119" t="s">
        <v>127</v>
      </c>
    </row>
    <row r="231" spans="2:65" s="1" customFormat="1" ht="24.2" customHeight="1">
      <c r="B231" s="101"/>
      <c r="C231" s="102" t="s">
        <v>441</v>
      </c>
      <c r="D231" s="102" t="s">
        <v>129</v>
      </c>
      <c r="E231" s="230" t="s">
        <v>442</v>
      </c>
      <c r="F231" s="231" t="s">
        <v>443</v>
      </c>
      <c r="G231" s="232" t="s">
        <v>163</v>
      </c>
      <c r="H231" s="233">
        <v>0.40600000000000003</v>
      </c>
      <c r="I231" s="103">
        <v>0</v>
      </c>
      <c r="J231" s="253">
        <f>ROUND(I231*H231,2)</f>
        <v>0</v>
      </c>
      <c r="K231" s="231" t="s">
        <v>133</v>
      </c>
      <c r="L231" s="27"/>
      <c r="M231" s="104" t="s">
        <v>3</v>
      </c>
      <c r="N231" s="105" t="s">
        <v>41</v>
      </c>
      <c r="O231" s="106">
        <v>0</v>
      </c>
      <c r="P231" s="106">
        <f>O231*H231</f>
        <v>0</v>
      </c>
      <c r="Q231" s="106">
        <v>0</v>
      </c>
      <c r="R231" s="106">
        <f>Q231*H231</f>
        <v>0</v>
      </c>
      <c r="S231" s="106">
        <v>0</v>
      </c>
      <c r="T231" s="107">
        <f>S231*H231</f>
        <v>0</v>
      </c>
      <c r="AR231" s="108" t="s">
        <v>134</v>
      </c>
      <c r="AT231" s="108" t="s">
        <v>129</v>
      </c>
      <c r="AU231" s="108" t="s">
        <v>80</v>
      </c>
      <c r="AY231" s="16" t="s">
        <v>127</v>
      </c>
      <c r="BE231" s="109">
        <f>IF(N231="základní",J231,0)</f>
        <v>0</v>
      </c>
      <c r="BF231" s="109">
        <f>IF(N231="snížená",J231,0)</f>
        <v>0</v>
      </c>
      <c r="BG231" s="109">
        <f>IF(N231="zákl. přenesená",J231,0)</f>
        <v>0</v>
      </c>
      <c r="BH231" s="109">
        <f>IF(N231="sníž. přenesená",J231,0)</f>
        <v>0</v>
      </c>
      <c r="BI231" s="109">
        <f>IF(N231="nulová",J231,0)</f>
        <v>0</v>
      </c>
      <c r="BJ231" s="16" t="s">
        <v>78</v>
      </c>
      <c r="BK231" s="109">
        <f>ROUND(I231*H231,2)</f>
        <v>0</v>
      </c>
      <c r="BL231" s="16" t="s">
        <v>134</v>
      </c>
      <c r="BM231" s="108" t="s">
        <v>444</v>
      </c>
    </row>
    <row r="232" spans="2:65" s="1" customFormat="1">
      <c r="B232" s="27"/>
      <c r="D232" s="110" t="s">
        <v>136</v>
      </c>
      <c r="F232" s="234" t="s">
        <v>445</v>
      </c>
      <c r="I232" s="258"/>
      <c r="L232" s="27"/>
      <c r="M232" s="111"/>
      <c r="T232" s="45"/>
      <c r="AT232" s="16" t="s">
        <v>136</v>
      </c>
      <c r="AU232" s="16" t="s">
        <v>80</v>
      </c>
    </row>
    <row r="233" spans="2:65" s="1" customFormat="1" ht="19.5">
      <c r="B233" s="27"/>
      <c r="D233" s="117" t="s">
        <v>174</v>
      </c>
      <c r="F233" s="239" t="s">
        <v>446</v>
      </c>
      <c r="I233" s="258"/>
      <c r="L233" s="27"/>
      <c r="M233" s="111"/>
      <c r="T233" s="45"/>
      <c r="AT233" s="16" t="s">
        <v>174</v>
      </c>
      <c r="AU233" s="16" t="s">
        <v>80</v>
      </c>
    </row>
    <row r="234" spans="2:65" s="11" customFormat="1" ht="22.9" customHeight="1">
      <c r="B234" s="94"/>
      <c r="D234" s="95" t="s">
        <v>69</v>
      </c>
      <c r="E234" s="240" t="s">
        <v>447</v>
      </c>
      <c r="F234" s="240" t="s">
        <v>448</v>
      </c>
      <c r="I234" s="271"/>
      <c r="J234" s="255">
        <f>BK234</f>
        <v>0</v>
      </c>
      <c r="L234" s="94"/>
      <c r="M234" s="96"/>
      <c r="P234" s="97">
        <f>SUM(P235:P272)</f>
        <v>81.691744000000014</v>
      </c>
      <c r="R234" s="97">
        <f>SUM(R235:R272)</f>
        <v>0.88708029999999993</v>
      </c>
      <c r="T234" s="98">
        <f>SUM(T235:T272)</f>
        <v>0.253884</v>
      </c>
      <c r="AR234" s="95" t="s">
        <v>80</v>
      </c>
      <c r="AT234" s="99" t="s">
        <v>69</v>
      </c>
      <c r="AU234" s="99" t="s">
        <v>78</v>
      </c>
      <c r="AY234" s="95" t="s">
        <v>127</v>
      </c>
      <c r="BK234" s="100">
        <f>SUM(BK235:BK272)</f>
        <v>0</v>
      </c>
    </row>
    <row r="235" spans="2:65" s="1" customFormat="1" ht="16.5" customHeight="1">
      <c r="B235" s="101"/>
      <c r="C235" s="102" t="s">
        <v>449</v>
      </c>
      <c r="D235" s="102" t="s">
        <v>129</v>
      </c>
      <c r="E235" s="230" t="s">
        <v>450</v>
      </c>
      <c r="F235" s="231" t="s">
        <v>451</v>
      </c>
      <c r="G235" s="232" t="s">
        <v>146</v>
      </c>
      <c r="H235" s="233">
        <v>87.95</v>
      </c>
      <c r="I235" s="103">
        <v>0</v>
      </c>
      <c r="J235" s="253">
        <f>ROUND(I235*H235,2)</f>
        <v>0</v>
      </c>
      <c r="K235" s="231" t="s">
        <v>133</v>
      </c>
      <c r="L235" s="27"/>
      <c r="M235" s="104" t="s">
        <v>3</v>
      </c>
      <c r="N235" s="105" t="s">
        <v>41</v>
      </c>
      <c r="O235" s="106">
        <v>5.5E-2</v>
      </c>
      <c r="P235" s="106">
        <f>O235*H235</f>
        <v>4.83725</v>
      </c>
      <c r="Q235" s="106">
        <v>0</v>
      </c>
      <c r="R235" s="106">
        <f>Q235*H235</f>
        <v>0</v>
      </c>
      <c r="S235" s="106">
        <v>0</v>
      </c>
      <c r="T235" s="107">
        <f>S235*H235</f>
        <v>0</v>
      </c>
      <c r="AR235" s="108" t="s">
        <v>263</v>
      </c>
      <c r="AT235" s="108" t="s">
        <v>129</v>
      </c>
      <c r="AU235" s="108" t="s">
        <v>80</v>
      </c>
      <c r="AY235" s="16" t="s">
        <v>127</v>
      </c>
      <c r="BE235" s="109">
        <f>IF(N235="základní",J235,0)</f>
        <v>0</v>
      </c>
      <c r="BF235" s="109">
        <f>IF(N235="snížená",J235,0)</f>
        <v>0</v>
      </c>
      <c r="BG235" s="109">
        <f>IF(N235="zákl. přenesená",J235,0)</f>
        <v>0</v>
      </c>
      <c r="BH235" s="109">
        <f>IF(N235="sníž. přenesená",J235,0)</f>
        <v>0</v>
      </c>
      <c r="BI235" s="109">
        <f>IF(N235="nulová",J235,0)</f>
        <v>0</v>
      </c>
      <c r="BJ235" s="16" t="s">
        <v>78</v>
      </c>
      <c r="BK235" s="109">
        <f>ROUND(I235*H235,2)</f>
        <v>0</v>
      </c>
      <c r="BL235" s="16" t="s">
        <v>263</v>
      </c>
      <c r="BM235" s="108" t="s">
        <v>452</v>
      </c>
    </row>
    <row r="236" spans="2:65" s="1" customFormat="1">
      <c r="B236" s="27"/>
      <c r="D236" s="110" t="s">
        <v>136</v>
      </c>
      <c r="F236" s="234" t="s">
        <v>453</v>
      </c>
      <c r="I236" s="258"/>
      <c r="L236" s="27"/>
      <c r="M236" s="111"/>
      <c r="T236" s="45"/>
      <c r="AT236" s="16" t="s">
        <v>136</v>
      </c>
      <c r="AU236" s="16" t="s">
        <v>80</v>
      </c>
    </row>
    <row r="237" spans="2:65" s="12" customFormat="1">
      <c r="B237" s="118"/>
      <c r="D237" s="117" t="s">
        <v>182</v>
      </c>
      <c r="E237" s="119" t="s">
        <v>3</v>
      </c>
      <c r="F237" s="241" t="s">
        <v>375</v>
      </c>
      <c r="H237" s="242">
        <v>87.95</v>
      </c>
      <c r="I237" s="272"/>
      <c r="L237" s="118"/>
      <c r="M237" s="120"/>
      <c r="T237" s="121"/>
      <c r="AT237" s="119" t="s">
        <v>182</v>
      </c>
      <c r="AU237" s="119" t="s">
        <v>80</v>
      </c>
      <c r="AV237" s="12" t="s">
        <v>80</v>
      </c>
      <c r="AW237" s="12" t="s">
        <v>30</v>
      </c>
      <c r="AX237" s="12" t="s">
        <v>78</v>
      </c>
      <c r="AY237" s="119" t="s">
        <v>127</v>
      </c>
    </row>
    <row r="238" spans="2:65" s="1" customFormat="1" ht="24.2" customHeight="1">
      <c r="B238" s="101"/>
      <c r="C238" s="102" t="s">
        <v>454</v>
      </c>
      <c r="D238" s="102" t="s">
        <v>129</v>
      </c>
      <c r="E238" s="230" t="s">
        <v>455</v>
      </c>
      <c r="F238" s="231" t="s">
        <v>456</v>
      </c>
      <c r="G238" s="232" t="s">
        <v>146</v>
      </c>
      <c r="H238" s="233">
        <v>87.95</v>
      </c>
      <c r="I238" s="103">
        <v>0</v>
      </c>
      <c r="J238" s="253">
        <f>ROUND(I238*H238,2)</f>
        <v>0</v>
      </c>
      <c r="K238" s="231" t="s">
        <v>133</v>
      </c>
      <c r="L238" s="27"/>
      <c r="M238" s="104" t="s">
        <v>3</v>
      </c>
      <c r="N238" s="105" t="s">
        <v>41</v>
      </c>
      <c r="O238" s="106">
        <v>0.245</v>
      </c>
      <c r="P238" s="106">
        <f>O238*H238</f>
        <v>21.547750000000001</v>
      </c>
      <c r="Q238" s="106">
        <v>7.4999999999999997E-3</v>
      </c>
      <c r="R238" s="106">
        <f>Q238*H238</f>
        <v>0.65962500000000002</v>
      </c>
      <c r="S238" s="106">
        <v>0</v>
      </c>
      <c r="T238" s="107">
        <f>S238*H238</f>
        <v>0</v>
      </c>
      <c r="AR238" s="108" t="s">
        <v>263</v>
      </c>
      <c r="AT238" s="108" t="s">
        <v>129</v>
      </c>
      <c r="AU238" s="108" t="s">
        <v>80</v>
      </c>
      <c r="AY238" s="16" t="s">
        <v>127</v>
      </c>
      <c r="BE238" s="109">
        <f>IF(N238="základní",J238,0)</f>
        <v>0</v>
      </c>
      <c r="BF238" s="109">
        <f>IF(N238="snížená",J238,0)</f>
        <v>0</v>
      </c>
      <c r="BG238" s="109">
        <f>IF(N238="zákl. přenesená",J238,0)</f>
        <v>0</v>
      </c>
      <c r="BH238" s="109">
        <f>IF(N238="sníž. přenesená",J238,0)</f>
        <v>0</v>
      </c>
      <c r="BI238" s="109">
        <f>IF(N238="nulová",J238,0)</f>
        <v>0</v>
      </c>
      <c r="BJ238" s="16" t="s">
        <v>78</v>
      </c>
      <c r="BK238" s="109">
        <f>ROUND(I238*H238,2)</f>
        <v>0</v>
      </c>
      <c r="BL238" s="16" t="s">
        <v>263</v>
      </c>
      <c r="BM238" s="108" t="s">
        <v>457</v>
      </c>
    </row>
    <row r="239" spans="2:65" s="1" customFormat="1">
      <c r="B239" s="27"/>
      <c r="D239" s="110" t="s">
        <v>136</v>
      </c>
      <c r="F239" s="234" t="s">
        <v>458</v>
      </c>
      <c r="I239" s="258"/>
      <c r="L239" s="27"/>
      <c r="M239" s="111"/>
      <c r="T239" s="45"/>
      <c r="AT239" s="16" t="s">
        <v>136</v>
      </c>
      <c r="AU239" s="16" t="s">
        <v>80</v>
      </c>
    </row>
    <row r="240" spans="2:65" s="12" customFormat="1">
      <c r="B240" s="118"/>
      <c r="D240" s="117" t="s">
        <v>182</v>
      </c>
      <c r="E240" s="119" t="s">
        <v>3</v>
      </c>
      <c r="F240" s="241" t="s">
        <v>375</v>
      </c>
      <c r="H240" s="242">
        <v>87.95</v>
      </c>
      <c r="I240" s="272"/>
      <c r="L240" s="118"/>
      <c r="M240" s="120"/>
      <c r="T240" s="121"/>
      <c r="AT240" s="119" t="s">
        <v>182</v>
      </c>
      <c r="AU240" s="119" t="s">
        <v>80</v>
      </c>
      <c r="AV240" s="12" t="s">
        <v>80</v>
      </c>
      <c r="AW240" s="12" t="s">
        <v>30</v>
      </c>
      <c r="AX240" s="12" t="s">
        <v>78</v>
      </c>
      <c r="AY240" s="119" t="s">
        <v>127</v>
      </c>
    </row>
    <row r="241" spans="2:65" s="1" customFormat="1" ht="16.5" customHeight="1">
      <c r="B241" s="101"/>
      <c r="C241" s="102" t="s">
        <v>459</v>
      </c>
      <c r="D241" s="102" t="s">
        <v>129</v>
      </c>
      <c r="E241" s="230" t="s">
        <v>460</v>
      </c>
      <c r="F241" s="231" t="s">
        <v>461</v>
      </c>
      <c r="G241" s="232" t="s">
        <v>146</v>
      </c>
      <c r="H241" s="233">
        <v>78.150000000000006</v>
      </c>
      <c r="I241" s="103">
        <v>0</v>
      </c>
      <c r="J241" s="253">
        <f>ROUND(I241*H241,2)</f>
        <v>0</v>
      </c>
      <c r="K241" s="231" t="s">
        <v>133</v>
      </c>
      <c r="L241" s="27"/>
      <c r="M241" s="104" t="s">
        <v>3</v>
      </c>
      <c r="N241" s="105" t="s">
        <v>41</v>
      </c>
      <c r="O241" s="106">
        <v>0.255</v>
      </c>
      <c r="P241" s="106">
        <f>O241*H241</f>
        <v>19.928250000000002</v>
      </c>
      <c r="Q241" s="106">
        <v>0</v>
      </c>
      <c r="R241" s="106">
        <f>Q241*H241</f>
        <v>0</v>
      </c>
      <c r="S241" s="106">
        <v>3.0000000000000001E-3</v>
      </c>
      <c r="T241" s="107">
        <f>S241*H241</f>
        <v>0.23445000000000002</v>
      </c>
      <c r="AR241" s="108" t="s">
        <v>263</v>
      </c>
      <c r="AT241" s="108" t="s">
        <v>129</v>
      </c>
      <c r="AU241" s="108" t="s">
        <v>80</v>
      </c>
      <c r="AY241" s="16" t="s">
        <v>127</v>
      </c>
      <c r="BE241" s="109">
        <f>IF(N241="základní",J241,0)</f>
        <v>0</v>
      </c>
      <c r="BF241" s="109">
        <f>IF(N241="snížená",J241,0)</f>
        <v>0</v>
      </c>
      <c r="BG241" s="109">
        <f>IF(N241="zákl. přenesená",J241,0)</f>
        <v>0</v>
      </c>
      <c r="BH241" s="109">
        <f>IF(N241="sníž. přenesená",J241,0)</f>
        <v>0</v>
      </c>
      <c r="BI241" s="109">
        <f>IF(N241="nulová",J241,0)</f>
        <v>0</v>
      </c>
      <c r="BJ241" s="16" t="s">
        <v>78</v>
      </c>
      <c r="BK241" s="109">
        <f>ROUND(I241*H241,2)</f>
        <v>0</v>
      </c>
      <c r="BL241" s="16" t="s">
        <v>263</v>
      </c>
      <c r="BM241" s="108" t="s">
        <v>462</v>
      </c>
    </row>
    <row r="242" spans="2:65" s="1" customFormat="1">
      <c r="B242" s="27"/>
      <c r="D242" s="110" t="s">
        <v>136</v>
      </c>
      <c r="F242" s="234" t="s">
        <v>463</v>
      </c>
      <c r="I242" s="258"/>
      <c r="L242" s="27"/>
      <c r="M242" s="111"/>
      <c r="T242" s="45"/>
      <c r="AT242" s="16" t="s">
        <v>136</v>
      </c>
      <c r="AU242" s="16" t="s">
        <v>80</v>
      </c>
    </row>
    <row r="243" spans="2:65" s="12" customFormat="1">
      <c r="B243" s="118"/>
      <c r="D243" s="117" t="s">
        <v>182</v>
      </c>
      <c r="E243" s="119" t="s">
        <v>3</v>
      </c>
      <c r="F243" s="241" t="s">
        <v>464</v>
      </c>
      <c r="H243" s="242">
        <v>20.45</v>
      </c>
      <c r="I243" s="272"/>
      <c r="L243" s="118"/>
      <c r="M243" s="120"/>
      <c r="T243" s="121"/>
      <c r="AT243" s="119" t="s">
        <v>182</v>
      </c>
      <c r="AU243" s="119" t="s">
        <v>80</v>
      </c>
      <c r="AV243" s="12" t="s">
        <v>80</v>
      </c>
      <c r="AW243" s="12" t="s">
        <v>30</v>
      </c>
      <c r="AX243" s="12" t="s">
        <v>70</v>
      </c>
      <c r="AY243" s="119" t="s">
        <v>127</v>
      </c>
    </row>
    <row r="244" spans="2:65" s="12" customFormat="1">
      <c r="B244" s="118"/>
      <c r="D244" s="117" t="s">
        <v>182</v>
      </c>
      <c r="E244" s="119" t="s">
        <v>3</v>
      </c>
      <c r="F244" s="241" t="s">
        <v>465</v>
      </c>
      <c r="H244" s="242">
        <v>57.7</v>
      </c>
      <c r="I244" s="272"/>
      <c r="L244" s="118"/>
      <c r="M244" s="120"/>
      <c r="T244" s="121"/>
      <c r="AT244" s="119" t="s">
        <v>182</v>
      </c>
      <c r="AU244" s="119" t="s">
        <v>80</v>
      </c>
      <c r="AV244" s="12" t="s">
        <v>80</v>
      </c>
      <c r="AW244" s="12" t="s">
        <v>30</v>
      </c>
      <c r="AX244" s="12" t="s">
        <v>70</v>
      </c>
      <c r="AY244" s="119" t="s">
        <v>127</v>
      </c>
    </row>
    <row r="245" spans="2:65" s="13" customFormat="1">
      <c r="B245" s="122"/>
      <c r="D245" s="117" t="s">
        <v>182</v>
      </c>
      <c r="E245" s="123" t="s">
        <v>3</v>
      </c>
      <c r="F245" s="243" t="s">
        <v>466</v>
      </c>
      <c r="H245" s="244">
        <v>78.150000000000006</v>
      </c>
      <c r="I245" s="273"/>
      <c r="L245" s="122"/>
      <c r="M245" s="124"/>
      <c r="T245" s="125"/>
      <c r="AT245" s="123" t="s">
        <v>182</v>
      </c>
      <c r="AU245" s="123" t="s">
        <v>80</v>
      </c>
      <c r="AV245" s="13" t="s">
        <v>134</v>
      </c>
      <c r="AW245" s="13" t="s">
        <v>30</v>
      </c>
      <c r="AX245" s="13" t="s">
        <v>78</v>
      </c>
      <c r="AY245" s="123" t="s">
        <v>127</v>
      </c>
    </row>
    <row r="246" spans="2:65" s="1" customFormat="1" ht="16.5" customHeight="1">
      <c r="B246" s="101"/>
      <c r="C246" s="102" t="s">
        <v>467</v>
      </c>
      <c r="D246" s="102" t="s">
        <v>129</v>
      </c>
      <c r="E246" s="230" t="s">
        <v>468</v>
      </c>
      <c r="F246" s="231" t="s">
        <v>469</v>
      </c>
      <c r="G246" s="232" t="s">
        <v>146</v>
      </c>
      <c r="H246" s="233">
        <v>87.95</v>
      </c>
      <c r="I246" s="103">
        <v>0</v>
      </c>
      <c r="J246" s="253">
        <f>ROUND(I246*H246,2)</f>
        <v>0</v>
      </c>
      <c r="K246" s="231" t="s">
        <v>133</v>
      </c>
      <c r="L246" s="27"/>
      <c r="M246" s="104" t="s">
        <v>3</v>
      </c>
      <c r="N246" s="105" t="s">
        <v>41</v>
      </c>
      <c r="O246" s="106">
        <v>0.219</v>
      </c>
      <c r="P246" s="106">
        <f>O246*H246</f>
        <v>19.261050000000001</v>
      </c>
      <c r="Q246" s="106">
        <v>5.0000000000000001E-4</v>
      </c>
      <c r="R246" s="106">
        <f>Q246*H246</f>
        <v>4.3975E-2</v>
      </c>
      <c r="S246" s="106">
        <v>0</v>
      </c>
      <c r="T246" s="107">
        <f>S246*H246</f>
        <v>0</v>
      </c>
      <c r="AR246" s="108" t="s">
        <v>263</v>
      </c>
      <c r="AT246" s="108" t="s">
        <v>129</v>
      </c>
      <c r="AU246" s="108" t="s">
        <v>80</v>
      </c>
      <c r="AY246" s="16" t="s">
        <v>127</v>
      </c>
      <c r="BE246" s="109">
        <f>IF(N246="základní",J246,0)</f>
        <v>0</v>
      </c>
      <c r="BF246" s="109">
        <f>IF(N246="snížená",J246,0)</f>
        <v>0</v>
      </c>
      <c r="BG246" s="109">
        <f>IF(N246="zákl. přenesená",J246,0)</f>
        <v>0</v>
      </c>
      <c r="BH246" s="109">
        <f>IF(N246="sníž. přenesená",J246,0)</f>
        <v>0</v>
      </c>
      <c r="BI246" s="109">
        <f>IF(N246="nulová",J246,0)</f>
        <v>0</v>
      </c>
      <c r="BJ246" s="16" t="s">
        <v>78</v>
      </c>
      <c r="BK246" s="109">
        <f>ROUND(I246*H246,2)</f>
        <v>0</v>
      </c>
      <c r="BL246" s="16" t="s">
        <v>263</v>
      </c>
      <c r="BM246" s="108" t="s">
        <v>470</v>
      </c>
    </row>
    <row r="247" spans="2:65" s="1" customFormat="1">
      <c r="B247" s="27"/>
      <c r="D247" s="110" t="s">
        <v>136</v>
      </c>
      <c r="F247" s="234" t="s">
        <v>471</v>
      </c>
      <c r="I247" s="258"/>
      <c r="L247" s="27"/>
      <c r="M247" s="111"/>
      <c r="T247" s="45"/>
      <c r="AT247" s="16" t="s">
        <v>136</v>
      </c>
      <c r="AU247" s="16" t="s">
        <v>80</v>
      </c>
    </row>
    <row r="248" spans="2:65" s="1" customFormat="1" ht="24.2" customHeight="1">
      <c r="B248" s="101"/>
      <c r="C248" s="112" t="s">
        <v>472</v>
      </c>
      <c r="D248" s="112" t="s">
        <v>160</v>
      </c>
      <c r="E248" s="235" t="s">
        <v>473</v>
      </c>
      <c r="F248" s="236" t="s">
        <v>474</v>
      </c>
      <c r="G248" s="237" t="s">
        <v>146</v>
      </c>
      <c r="H248" s="238">
        <v>96.745000000000005</v>
      </c>
      <c r="I248" s="113">
        <v>0</v>
      </c>
      <c r="J248" s="254">
        <f>ROUND(I248*H248,2)</f>
        <v>0</v>
      </c>
      <c r="K248" s="236" t="s">
        <v>133</v>
      </c>
      <c r="L248" s="114"/>
      <c r="M248" s="115" t="s">
        <v>3</v>
      </c>
      <c r="N248" s="116" t="s">
        <v>41</v>
      </c>
      <c r="O248" s="106">
        <v>0</v>
      </c>
      <c r="P248" s="106">
        <f>O248*H248</f>
        <v>0</v>
      </c>
      <c r="Q248" s="106">
        <v>1.6999999999999999E-3</v>
      </c>
      <c r="R248" s="106">
        <f>Q248*H248</f>
        <v>0.16446649999999999</v>
      </c>
      <c r="S248" s="106">
        <v>0</v>
      </c>
      <c r="T248" s="107">
        <f>S248*H248</f>
        <v>0</v>
      </c>
      <c r="AR248" s="108" t="s">
        <v>300</v>
      </c>
      <c r="AT248" s="108" t="s">
        <v>160</v>
      </c>
      <c r="AU248" s="108" t="s">
        <v>80</v>
      </c>
      <c r="AY248" s="16" t="s">
        <v>127</v>
      </c>
      <c r="BE248" s="109">
        <f>IF(N248="základní",J248,0)</f>
        <v>0</v>
      </c>
      <c r="BF248" s="109">
        <f>IF(N248="snížená",J248,0)</f>
        <v>0</v>
      </c>
      <c r="BG248" s="109">
        <f>IF(N248="zákl. přenesená",J248,0)</f>
        <v>0</v>
      </c>
      <c r="BH248" s="109">
        <f>IF(N248="sníž. přenesená",J248,0)</f>
        <v>0</v>
      </c>
      <c r="BI248" s="109">
        <f>IF(N248="nulová",J248,0)</f>
        <v>0</v>
      </c>
      <c r="BJ248" s="16" t="s">
        <v>78</v>
      </c>
      <c r="BK248" s="109">
        <f>ROUND(I248*H248,2)</f>
        <v>0</v>
      </c>
      <c r="BL248" s="16" t="s">
        <v>263</v>
      </c>
      <c r="BM248" s="108" t="s">
        <v>475</v>
      </c>
    </row>
    <row r="249" spans="2:65" s="12" customFormat="1">
      <c r="B249" s="118"/>
      <c r="D249" s="117" t="s">
        <v>182</v>
      </c>
      <c r="F249" s="241" t="s">
        <v>476</v>
      </c>
      <c r="H249" s="242">
        <v>96.745000000000005</v>
      </c>
      <c r="I249" s="272"/>
      <c r="L249" s="118"/>
      <c r="M249" s="120"/>
      <c r="T249" s="121"/>
      <c r="AT249" s="119" t="s">
        <v>182</v>
      </c>
      <c r="AU249" s="119" t="s">
        <v>80</v>
      </c>
      <c r="AV249" s="12" t="s">
        <v>80</v>
      </c>
      <c r="AW249" s="12" t="s">
        <v>4</v>
      </c>
      <c r="AX249" s="12" t="s">
        <v>78</v>
      </c>
      <c r="AY249" s="119" t="s">
        <v>127</v>
      </c>
    </row>
    <row r="250" spans="2:65" s="1" customFormat="1" ht="16.5" customHeight="1">
      <c r="B250" s="101"/>
      <c r="C250" s="102" t="s">
        <v>477</v>
      </c>
      <c r="D250" s="102" t="s">
        <v>129</v>
      </c>
      <c r="E250" s="230" t="s">
        <v>478</v>
      </c>
      <c r="F250" s="231" t="s">
        <v>479</v>
      </c>
      <c r="G250" s="232" t="s">
        <v>132</v>
      </c>
      <c r="H250" s="233">
        <v>64.78</v>
      </c>
      <c r="I250" s="103">
        <v>0</v>
      </c>
      <c r="J250" s="253">
        <f>ROUND(I250*H250,2)</f>
        <v>0</v>
      </c>
      <c r="K250" s="231" t="s">
        <v>133</v>
      </c>
      <c r="L250" s="27"/>
      <c r="M250" s="104" t="s">
        <v>3</v>
      </c>
      <c r="N250" s="105" t="s">
        <v>41</v>
      </c>
      <c r="O250" s="106">
        <v>3.5000000000000003E-2</v>
      </c>
      <c r="P250" s="106">
        <f>O250*H250</f>
        <v>2.2673000000000001</v>
      </c>
      <c r="Q250" s="106">
        <v>0</v>
      </c>
      <c r="R250" s="106">
        <f>Q250*H250</f>
        <v>0</v>
      </c>
      <c r="S250" s="106">
        <v>2.9999999999999997E-4</v>
      </c>
      <c r="T250" s="107">
        <f>S250*H250</f>
        <v>1.9434E-2</v>
      </c>
      <c r="AR250" s="108" t="s">
        <v>263</v>
      </c>
      <c r="AT250" s="108" t="s">
        <v>129</v>
      </c>
      <c r="AU250" s="108" t="s">
        <v>80</v>
      </c>
      <c r="AY250" s="16" t="s">
        <v>127</v>
      </c>
      <c r="BE250" s="109">
        <f>IF(N250="základní",J250,0)</f>
        <v>0</v>
      </c>
      <c r="BF250" s="109">
        <f>IF(N250="snížená",J250,0)</f>
        <v>0</v>
      </c>
      <c r="BG250" s="109">
        <f>IF(N250="zákl. přenesená",J250,0)</f>
        <v>0</v>
      </c>
      <c r="BH250" s="109">
        <f>IF(N250="sníž. přenesená",J250,0)</f>
        <v>0</v>
      </c>
      <c r="BI250" s="109">
        <f>IF(N250="nulová",J250,0)</f>
        <v>0</v>
      </c>
      <c r="BJ250" s="16" t="s">
        <v>78</v>
      </c>
      <c r="BK250" s="109">
        <f>ROUND(I250*H250,2)</f>
        <v>0</v>
      </c>
      <c r="BL250" s="16" t="s">
        <v>263</v>
      </c>
      <c r="BM250" s="108" t="s">
        <v>480</v>
      </c>
    </row>
    <row r="251" spans="2:65" s="1" customFormat="1">
      <c r="B251" s="27"/>
      <c r="D251" s="110" t="s">
        <v>136</v>
      </c>
      <c r="F251" s="234" t="s">
        <v>481</v>
      </c>
      <c r="I251" s="258"/>
      <c r="L251" s="27"/>
      <c r="M251" s="111"/>
      <c r="T251" s="45"/>
      <c r="AT251" s="16" t="s">
        <v>136</v>
      </c>
      <c r="AU251" s="16" t="s">
        <v>80</v>
      </c>
    </row>
    <row r="252" spans="2:65" s="12" customFormat="1">
      <c r="B252" s="118"/>
      <c r="D252" s="117" t="s">
        <v>182</v>
      </c>
      <c r="E252" s="119" t="s">
        <v>3</v>
      </c>
      <c r="F252" s="241" t="s">
        <v>482</v>
      </c>
      <c r="H252" s="242">
        <v>18.96</v>
      </c>
      <c r="I252" s="272"/>
      <c r="L252" s="118"/>
      <c r="M252" s="120"/>
      <c r="T252" s="121"/>
      <c r="AT252" s="119" t="s">
        <v>182</v>
      </c>
      <c r="AU252" s="119" t="s">
        <v>80</v>
      </c>
      <c r="AV252" s="12" t="s">
        <v>80</v>
      </c>
      <c r="AW252" s="12" t="s">
        <v>30</v>
      </c>
      <c r="AX252" s="12" t="s">
        <v>70</v>
      </c>
      <c r="AY252" s="119" t="s">
        <v>127</v>
      </c>
    </row>
    <row r="253" spans="2:65" s="12" customFormat="1">
      <c r="B253" s="118"/>
      <c r="D253" s="117" t="s">
        <v>182</v>
      </c>
      <c r="E253" s="119" t="s">
        <v>3</v>
      </c>
      <c r="F253" s="241" t="s">
        <v>483</v>
      </c>
      <c r="H253" s="242">
        <v>21.26</v>
      </c>
      <c r="I253" s="272"/>
      <c r="L253" s="118"/>
      <c r="M253" s="120"/>
      <c r="T253" s="121"/>
      <c r="AT253" s="119" t="s">
        <v>182</v>
      </c>
      <c r="AU253" s="119" t="s">
        <v>80</v>
      </c>
      <c r="AV253" s="12" t="s">
        <v>80</v>
      </c>
      <c r="AW253" s="12" t="s">
        <v>30</v>
      </c>
      <c r="AX253" s="12" t="s">
        <v>70</v>
      </c>
      <c r="AY253" s="119" t="s">
        <v>127</v>
      </c>
    </row>
    <row r="254" spans="2:65" s="12" customFormat="1">
      <c r="B254" s="118"/>
      <c r="D254" s="117" t="s">
        <v>182</v>
      </c>
      <c r="E254" s="119" t="s">
        <v>3</v>
      </c>
      <c r="F254" s="241" t="s">
        <v>484</v>
      </c>
      <c r="H254" s="242">
        <v>24.56</v>
      </c>
      <c r="I254" s="272"/>
      <c r="L254" s="118"/>
      <c r="M254" s="120"/>
      <c r="T254" s="121"/>
      <c r="AT254" s="119" t="s">
        <v>182</v>
      </c>
      <c r="AU254" s="119" t="s">
        <v>80</v>
      </c>
      <c r="AV254" s="12" t="s">
        <v>80</v>
      </c>
      <c r="AW254" s="12" t="s">
        <v>30</v>
      </c>
      <c r="AX254" s="12" t="s">
        <v>70</v>
      </c>
      <c r="AY254" s="119" t="s">
        <v>127</v>
      </c>
    </row>
    <row r="255" spans="2:65" s="13" customFormat="1">
      <c r="B255" s="122"/>
      <c r="D255" s="117" t="s">
        <v>182</v>
      </c>
      <c r="E255" s="123" t="s">
        <v>3</v>
      </c>
      <c r="F255" s="243" t="s">
        <v>466</v>
      </c>
      <c r="H255" s="244">
        <v>64.78</v>
      </c>
      <c r="I255" s="273"/>
      <c r="L255" s="122"/>
      <c r="M255" s="124"/>
      <c r="T255" s="125"/>
      <c r="AT255" s="123" t="s">
        <v>182</v>
      </c>
      <c r="AU255" s="123" t="s">
        <v>80</v>
      </c>
      <c r="AV255" s="13" t="s">
        <v>134</v>
      </c>
      <c r="AW255" s="13" t="s">
        <v>30</v>
      </c>
      <c r="AX255" s="13" t="s">
        <v>78</v>
      </c>
      <c r="AY255" s="123" t="s">
        <v>127</v>
      </c>
    </row>
    <row r="256" spans="2:65" s="1" customFormat="1" ht="16.5" customHeight="1">
      <c r="B256" s="101"/>
      <c r="C256" s="102" t="s">
        <v>485</v>
      </c>
      <c r="D256" s="102" t="s">
        <v>129</v>
      </c>
      <c r="E256" s="230" t="s">
        <v>486</v>
      </c>
      <c r="F256" s="231" t="s">
        <v>487</v>
      </c>
      <c r="G256" s="232" t="s">
        <v>132</v>
      </c>
      <c r="H256" s="233">
        <v>84.56</v>
      </c>
      <c r="I256" s="103">
        <v>0</v>
      </c>
      <c r="J256" s="253">
        <f>ROUND(I256*H256,2)</f>
        <v>0</v>
      </c>
      <c r="K256" s="231" t="s">
        <v>133</v>
      </c>
      <c r="L256" s="27"/>
      <c r="M256" s="104" t="s">
        <v>3</v>
      </c>
      <c r="N256" s="105" t="s">
        <v>41</v>
      </c>
      <c r="O256" s="106">
        <v>0.115</v>
      </c>
      <c r="P256" s="106">
        <f>O256*H256</f>
        <v>9.724400000000001</v>
      </c>
      <c r="Q256" s="106">
        <v>1.0000000000000001E-5</v>
      </c>
      <c r="R256" s="106">
        <f>Q256*H256</f>
        <v>8.4560000000000006E-4</v>
      </c>
      <c r="S256" s="106">
        <v>0</v>
      </c>
      <c r="T256" s="107">
        <f>S256*H256</f>
        <v>0</v>
      </c>
      <c r="AR256" s="108" t="s">
        <v>263</v>
      </c>
      <c r="AT256" s="108" t="s">
        <v>129</v>
      </c>
      <c r="AU256" s="108" t="s">
        <v>80</v>
      </c>
      <c r="AY256" s="16" t="s">
        <v>127</v>
      </c>
      <c r="BE256" s="109">
        <f>IF(N256="základní",J256,0)</f>
        <v>0</v>
      </c>
      <c r="BF256" s="109">
        <f>IF(N256="snížená",J256,0)</f>
        <v>0</v>
      </c>
      <c r="BG256" s="109">
        <f>IF(N256="zákl. přenesená",J256,0)</f>
        <v>0</v>
      </c>
      <c r="BH256" s="109">
        <f>IF(N256="sníž. přenesená",J256,0)</f>
        <v>0</v>
      </c>
      <c r="BI256" s="109">
        <f>IF(N256="nulová",J256,0)</f>
        <v>0</v>
      </c>
      <c r="BJ256" s="16" t="s">
        <v>78</v>
      </c>
      <c r="BK256" s="109">
        <f>ROUND(I256*H256,2)</f>
        <v>0</v>
      </c>
      <c r="BL256" s="16" t="s">
        <v>263</v>
      </c>
      <c r="BM256" s="108" t="s">
        <v>488</v>
      </c>
    </row>
    <row r="257" spans="2:65" s="1" customFormat="1">
      <c r="B257" s="27"/>
      <c r="D257" s="110" t="s">
        <v>136</v>
      </c>
      <c r="F257" s="234" t="s">
        <v>489</v>
      </c>
      <c r="I257" s="258"/>
      <c r="L257" s="27"/>
      <c r="M257" s="111"/>
      <c r="T257" s="45"/>
      <c r="AT257" s="16" t="s">
        <v>136</v>
      </c>
      <c r="AU257" s="16" t="s">
        <v>80</v>
      </c>
    </row>
    <row r="258" spans="2:65" s="12" customFormat="1">
      <c r="B258" s="118"/>
      <c r="D258" s="117" t="s">
        <v>182</v>
      </c>
      <c r="E258" s="119" t="s">
        <v>3</v>
      </c>
      <c r="F258" s="241" t="s">
        <v>490</v>
      </c>
      <c r="H258" s="242">
        <v>84.56</v>
      </c>
      <c r="I258" s="272"/>
      <c r="L258" s="118"/>
      <c r="M258" s="120"/>
      <c r="T258" s="121"/>
      <c r="AT258" s="119" t="s">
        <v>182</v>
      </c>
      <c r="AU258" s="119" t="s">
        <v>80</v>
      </c>
      <c r="AV258" s="12" t="s">
        <v>80</v>
      </c>
      <c r="AW258" s="12" t="s">
        <v>30</v>
      </c>
      <c r="AX258" s="12" t="s">
        <v>78</v>
      </c>
      <c r="AY258" s="119" t="s">
        <v>127</v>
      </c>
    </row>
    <row r="259" spans="2:65" s="1" customFormat="1" ht="16.5" customHeight="1">
      <c r="B259" s="101"/>
      <c r="C259" s="112" t="s">
        <v>491</v>
      </c>
      <c r="D259" s="112" t="s">
        <v>160</v>
      </c>
      <c r="E259" s="235" t="s">
        <v>492</v>
      </c>
      <c r="F259" s="236" t="s">
        <v>493</v>
      </c>
      <c r="G259" s="237" t="s">
        <v>132</v>
      </c>
      <c r="H259" s="238">
        <v>86.251000000000005</v>
      </c>
      <c r="I259" s="113">
        <v>0</v>
      </c>
      <c r="J259" s="254">
        <f>ROUND(I259*H259,2)</f>
        <v>0</v>
      </c>
      <c r="K259" s="236" t="s">
        <v>133</v>
      </c>
      <c r="L259" s="114"/>
      <c r="M259" s="115" t="s">
        <v>3</v>
      </c>
      <c r="N259" s="116" t="s">
        <v>41</v>
      </c>
      <c r="O259" s="106">
        <v>0</v>
      </c>
      <c r="P259" s="106">
        <f>O259*H259</f>
        <v>0</v>
      </c>
      <c r="Q259" s="106">
        <v>2.0000000000000001E-4</v>
      </c>
      <c r="R259" s="106">
        <f>Q259*H259</f>
        <v>1.72502E-2</v>
      </c>
      <c r="S259" s="106">
        <v>0</v>
      </c>
      <c r="T259" s="107">
        <f>S259*H259</f>
        <v>0</v>
      </c>
      <c r="AR259" s="108" t="s">
        <v>300</v>
      </c>
      <c r="AT259" s="108" t="s">
        <v>160</v>
      </c>
      <c r="AU259" s="108" t="s">
        <v>80</v>
      </c>
      <c r="AY259" s="16" t="s">
        <v>127</v>
      </c>
      <c r="BE259" s="109">
        <f>IF(N259="základní",J259,0)</f>
        <v>0</v>
      </c>
      <c r="BF259" s="109">
        <f>IF(N259="snížená",J259,0)</f>
        <v>0</v>
      </c>
      <c r="BG259" s="109">
        <f>IF(N259="zákl. přenesená",J259,0)</f>
        <v>0</v>
      </c>
      <c r="BH259" s="109">
        <f>IF(N259="sníž. přenesená",J259,0)</f>
        <v>0</v>
      </c>
      <c r="BI259" s="109">
        <f>IF(N259="nulová",J259,0)</f>
        <v>0</v>
      </c>
      <c r="BJ259" s="16" t="s">
        <v>78</v>
      </c>
      <c r="BK259" s="109">
        <f>ROUND(I259*H259,2)</f>
        <v>0</v>
      </c>
      <c r="BL259" s="16" t="s">
        <v>263</v>
      </c>
      <c r="BM259" s="108" t="s">
        <v>494</v>
      </c>
    </row>
    <row r="260" spans="2:65" s="12" customFormat="1">
      <c r="B260" s="118"/>
      <c r="D260" s="117" t="s">
        <v>182</v>
      </c>
      <c r="F260" s="241" t="s">
        <v>495</v>
      </c>
      <c r="H260" s="242">
        <v>86.251000000000005</v>
      </c>
      <c r="I260" s="272"/>
      <c r="L260" s="118"/>
      <c r="M260" s="120"/>
      <c r="T260" s="121"/>
      <c r="AT260" s="119" t="s">
        <v>182</v>
      </c>
      <c r="AU260" s="119" t="s">
        <v>80</v>
      </c>
      <c r="AV260" s="12" t="s">
        <v>80</v>
      </c>
      <c r="AW260" s="12" t="s">
        <v>4</v>
      </c>
      <c r="AX260" s="12" t="s">
        <v>78</v>
      </c>
      <c r="AY260" s="119" t="s">
        <v>127</v>
      </c>
    </row>
    <row r="261" spans="2:65" s="1" customFormat="1" ht="16.5" customHeight="1">
      <c r="B261" s="101"/>
      <c r="C261" s="102" t="s">
        <v>496</v>
      </c>
      <c r="D261" s="102" t="s">
        <v>129</v>
      </c>
      <c r="E261" s="230" t="s">
        <v>497</v>
      </c>
      <c r="F261" s="231" t="s">
        <v>498</v>
      </c>
      <c r="G261" s="232" t="s">
        <v>132</v>
      </c>
      <c r="H261" s="233">
        <v>86.251000000000005</v>
      </c>
      <c r="I261" s="103">
        <v>0</v>
      </c>
      <c r="J261" s="253">
        <f>ROUND(I261*H261,2)</f>
        <v>0</v>
      </c>
      <c r="K261" s="231" t="s">
        <v>3</v>
      </c>
      <c r="L261" s="27"/>
      <c r="M261" s="104" t="s">
        <v>3</v>
      </c>
      <c r="N261" s="105" t="s">
        <v>41</v>
      </c>
      <c r="O261" s="106">
        <v>0</v>
      </c>
      <c r="P261" s="106">
        <f>O261*H261</f>
        <v>0</v>
      </c>
      <c r="Q261" s="106">
        <v>0</v>
      </c>
      <c r="R261" s="106">
        <f>Q261*H261</f>
        <v>0</v>
      </c>
      <c r="S261" s="106">
        <v>0</v>
      </c>
      <c r="T261" s="107">
        <f>S261*H261</f>
        <v>0</v>
      </c>
      <c r="AR261" s="108" t="s">
        <v>263</v>
      </c>
      <c r="AT261" s="108" t="s">
        <v>129</v>
      </c>
      <c r="AU261" s="108" t="s">
        <v>80</v>
      </c>
      <c r="AY261" s="16" t="s">
        <v>127</v>
      </c>
      <c r="BE261" s="109">
        <f>IF(N261="základní",J261,0)</f>
        <v>0</v>
      </c>
      <c r="BF261" s="109">
        <f>IF(N261="snížená",J261,0)</f>
        <v>0</v>
      </c>
      <c r="BG261" s="109">
        <f>IF(N261="zákl. přenesená",J261,0)</f>
        <v>0</v>
      </c>
      <c r="BH261" s="109">
        <f>IF(N261="sníž. přenesená",J261,0)</f>
        <v>0</v>
      </c>
      <c r="BI261" s="109">
        <f>IF(N261="nulová",J261,0)</f>
        <v>0</v>
      </c>
      <c r="BJ261" s="16" t="s">
        <v>78</v>
      </c>
      <c r="BK261" s="109">
        <f>ROUND(I261*H261,2)</f>
        <v>0</v>
      </c>
      <c r="BL261" s="16" t="s">
        <v>263</v>
      </c>
      <c r="BM261" s="108" t="s">
        <v>499</v>
      </c>
    </row>
    <row r="262" spans="2:65" s="1" customFormat="1" ht="16.5" customHeight="1">
      <c r="B262" s="101"/>
      <c r="C262" s="102" t="s">
        <v>500</v>
      </c>
      <c r="D262" s="102" t="s">
        <v>129</v>
      </c>
      <c r="E262" s="230" t="s">
        <v>501</v>
      </c>
      <c r="F262" s="231" t="s">
        <v>502</v>
      </c>
      <c r="G262" s="232" t="s">
        <v>132</v>
      </c>
      <c r="H262" s="233">
        <v>4.5</v>
      </c>
      <c r="I262" s="103">
        <v>0</v>
      </c>
      <c r="J262" s="253">
        <f>ROUND(I262*H262,2)</f>
        <v>0</v>
      </c>
      <c r="K262" s="231" t="s">
        <v>133</v>
      </c>
      <c r="L262" s="27"/>
      <c r="M262" s="104" t="s">
        <v>3</v>
      </c>
      <c r="N262" s="105" t="s">
        <v>41</v>
      </c>
      <c r="O262" s="106">
        <v>0.26400000000000001</v>
      </c>
      <c r="P262" s="106">
        <f>O262*H262</f>
        <v>1.1880000000000002</v>
      </c>
      <c r="Q262" s="106">
        <v>0</v>
      </c>
      <c r="R262" s="106">
        <f>Q262*H262</f>
        <v>0</v>
      </c>
      <c r="S262" s="106">
        <v>0</v>
      </c>
      <c r="T262" s="107">
        <f>S262*H262</f>
        <v>0</v>
      </c>
      <c r="AR262" s="108" t="s">
        <v>263</v>
      </c>
      <c r="AT262" s="108" t="s">
        <v>129</v>
      </c>
      <c r="AU262" s="108" t="s">
        <v>80</v>
      </c>
      <c r="AY262" s="16" t="s">
        <v>127</v>
      </c>
      <c r="BE262" s="109">
        <f>IF(N262="základní",J262,0)</f>
        <v>0</v>
      </c>
      <c r="BF262" s="109">
        <f>IF(N262="snížená",J262,0)</f>
        <v>0</v>
      </c>
      <c r="BG262" s="109">
        <f>IF(N262="zákl. přenesená",J262,0)</f>
        <v>0</v>
      </c>
      <c r="BH262" s="109">
        <f>IF(N262="sníž. přenesená",J262,0)</f>
        <v>0</v>
      </c>
      <c r="BI262" s="109">
        <f>IF(N262="nulová",J262,0)</f>
        <v>0</v>
      </c>
      <c r="BJ262" s="16" t="s">
        <v>78</v>
      </c>
      <c r="BK262" s="109">
        <f>ROUND(I262*H262,2)</f>
        <v>0</v>
      </c>
      <c r="BL262" s="16" t="s">
        <v>263</v>
      </c>
      <c r="BM262" s="108" t="s">
        <v>503</v>
      </c>
    </row>
    <row r="263" spans="2:65" s="1" customFormat="1">
      <c r="B263" s="27"/>
      <c r="D263" s="110" t="s">
        <v>136</v>
      </c>
      <c r="F263" s="234" t="s">
        <v>504</v>
      </c>
      <c r="I263" s="258"/>
      <c r="L263" s="27"/>
      <c r="M263" s="111"/>
      <c r="T263" s="45"/>
      <c r="AT263" s="16" t="s">
        <v>136</v>
      </c>
      <c r="AU263" s="16" t="s">
        <v>80</v>
      </c>
    </row>
    <row r="264" spans="2:65" s="12" customFormat="1">
      <c r="B264" s="118"/>
      <c r="D264" s="117" t="s">
        <v>182</v>
      </c>
      <c r="E264" s="119" t="s">
        <v>3</v>
      </c>
      <c r="F264" s="241" t="s">
        <v>505</v>
      </c>
      <c r="H264" s="242">
        <v>4.5</v>
      </c>
      <c r="I264" s="272"/>
      <c r="L264" s="118"/>
      <c r="M264" s="120"/>
      <c r="T264" s="121"/>
      <c r="AT264" s="119" t="s">
        <v>182</v>
      </c>
      <c r="AU264" s="119" t="s">
        <v>80</v>
      </c>
      <c r="AV264" s="12" t="s">
        <v>80</v>
      </c>
      <c r="AW264" s="12" t="s">
        <v>30</v>
      </c>
      <c r="AX264" s="12" t="s">
        <v>78</v>
      </c>
      <c r="AY264" s="119" t="s">
        <v>127</v>
      </c>
    </row>
    <row r="265" spans="2:65" s="1" customFormat="1" ht="16.5" customHeight="1">
      <c r="B265" s="101"/>
      <c r="C265" s="112" t="s">
        <v>506</v>
      </c>
      <c r="D265" s="112" t="s">
        <v>160</v>
      </c>
      <c r="E265" s="235" t="s">
        <v>507</v>
      </c>
      <c r="F265" s="236" t="s">
        <v>508</v>
      </c>
      <c r="G265" s="237" t="s">
        <v>132</v>
      </c>
      <c r="H265" s="238">
        <v>4.59</v>
      </c>
      <c r="I265" s="113">
        <v>0</v>
      </c>
      <c r="J265" s="254">
        <f>ROUND(I265*H265,2)</f>
        <v>0</v>
      </c>
      <c r="K265" s="236" t="s">
        <v>133</v>
      </c>
      <c r="L265" s="114"/>
      <c r="M265" s="115" t="s">
        <v>3</v>
      </c>
      <c r="N265" s="116" t="s">
        <v>41</v>
      </c>
      <c r="O265" s="106">
        <v>0</v>
      </c>
      <c r="P265" s="106">
        <f>O265*H265</f>
        <v>0</v>
      </c>
      <c r="Q265" s="106">
        <v>2.0000000000000001E-4</v>
      </c>
      <c r="R265" s="106">
        <f>Q265*H265</f>
        <v>9.1799999999999998E-4</v>
      </c>
      <c r="S265" s="106">
        <v>0</v>
      </c>
      <c r="T265" s="107">
        <f>S265*H265</f>
        <v>0</v>
      </c>
      <c r="AR265" s="108" t="s">
        <v>300</v>
      </c>
      <c r="AT265" s="108" t="s">
        <v>160</v>
      </c>
      <c r="AU265" s="108" t="s">
        <v>80</v>
      </c>
      <c r="AY265" s="16" t="s">
        <v>127</v>
      </c>
      <c r="BE265" s="109">
        <f>IF(N265="základní",J265,0)</f>
        <v>0</v>
      </c>
      <c r="BF265" s="109">
        <f>IF(N265="snížená",J265,0)</f>
        <v>0</v>
      </c>
      <c r="BG265" s="109">
        <f>IF(N265="zákl. přenesená",J265,0)</f>
        <v>0</v>
      </c>
      <c r="BH265" s="109">
        <f>IF(N265="sníž. přenesená",J265,0)</f>
        <v>0</v>
      </c>
      <c r="BI265" s="109">
        <f>IF(N265="nulová",J265,0)</f>
        <v>0</v>
      </c>
      <c r="BJ265" s="16" t="s">
        <v>78</v>
      </c>
      <c r="BK265" s="109">
        <f>ROUND(I265*H265,2)</f>
        <v>0</v>
      </c>
      <c r="BL265" s="16" t="s">
        <v>263</v>
      </c>
      <c r="BM265" s="108" t="s">
        <v>509</v>
      </c>
    </row>
    <row r="266" spans="2:65" s="12" customFormat="1">
      <c r="B266" s="118"/>
      <c r="D266" s="117" t="s">
        <v>182</v>
      </c>
      <c r="F266" s="241" t="s">
        <v>510</v>
      </c>
      <c r="H266" s="242">
        <v>4.59</v>
      </c>
      <c r="I266" s="272"/>
      <c r="L266" s="118"/>
      <c r="M266" s="120"/>
      <c r="T266" s="121"/>
      <c r="AT266" s="119" t="s">
        <v>182</v>
      </c>
      <c r="AU266" s="119" t="s">
        <v>80</v>
      </c>
      <c r="AV266" s="12" t="s">
        <v>80</v>
      </c>
      <c r="AW266" s="12" t="s">
        <v>4</v>
      </c>
      <c r="AX266" s="12" t="s">
        <v>78</v>
      </c>
      <c r="AY266" s="119" t="s">
        <v>127</v>
      </c>
    </row>
    <row r="267" spans="2:65" s="1" customFormat="1" ht="24.2" customHeight="1">
      <c r="B267" s="101"/>
      <c r="C267" s="102" t="s">
        <v>511</v>
      </c>
      <c r="D267" s="102" t="s">
        <v>129</v>
      </c>
      <c r="E267" s="230" t="s">
        <v>512</v>
      </c>
      <c r="F267" s="231" t="s">
        <v>513</v>
      </c>
      <c r="G267" s="232" t="s">
        <v>163</v>
      </c>
      <c r="H267" s="233">
        <v>0.88700000000000001</v>
      </c>
      <c r="I267" s="103">
        <v>0</v>
      </c>
      <c r="J267" s="253">
        <f>ROUND(I267*H267,2)</f>
        <v>0</v>
      </c>
      <c r="K267" s="231" t="s">
        <v>133</v>
      </c>
      <c r="L267" s="27"/>
      <c r="M267" s="104" t="s">
        <v>3</v>
      </c>
      <c r="N267" s="105" t="s">
        <v>41</v>
      </c>
      <c r="O267" s="106">
        <v>3.3119999999999998</v>
      </c>
      <c r="P267" s="106">
        <f>O267*H267</f>
        <v>2.9377439999999999</v>
      </c>
      <c r="Q267" s="106">
        <v>0</v>
      </c>
      <c r="R267" s="106">
        <f>Q267*H267</f>
        <v>0</v>
      </c>
      <c r="S267" s="106">
        <v>0</v>
      </c>
      <c r="T267" s="107">
        <f>S267*H267</f>
        <v>0</v>
      </c>
      <c r="AR267" s="108" t="s">
        <v>263</v>
      </c>
      <c r="AT267" s="108" t="s">
        <v>129</v>
      </c>
      <c r="AU267" s="108" t="s">
        <v>80</v>
      </c>
      <c r="AY267" s="16" t="s">
        <v>127</v>
      </c>
      <c r="BE267" s="109">
        <f>IF(N267="základní",J267,0)</f>
        <v>0</v>
      </c>
      <c r="BF267" s="109">
        <f>IF(N267="snížená",J267,0)</f>
        <v>0</v>
      </c>
      <c r="BG267" s="109">
        <f>IF(N267="zákl. přenesená",J267,0)</f>
        <v>0</v>
      </c>
      <c r="BH267" s="109">
        <f>IF(N267="sníž. přenesená",J267,0)</f>
        <v>0</v>
      </c>
      <c r="BI267" s="109">
        <f>IF(N267="nulová",J267,0)</f>
        <v>0</v>
      </c>
      <c r="BJ267" s="16" t="s">
        <v>78</v>
      </c>
      <c r="BK267" s="109">
        <f>ROUND(I267*H267,2)</f>
        <v>0</v>
      </c>
      <c r="BL267" s="16" t="s">
        <v>263</v>
      </c>
      <c r="BM267" s="108" t="s">
        <v>514</v>
      </c>
    </row>
    <row r="268" spans="2:65" s="1" customFormat="1">
      <c r="B268" s="27"/>
      <c r="D268" s="110" t="s">
        <v>136</v>
      </c>
      <c r="F268" s="234" t="s">
        <v>515</v>
      </c>
      <c r="I268" s="258"/>
      <c r="L268" s="27"/>
      <c r="M268" s="111"/>
      <c r="T268" s="45"/>
      <c r="AT268" s="16" t="s">
        <v>136</v>
      </c>
      <c r="AU268" s="16" t="s">
        <v>80</v>
      </c>
    </row>
    <row r="269" spans="2:65" s="1" customFormat="1" ht="24.2" customHeight="1">
      <c r="B269" s="101"/>
      <c r="C269" s="102" t="s">
        <v>516</v>
      </c>
      <c r="D269" s="102" t="s">
        <v>129</v>
      </c>
      <c r="E269" s="230" t="s">
        <v>517</v>
      </c>
      <c r="F269" s="231" t="s">
        <v>518</v>
      </c>
      <c r="G269" s="232" t="s">
        <v>163</v>
      </c>
      <c r="H269" s="233">
        <v>0.254</v>
      </c>
      <c r="I269" s="103">
        <v>0</v>
      </c>
      <c r="J269" s="253">
        <f>ROUND(I269*H269,2)</f>
        <v>0</v>
      </c>
      <c r="K269" s="231" t="s">
        <v>133</v>
      </c>
      <c r="L269" s="27"/>
      <c r="M269" s="104" t="s">
        <v>3</v>
      </c>
      <c r="N269" s="105" t="s">
        <v>41</v>
      </c>
      <c r="O269" s="106">
        <v>0</v>
      </c>
      <c r="P269" s="106">
        <f>O269*H269</f>
        <v>0</v>
      </c>
      <c r="Q269" s="106">
        <v>0</v>
      </c>
      <c r="R269" s="106">
        <f>Q269*H269</f>
        <v>0</v>
      </c>
      <c r="S269" s="106">
        <v>0</v>
      </c>
      <c r="T269" s="107">
        <f>S269*H269</f>
        <v>0</v>
      </c>
      <c r="AR269" s="108" t="s">
        <v>134</v>
      </c>
      <c r="AT269" s="108" t="s">
        <v>129</v>
      </c>
      <c r="AU269" s="108" t="s">
        <v>80</v>
      </c>
      <c r="AY269" s="16" t="s">
        <v>127</v>
      </c>
      <c r="BE269" s="109">
        <f>IF(N269="základní",J269,0)</f>
        <v>0</v>
      </c>
      <c r="BF269" s="109">
        <f>IF(N269="snížená",J269,0)</f>
        <v>0</v>
      </c>
      <c r="BG269" s="109">
        <f>IF(N269="zákl. přenesená",J269,0)</f>
        <v>0</v>
      </c>
      <c r="BH269" s="109">
        <f>IF(N269="sníž. přenesená",J269,0)</f>
        <v>0</v>
      </c>
      <c r="BI269" s="109">
        <f>IF(N269="nulová",J269,0)</f>
        <v>0</v>
      </c>
      <c r="BJ269" s="16" t="s">
        <v>78</v>
      </c>
      <c r="BK269" s="109">
        <f>ROUND(I269*H269,2)</f>
        <v>0</v>
      </c>
      <c r="BL269" s="16" t="s">
        <v>134</v>
      </c>
      <c r="BM269" s="108" t="s">
        <v>519</v>
      </c>
    </row>
    <row r="270" spans="2:65" s="1" customFormat="1">
      <c r="B270" s="27"/>
      <c r="D270" s="110" t="s">
        <v>136</v>
      </c>
      <c r="F270" s="234" t="s">
        <v>520</v>
      </c>
      <c r="I270" s="258"/>
      <c r="L270" s="27"/>
      <c r="M270" s="111"/>
      <c r="T270" s="45"/>
      <c r="AT270" s="16" t="s">
        <v>136</v>
      </c>
      <c r="AU270" s="16" t="s">
        <v>80</v>
      </c>
    </row>
    <row r="271" spans="2:65" s="1" customFormat="1" ht="19.5">
      <c r="B271" s="27"/>
      <c r="D271" s="117" t="s">
        <v>174</v>
      </c>
      <c r="F271" s="239" t="s">
        <v>521</v>
      </c>
      <c r="I271" s="258"/>
      <c r="L271" s="27"/>
      <c r="M271" s="111"/>
      <c r="T271" s="45"/>
      <c r="AT271" s="16" t="s">
        <v>174</v>
      </c>
      <c r="AU271" s="16" t="s">
        <v>80</v>
      </c>
    </row>
    <row r="272" spans="2:65" s="12" customFormat="1">
      <c r="B272" s="118"/>
      <c r="D272" s="117" t="s">
        <v>182</v>
      </c>
      <c r="E272" s="119" t="s">
        <v>3</v>
      </c>
      <c r="F272" s="241" t="s">
        <v>522</v>
      </c>
      <c r="H272" s="242">
        <v>0.254</v>
      </c>
      <c r="I272" s="272"/>
      <c r="L272" s="118"/>
      <c r="M272" s="120"/>
      <c r="T272" s="121"/>
      <c r="AT272" s="119" t="s">
        <v>182</v>
      </c>
      <c r="AU272" s="119" t="s">
        <v>80</v>
      </c>
      <c r="AV272" s="12" t="s">
        <v>80</v>
      </c>
      <c r="AW272" s="12" t="s">
        <v>30</v>
      </c>
      <c r="AX272" s="12" t="s">
        <v>78</v>
      </c>
      <c r="AY272" s="119" t="s">
        <v>127</v>
      </c>
    </row>
    <row r="273" spans="2:65" s="11" customFormat="1" ht="22.9" customHeight="1">
      <c r="B273" s="94"/>
      <c r="D273" s="95" t="s">
        <v>69</v>
      </c>
      <c r="E273" s="240" t="s">
        <v>523</v>
      </c>
      <c r="F273" s="240" t="s">
        <v>524</v>
      </c>
      <c r="I273" s="271"/>
      <c r="J273" s="255">
        <f>BK273</f>
        <v>0</v>
      </c>
      <c r="L273" s="94"/>
      <c r="M273" s="96"/>
      <c r="P273" s="97">
        <f>SUM(P274:P299)</f>
        <v>11.943986000000001</v>
      </c>
      <c r="R273" s="97">
        <f>SUM(R274:R299)</f>
        <v>0.18337617000000001</v>
      </c>
      <c r="T273" s="98">
        <f>SUM(T274:T299)</f>
        <v>6.6911999999999999E-2</v>
      </c>
      <c r="AR273" s="95" t="s">
        <v>80</v>
      </c>
      <c r="AT273" s="99" t="s">
        <v>69</v>
      </c>
      <c r="AU273" s="99" t="s">
        <v>78</v>
      </c>
      <c r="AY273" s="95" t="s">
        <v>127</v>
      </c>
      <c r="BK273" s="100">
        <f>SUM(BK274:BK299)</f>
        <v>0</v>
      </c>
    </row>
    <row r="274" spans="2:65" s="1" customFormat="1" ht="16.5" customHeight="1">
      <c r="B274" s="101"/>
      <c r="C274" s="102" t="s">
        <v>525</v>
      </c>
      <c r="D274" s="102" t="s">
        <v>129</v>
      </c>
      <c r="E274" s="230" t="s">
        <v>526</v>
      </c>
      <c r="F274" s="231" t="s">
        <v>527</v>
      </c>
      <c r="G274" s="232" t="s">
        <v>146</v>
      </c>
      <c r="H274" s="233">
        <v>5.7480000000000002</v>
      </c>
      <c r="I274" s="103">
        <v>0</v>
      </c>
      <c r="J274" s="253">
        <f>ROUND(I274*H274,2)</f>
        <v>0</v>
      </c>
      <c r="K274" s="231" t="s">
        <v>133</v>
      </c>
      <c r="L274" s="27"/>
      <c r="M274" s="104" t="s">
        <v>3</v>
      </c>
      <c r="N274" s="105" t="s">
        <v>41</v>
      </c>
      <c r="O274" s="106">
        <v>0.375</v>
      </c>
      <c r="P274" s="106">
        <f>O274*H274</f>
        <v>2.1555</v>
      </c>
      <c r="Q274" s="106">
        <v>1.5E-3</v>
      </c>
      <c r="R274" s="106">
        <f>Q274*H274</f>
        <v>8.6220000000000012E-3</v>
      </c>
      <c r="S274" s="106">
        <v>0</v>
      </c>
      <c r="T274" s="107">
        <f>S274*H274</f>
        <v>0</v>
      </c>
      <c r="AR274" s="108" t="s">
        <v>263</v>
      </c>
      <c r="AT274" s="108" t="s">
        <v>129</v>
      </c>
      <c r="AU274" s="108" t="s">
        <v>80</v>
      </c>
      <c r="AY274" s="16" t="s">
        <v>127</v>
      </c>
      <c r="BE274" s="109">
        <f>IF(N274="základní",J274,0)</f>
        <v>0</v>
      </c>
      <c r="BF274" s="109">
        <f>IF(N274="snížená",J274,0)</f>
        <v>0</v>
      </c>
      <c r="BG274" s="109">
        <f>IF(N274="zákl. přenesená",J274,0)</f>
        <v>0</v>
      </c>
      <c r="BH274" s="109">
        <f>IF(N274="sníž. přenesená",J274,0)</f>
        <v>0</v>
      </c>
      <c r="BI274" s="109">
        <f>IF(N274="nulová",J274,0)</f>
        <v>0</v>
      </c>
      <c r="BJ274" s="16" t="s">
        <v>78</v>
      </c>
      <c r="BK274" s="109">
        <f>ROUND(I274*H274,2)</f>
        <v>0</v>
      </c>
      <c r="BL274" s="16" t="s">
        <v>263</v>
      </c>
      <c r="BM274" s="108" t="s">
        <v>528</v>
      </c>
    </row>
    <row r="275" spans="2:65" s="1" customFormat="1">
      <c r="B275" s="27"/>
      <c r="D275" s="110" t="s">
        <v>136</v>
      </c>
      <c r="F275" s="234" t="s">
        <v>529</v>
      </c>
      <c r="I275" s="258"/>
      <c r="L275" s="27"/>
      <c r="M275" s="111"/>
      <c r="T275" s="45"/>
      <c r="AT275" s="16" t="s">
        <v>136</v>
      </c>
      <c r="AU275" s="16" t="s">
        <v>80</v>
      </c>
    </row>
    <row r="276" spans="2:65" s="1" customFormat="1" ht="21.75" customHeight="1">
      <c r="B276" s="101"/>
      <c r="C276" s="102" t="s">
        <v>530</v>
      </c>
      <c r="D276" s="102" t="s">
        <v>129</v>
      </c>
      <c r="E276" s="230" t="s">
        <v>531</v>
      </c>
      <c r="F276" s="231" t="s">
        <v>532</v>
      </c>
      <c r="G276" s="232" t="s">
        <v>146</v>
      </c>
      <c r="H276" s="233">
        <v>5.7480000000000002</v>
      </c>
      <c r="I276" s="103">
        <v>0</v>
      </c>
      <c r="J276" s="253">
        <f>ROUND(I276*H276,2)</f>
        <v>0</v>
      </c>
      <c r="K276" s="231" t="s">
        <v>133</v>
      </c>
      <c r="L276" s="27"/>
      <c r="M276" s="104" t="s">
        <v>3</v>
      </c>
      <c r="N276" s="105" t="s">
        <v>41</v>
      </c>
      <c r="O276" s="106">
        <v>9.9000000000000005E-2</v>
      </c>
      <c r="P276" s="106">
        <f>O276*H276</f>
        <v>0.569052</v>
      </c>
      <c r="Q276" s="106">
        <v>4.4999999999999997E-3</v>
      </c>
      <c r="R276" s="106">
        <f>Q276*H276</f>
        <v>2.5866E-2</v>
      </c>
      <c r="S276" s="106">
        <v>0</v>
      </c>
      <c r="T276" s="107">
        <f>S276*H276</f>
        <v>0</v>
      </c>
      <c r="AR276" s="108" t="s">
        <v>263</v>
      </c>
      <c r="AT276" s="108" t="s">
        <v>129</v>
      </c>
      <c r="AU276" s="108" t="s">
        <v>80</v>
      </c>
      <c r="AY276" s="16" t="s">
        <v>127</v>
      </c>
      <c r="BE276" s="109">
        <f>IF(N276="základní",J276,0)</f>
        <v>0</v>
      </c>
      <c r="BF276" s="109">
        <f>IF(N276="snížená",J276,0)</f>
        <v>0</v>
      </c>
      <c r="BG276" s="109">
        <f>IF(N276="zákl. přenesená",J276,0)</f>
        <v>0</v>
      </c>
      <c r="BH276" s="109">
        <f>IF(N276="sníž. přenesená",J276,0)</f>
        <v>0</v>
      </c>
      <c r="BI276" s="109">
        <f>IF(N276="nulová",J276,0)</f>
        <v>0</v>
      </c>
      <c r="BJ276" s="16" t="s">
        <v>78</v>
      </c>
      <c r="BK276" s="109">
        <f>ROUND(I276*H276,2)</f>
        <v>0</v>
      </c>
      <c r="BL276" s="16" t="s">
        <v>263</v>
      </c>
      <c r="BM276" s="108" t="s">
        <v>533</v>
      </c>
    </row>
    <row r="277" spans="2:65" s="1" customFormat="1">
      <c r="B277" s="27"/>
      <c r="D277" s="110" t="s">
        <v>136</v>
      </c>
      <c r="F277" s="234" t="s">
        <v>534</v>
      </c>
      <c r="I277" s="258"/>
      <c r="L277" s="27"/>
      <c r="M277" s="111"/>
      <c r="T277" s="45"/>
      <c r="AT277" s="16" t="s">
        <v>136</v>
      </c>
      <c r="AU277" s="16" t="s">
        <v>80</v>
      </c>
    </row>
    <row r="278" spans="2:65" s="1" customFormat="1" ht="21.75" customHeight="1">
      <c r="B278" s="101"/>
      <c r="C278" s="102" t="s">
        <v>535</v>
      </c>
      <c r="D278" s="102" t="s">
        <v>129</v>
      </c>
      <c r="E278" s="230" t="s">
        <v>536</v>
      </c>
      <c r="F278" s="231" t="s">
        <v>537</v>
      </c>
      <c r="G278" s="232" t="s">
        <v>146</v>
      </c>
      <c r="H278" s="233">
        <v>5.7480000000000002</v>
      </c>
      <c r="I278" s="103">
        <v>0</v>
      </c>
      <c r="J278" s="253">
        <f>ROUND(I278*H278,2)</f>
        <v>0</v>
      </c>
      <c r="K278" s="231" t="s">
        <v>133</v>
      </c>
      <c r="L278" s="27"/>
      <c r="M278" s="104" t="s">
        <v>3</v>
      </c>
      <c r="N278" s="105" t="s">
        <v>41</v>
      </c>
      <c r="O278" s="106">
        <v>0.86</v>
      </c>
      <c r="P278" s="106">
        <f>O278*H278</f>
        <v>4.9432799999999997</v>
      </c>
      <c r="Q278" s="106">
        <v>5.3E-3</v>
      </c>
      <c r="R278" s="106">
        <f>Q278*H278</f>
        <v>3.0464400000000003E-2</v>
      </c>
      <c r="S278" s="106">
        <v>0</v>
      </c>
      <c r="T278" s="107">
        <f>S278*H278</f>
        <v>0</v>
      </c>
      <c r="AR278" s="108" t="s">
        <v>263</v>
      </c>
      <c r="AT278" s="108" t="s">
        <v>129</v>
      </c>
      <c r="AU278" s="108" t="s">
        <v>80</v>
      </c>
      <c r="AY278" s="16" t="s">
        <v>127</v>
      </c>
      <c r="BE278" s="109">
        <f>IF(N278="základní",J278,0)</f>
        <v>0</v>
      </c>
      <c r="BF278" s="109">
        <f>IF(N278="snížená",J278,0)</f>
        <v>0</v>
      </c>
      <c r="BG278" s="109">
        <f>IF(N278="zákl. přenesená",J278,0)</f>
        <v>0</v>
      </c>
      <c r="BH278" s="109">
        <f>IF(N278="sníž. přenesená",J278,0)</f>
        <v>0</v>
      </c>
      <c r="BI278" s="109">
        <f>IF(N278="nulová",J278,0)</f>
        <v>0</v>
      </c>
      <c r="BJ278" s="16" t="s">
        <v>78</v>
      </c>
      <c r="BK278" s="109">
        <f>ROUND(I278*H278,2)</f>
        <v>0</v>
      </c>
      <c r="BL278" s="16" t="s">
        <v>263</v>
      </c>
      <c r="BM278" s="108" t="s">
        <v>538</v>
      </c>
    </row>
    <row r="279" spans="2:65" s="1" customFormat="1">
      <c r="B279" s="27"/>
      <c r="D279" s="110" t="s">
        <v>136</v>
      </c>
      <c r="F279" s="234" t="s">
        <v>539</v>
      </c>
      <c r="I279" s="258"/>
      <c r="L279" s="27"/>
      <c r="M279" s="111"/>
      <c r="T279" s="45"/>
      <c r="AT279" s="16" t="s">
        <v>136</v>
      </c>
      <c r="AU279" s="16" t="s">
        <v>80</v>
      </c>
    </row>
    <row r="280" spans="2:65" s="12" customFormat="1">
      <c r="B280" s="118"/>
      <c r="D280" s="117" t="s">
        <v>182</v>
      </c>
      <c r="E280" s="119" t="s">
        <v>3</v>
      </c>
      <c r="F280" s="241" t="s">
        <v>540</v>
      </c>
      <c r="H280" s="242">
        <v>2.46</v>
      </c>
      <c r="I280" s="272"/>
      <c r="L280" s="118"/>
      <c r="M280" s="120"/>
      <c r="T280" s="121"/>
      <c r="AT280" s="119" t="s">
        <v>182</v>
      </c>
      <c r="AU280" s="119" t="s">
        <v>80</v>
      </c>
      <c r="AV280" s="12" t="s">
        <v>80</v>
      </c>
      <c r="AW280" s="12" t="s">
        <v>30</v>
      </c>
      <c r="AX280" s="12" t="s">
        <v>70</v>
      </c>
      <c r="AY280" s="119" t="s">
        <v>127</v>
      </c>
    </row>
    <row r="281" spans="2:65" s="12" customFormat="1">
      <c r="B281" s="118"/>
      <c r="D281" s="117" t="s">
        <v>182</v>
      </c>
      <c r="E281" s="119" t="s">
        <v>3</v>
      </c>
      <c r="F281" s="241" t="s">
        <v>541</v>
      </c>
      <c r="H281" s="242">
        <v>3.2879999999999998</v>
      </c>
      <c r="I281" s="272"/>
      <c r="L281" s="118"/>
      <c r="M281" s="120"/>
      <c r="T281" s="121"/>
      <c r="AT281" s="119" t="s">
        <v>182</v>
      </c>
      <c r="AU281" s="119" t="s">
        <v>80</v>
      </c>
      <c r="AV281" s="12" t="s">
        <v>80</v>
      </c>
      <c r="AW281" s="12" t="s">
        <v>30</v>
      </c>
      <c r="AX281" s="12" t="s">
        <v>70</v>
      </c>
      <c r="AY281" s="119" t="s">
        <v>127</v>
      </c>
    </row>
    <row r="282" spans="2:65" s="13" customFormat="1">
      <c r="B282" s="122"/>
      <c r="D282" s="117" t="s">
        <v>182</v>
      </c>
      <c r="E282" s="123" t="s">
        <v>3</v>
      </c>
      <c r="F282" s="243" t="s">
        <v>466</v>
      </c>
      <c r="H282" s="244">
        <v>5.7480000000000002</v>
      </c>
      <c r="I282" s="273"/>
      <c r="L282" s="122"/>
      <c r="M282" s="124"/>
      <c r="T282" s="125"/>
      <c r="AT282" s="123" t="s">
        <v>182</v>
      </c>
      <c r="AU282" s="123" t="s">
        <v>80</v>
      </c>
      <c r="AV282" s="13" t="s">
        <v>134</v>
      </c>
      <c r="AW282" s="13" t="s">
        <v>30</v>
      </c>
      <c r="AX282" s="13" t="s">
        <v>78</v>
      </c>
      <c r="AY282" s="123" t="s">
        <v>127</v>
      </c>
    </row>
    <row r="283" spans="2:65" s="1" customFormat="1" ht="16.5" customHeight="1">
      <c r="B283" s="101"/>
      <c r="C283" s="112" t="s">
        <v>542</v>
      </c>
      <c r="D283" s="112" t="s">
        <v>160</v>
      </c>
      <c r="E283" s="235" t="s">
        <v>543</v>
      </c>
      <c r="F283" s="236" t="s">
        <v>544</v>
      </c>
      <c r="G283" s="237" t="s">
        <v>146</v>
      </c>
      <c r="H283" s="238">
        <v>6.3230000000000004</v>
      </c>
      <c r="I283" s="113">
        <v>0</v>
      </c>
      <c r="J283" s="254">
        <f>ROUND(I283*H283,2)</f>
        <v>0</v>
      </c>
      <c r="K283" s="236" t="s">
        <v>133</v>
      </c>
      <c r="L283" s="114"/>
      <c r="M283" s="115" t="s">
        <v>3</v>
      </c>
      <c r="N283" s="116" t="s">
        <v>41</v>
      </c>
      <c r="O283" s="106">
        <v>0</v>
      </c>
      <c r="P283" s="106">
        <f>O283*H283</f>
        <v>0</v>
      </c>
      <c r="Q283" s="106">
        <v>1.771E-2</v>
      </c>
      <c r="R283" s="106">
        <f>Q283*H283</f>
        <v>0.11198033</v>
      </c>
      <c r="S283" s="106">
        <v>0</v>
      </c>
      <c r="T283" s="107">
        <f>S283*H283</f>
        <v>0</v>
      </c>
      <c r="AR283" s="108" t="s">
        <v>300</v>
      </c>
      <c r="AT283" s="108" t="s">
        <v>160</v>
      </c>
      <c r="AU283" s="108" t="s">
        <v>80</v>
      </c>
      <c r="AY283" s="16" t="s">
        <v>127</v>
      </c>
      <c r="BE283" s="109">
        <f>IF(N283="základní",J283,0)</f>
        <v>0</v>
      </c>
      <c r="BF283" s="109">
        <f>IF(N283="snížená",J283,0)</f>
        <v>0</v>
      </c>
      <c r="BG283" s="109">
        <f>IF(N283="zákl. přenesená",J283,0)</f>
        <v>0</v>
      </c>
      <c r="BH283" s="109">
        <f>IF(N283="sníž. přenesená",J283,0)</f>
        <v>0</v>
      </c>
      <c r="BI283" s="109">
        <f>IF(N283="nulová",J283,0)</f>
        <v>0</v>
      </c>
      <c r="BJ283" s="16" t="s">
        <v>78</v>
      </c>
      <c r="BK283" s="109">
        <f>ROUND(I283*H283,2)</f>
        <v>0</v>
      </c>
      <c r="BL283" s="16" t="s">
        <v>263</v>
      </c>
      <c r="BM283" s="108" t="s">
        <v>545</v>
      </c>
    </row>
    <row r="284" spans="2:65" s="12" customFormat="1">
      <c r="B284" s="118"/>
      <c r="D284" s="117" t="s">
        <v>182</v>
      </c>
      <c r="F284" s="241" t="s">
        <v>546</v>
      </c>
      <c r="H284" s="242">
        <v>6.3230000000000004</v>
      </c>
      <c r="I284" s="272"/>
      <c r="L284" s="118"/>
      <c r="M284" s="120"/>
      <c r="T284" s="121"/>
      <c r="AT284" s="119" t="s">
        <v>182</v>
      </c>
      <c r="AU284" s="119" t="s">
        <v>80</v>
      </c>
      <c r="AV284" s="12" t="s">
        <v>80</v>
      </c>
      <c r="AW284" s="12" t="s">
        <v>4</v>
      </c>
      <c r="AX284" s="12" t="s">
        <v>78</v>
      </c>
      <c r="AY284" s="119" t="s">
        <v>127</v>
      </c>
    </row>
    <row r="285" spans="2:65" s="1" customFormat="1" ht="16.5" customHeight="1">
      <c r="B285" s="101"/>
      <c r="C285" s="102" t="s">
        <v>547</v>
      </c>
      <c r="D285" s="102" t="s">
        <v>129</v>
      </c>
      <c r="E285" s="230" t="s">
        <v>548</v>
      </c>
      <c r="F285" s="231" t="s">
        <v>549</v>
      </c>
      <c r="G285" s="232" t="s">
        <v>146</v>
      </c>
      <c r="H285" s="233">
        <v>2.46</v>
      </c>
      <c r="I285" s="103">
        <v>0</v>
      </c>
      <c r="J285" s="253">
        <f>ROUND(I285*H285,2)</f>
        <v>0</v>
      </c>
      <c r="K285" s="231" t="s">
        <v>133</v>
      </c>
      <c r="L285" s="27"/>
      <c r="M285" s="104" t="s">
        <v>3</v>
      </c>
      <c r="N285" s="105" t="s">
        <v>41</v>
      </c>
      <c r="O285" s="106">
        <v>0.192</v>
      </c>
      <c r="P285" s="106">
        <f>O285*H285</f>
        <v>0.47232000000000002</v>
      </c>
      <c r="Q285" s="106">
        <v>0</v>
      </c>
      <c r="R285" s="106">
        <f>Q285*H285</f>
        <v>0</v>
      </c>
      <c r="S285" s="106">
        <v>2.7199999999999998E-2</v>
      </c>
      <c r="T285" s="107">
        <f>S285*H285</f>
        <v>6.6911999999999999E-2</v>
      </c>
      <c r="AR285" s="108" t="s">
        <v>263</v>
      </c>
      <c r="AT285" s="108" t="s">
        <v>129</v>
      </c>
      <c r="AU285" s="108" t="s">
        <v>80</v>
      </c>
      <c r="AY285" s="16" t="s">
        <v>127</v>
      </c>
      <c r="BE285" s="109">
        <f>IF(N285="základní",J285,0)</f>
        <v>0</v>
      </c>
      <c r="BF285" s="109">
        <f>IF(N285="snížená",J285,0)</f>
        <v>0</v>
      </c>
      <c r="BG285" s="109">
        <f>IF(N285="zákl. přenesená",J285,0)</f>
        <v>0</v>
      </c>
      <c r="BH285" s="109">
        <f>IF(N285="sníž. přenesená",J285,0)</f>
        <v>0</v>
      </c>
      <c r="BI285" s="109">
        <f>IF(N285="nulová",J285,0)</f>
        <v>0</v>
      </c>
      <c r="BJ285" s="16" t="s">
        <v>78</v>
      </c>
      <c r="BK285" s="109">
        <f>ROUND(I285*H285,2)</f>
        <v>0</v>
      </c>
      <c r="BL285" s="16" t="s">
        <v>263</v>
      </c>
      <c r="BM285" s="108" t="s">
        <v>550</v>
      </c>
    </row>
    <row r="286" spans="2:65" s="1" customFormat="1">
      <c r="B286" s="27"/>
      <c r="D286" s="110" t="s">
        <v>136</v>
      </c>
      <c r="F286" s="234" t="s">
        <v>551</v>
      </c>
      <c r="I286" s="258"/>
      <c r="L286" s="27"/>
      <c r="M286" s="111"/>
      <c r="T286" s="45"/>
      <c r="AT286" s="16" t="s">
        <v>136</v>
      </c>
      <c r="AU286" s="16" t="s">
        <v>80</v>
      </c>
    </row>
    <row r="287" spans="2:65" s="1" customFormat="1" ht="16.5" customHeight="1">
      <c r="B287" s="101"/>
      <c r="C287" s="102" t="s">
        <v>552</v>
      </c>
      <c r="D287" s="102" t="s">
        <v>129</v>
      </c>
      <c r="E287" s="230" t="s">
        <v>553</v>
      </c>
      <c r="F287" s="231" t="s">
        <v>554</v>
      </c>
      <c r="G287" s="232" t="s">
        <v>132</v>
      </c>
      <c r="H287" s="233">
        <v>11.93</v>
      </c>
      <c r="I287" s="103">
        <v>0</v>
      </c>
      <c r="J287" s="253">
        <f>ROUND(I287*H287,2)</f>
        <v>0</v>
      </c>
      <c r="K287" s="231" t="s">
        <v>133</v>
      </c>
      <c r="L287" s="27"/>
      <c r="M287" s="104" t="s">
        <v>3</v>
      </c>
      <c r="N287" s="105" t="s">
        <v>41</v>
      </c>
      <c r="O287" s="106">
        <v>0.16</v>
      </c>
      <c r="P287" s="106">
        <f>O287*H287</f>
        <v>1.9088000000000001</v>
      </c>
      <c r="Q287" s="106">
        <v>1.8000000000000001E-4</v>
      </c>
      <c r="R287" s="106">
        <f>Q287*H287</f>
        <v>2.1474000000000003E-3</v>
      </c>
      <c r="S287" s="106">
        <v>0</v>
      </c>
      <c r="T287" s="107">
        <f>S287*H287</f>
        <v>0</v>
      </c>
      <c r="AR287" s="108" t="s">
        <v>263</v>
      </c>
      <c r="AT287" s="108" t="s">
        <v>129</v>
      </c>
      <c r="AU287" s="108" t="s">
        <v>80</v>
      </c>
      <c r="AY287" s="16" t="s">
        <v>127</v>
      </c>
      <c r="BE287" s="109">
        <f>IF(N287="základní",J287,0)</f>
        <v>0</v>
      </c>
      <c r="BF287" s="109">
        <f>IF(N287="snížená",J287,0)</f>
        <v>0</v>
      </c>
      <c r="BG287" s="109">
        <f>IF(N287="zákl. přenesená",J287,0)</f>
        <v>0</v>
      </c>
      <c r="BH287" s="109">
        <f>IF(N287="sníž. přenesená",J287,0)</f>
        <v>0</v>
      </c>
      <c r="BI287" s="109">
        <f>IF(N287="nulová",J287,0)</f>
        <v>0</v>
      </c>
      <c r="BJ287" s="16" t="s">
        <v>78</v>
      </c>
      <c r="BK287" s="109">
        <f>ROUND(I287*H287,2)</f>
        <v>0</v>
      </c>
      <c r="BL287" s="16" t="s">
        <v>263</v>
      </c>
      <c r="BM287" s="108" t="s">
        <v>555</v>
      </c>
    </row>
    <row r="288" spans="2:65" s="1" customFormat="1">
      <c r="B288" s="27"/>
      <c r="D288" s="110" t="s">
        <v>136</v>
      </c>
      <c r="F288" s="234" t="s">
        <v>556</v>
      </c>
      <c r="I288" s="258"/>
      <c r="L288" s="27"/>
      <c r="M288" s="111"/>
      <c r="T288" s="45"/>
      <c r="AT288" s="16" t="s">
        <v>136</v>
      </c>
      <c r="AU288" s="16" t="s">
        <v>80</v>
      </c>
    </row>
    <row r="289" spans="2:65" s="12" customFormat="1">
      <c r="B289" s="118"/>
      <c r="D289" s="117" t="s">
        <v>182</v>
      </c>
      <c r="E289" s="119" t="s">
        <v>3</v>
      </c>
      <c r="F289" s="241" t="s">
        <v>557</v>
      </c>
      <c r="H289" s="242">
        <v>4.45</v>
      </c>
      <c r="I289" s="272"/>
      <c r="L289" s="118"/>
      <c r="M289" s="120"/>
      <c r="T289" s="121"/>
      <c r="AT289" s="119" t="s">
        <v>182</v>
      </c>
      <c r="AU289" s="119" t="s">
        <v>80</v>
      </c>
      <c r="AV289" s="12" t="s">
        <v>80</v>
      </c>
      <c r="AW289" s="12" t="s">
        <v>30</v>
      </c>
      <c r="AX289" s="12" t="s">
        <v>70</v>
      </c>
      <c r="AY289" s="119" t="s">
        <v>127</v>
      </c>
    </row>
    <row r="290" spans="2:65" s="12" customFormat="1">
      <c r="B290" s="118"/>
      <c r="D290" s="117" t="s">
        <v>182</v>
      </c>
      <c r="E290" s="119" t="s">
        <v>3</v>
      </c>
      <c r="F290" s="241" t="s">
        <v>558</v>
      </c>
      <c r="H290" s="242">
        <v>7.48</v>
      </c>
      <c r="I290" s="272"/>
      <c r="L290" s="118"/>
      <c r="M290" s="120"/>
      <c r="T290" s="121"/>
      <c r="AT290" s="119" t="s">
        <v>182</v>
      </c>
      <c r="AU290" s="119" t="s">
        <v>80</v>
      </c>
      <c r="AV290" s="12" t="s">
        <v>80</v>
      </c>
      <c r="AW290" s="12" t="s">
        <v>30</v>
      </c>
      <c r="AX290" s="12" t="s">
        <v>70</v>
      </c>
      <c r="AY290" s="119" t="s">
        <v>127</v>
      </c>
    </row>
    <row r="291" spans="2:65" s="13" customFormat="1">
      <c r="B291" s="122"/>
      <c r="D291" s="117" t="s">
        <v>182</v>
      </c>
      <c r="E291" s="123" t="s">
        <v>3</v>
      </c>
      <c r="F291" s="243" t="s">
        <v>466</v>
      </c>
      <c r="H291" s="244">
        <v>11.93</v>
      </c>
      <c r="I291" s="273"/>
      <c r="L291" s="122"/>
      <c r="M291" s="124"/>
      <c r="T291" s="125"/>
      <c r="AT291" s="123" t="s">
        <v>182</v>
      </c>
      <c r="AU291" s="123" t="s">
        <v>80</v>
      </c>
      <c r="AV291" s="13" t="s">
        <v>134</v>
      </c>
      <c r="AW291" s="13" t="s">
        <v>30</v>
      </c>
      <c r="AX291" s="13" t="s">
        <v>78</v>
      </c>
      <c r="AY291" s="123" t="s">
        <v>127</v>
      </c>
    </row>
    <row r="292" spans="2:65" s="1" customFormat="1" ht="16.5" customHeight="1">
      <c r="B292" s="101"/>
      <c r="C292" s="112" t="s">
        <v>559</v>
      </c>
      <c r="D292" s="112" t="s">
        <v>160</v>
      </c>
      <c r="E292" s="235" t="s">
        <v>560</v>
      </c>
      <c r="F292" s="236" t="s">
        <v>561</v>
      </c>
      <c r="G292" s="237" t="s">
        <v>132</v>
      </c>
      <c r="H292" s="238">
        <v>12.526999999999999</v>
      </c>
      <c r="I292" s="113">
        <v>0</v>
      </c>
      <c r="J292" s="254">
        <f>ROUND(I292*H292,2)</f>
        <v>0</v>
      </c>
      <c r="K292" s="236" t="s">
        <v>133</v>
      </c>
      <c r="L292" s="114"/>
      <c r="M292" s="115" t="s">
        <v>3</v>
      </c>
      <c r="N292" s="116" t="s">
        <v>41</v>
      </c>
      <c r="O292" s="106">
        <v>0</v>
      </c>
      <c r="P292" s="106">
        <f>O292*H292</f>
        <v>0</v>
      </c>
      <c r="Q292" s="106">
        <v>3.2000000000000003E-4</v>
      </c>
      <c r="R292" s="106">
        <f>Q292*H292</f>
        <v>4.0086399999999999E-3</v>
      </c>
      <c r="S292" s="106">
        <v>0</v>
      </c>
      <c r="T292" s="107">
        <f>S292*H292</f>
        <v>0</v>
      </c>
      <c r="AR292" s="108" t="s">
        <v>300</v>
      </c>
      <c r="AT292" s="108" t="s">
        <v>160</v>
      </c>
      <c r="AU292" s="108" t="s">
        <v>80</v>
      </c>
      <c r="AY292" s="16" t="s">
        <v>127</v>
      </c>
      <c r="BE292" s="109">
        <f>IF(N292="základní",J292,0)</f>
        <v>0</v>
      </c>
      <c r="BF292" s="109">
        <f>IF(N292="snížená",J292,0)</f>
        <v>0</v>
      </c>
      <c r="BG292" s="109">
        <f>IF(N292="zákl. přenesená",J292,0)</f>
        <v>0</v>
      </c>
      <c r="BH292" s="109">
        <f>IF(N292="sníž. přenesená",J292,0)</f>
        <v>0</v>
      </c>
      <c r="BI292" s="109">
        <f>IF(N292="nulová",J292,0)</f>
        <v>0</v>
      </c>
      <c r="BJ292" s="16" t="s">
        <v>78</v>
      </c>
      <c r="BK292" s="109">
        <f>ROUND(I292*H292,2)</f>
        <v>0</v>
      </c>
      <c r="BL292" s="16" t="s">
        <v>263</v>
      </c>
      <c r="BM292" s="108" t="s">
        <v>562</v>
      </c>
    </row>
    <row r="293" spans="2:65" s="12" customFormat="1">
      <c r="B293" s="118"/>
      <c r="D293" s="117" t="s">
        <v>182</v>
      </c>
      <c r="F293" s="241" t="s">
        <v>563</v>
      </c>
      <c r="H293" s="242">
        <v>12.526999999999999</v>
      </c>
      <c r="I293" s="272"/>
      <c r="L293" s="118"/>
      <c r="M293" s="120"/>
      <c r="T293" s="121"/>
      <c r="AT293" s="119" t="s">
        <v>182</v>
      </c>
      <c r="AU293" s="119" t="s">
        <v>80</v>
      </c>
      <c r="AV293" s="12" t="s">
        <v>80</v>
      </c>
      <c r="AW293" s="12" t="s">
        <v>4</v>
      </c>
      <c r="AX293" s="12" t="s">
        <v>78</v>
      </c>
      <c r="AY293" s="119" t="s">
        <v>127</v>
      </c>
    </row>
    <row r="294" spans="2:65" s="1" customFormat="1" ht="16.5" customHeight="1">
      <c r="B294" s="101"/>
      <c r="C294" s="102" t="s">
        <v>564</v>
      </c>
      <c r="D294" s="102" t="s">
        <v>129</v>
      </c>
      <c r="E294" s="230" t="s">
        <v>565</v>
      </c>
      <c r="F294" s="231" t="s">
        <v>566</v>
      </c>
      <c r="G294" s="232" t="s">
        <v>146</v>
      </c>
      <c r="H294" s="233">
        <v>5.7480000000000002</v>
      </c>
      <c r="I294" s="103">
        <v>0</v>
      </c>
      <c r="J294" s="253">
        <f>ROUND(I294*H294,2)</f>
        <v>0</v>
      </c>
      <c r="K294" s="231" t="s">
        <v>133</v>
      </c>
      <c r="L294" s="27"/>
      <c r="M294" s="104" t="s">
        <v>3</v>
      </c>
      <c r="N294" s="105" t="s">
        <v>41</v>
      </c>
      <c r="O294" s="106">
        <v>4.1000000000000002E-2</v>
      </c>
      <c r="P294" s="106">
        <f>O294*H294</f>
        <v>0.23566800000000002</v>
      </c>
      <c r="Q294" s="106">
        <v>5.0000000000000002E-5</v>
      </c>
      <c r="R294" s="106">
        <f>Q294*H294</f>
        <v>2.8740000000000005E-4</v>
      </c>
      <c r="S294" s="106">
        <v>0</v>
      </c>
      <c r="T294" s="107">
        <f>S294*H294</f>
        <v>0</v>
      </c>
      <c r="AR294" s="108" t="s">
        <v>263</v>
      </c>
      <c r="AT294" s="108" t="s">
        <v>129</v>
      </c>
      <c r="AU294" s="108" t="s">
        <v>80</v>
      </c>
      <c r="AY294" s="16" t="s">
        <v>127</v>
      </c>
      <c r="BE294" s="109">
        <f>IF(N294="základní",J294,0)</f>
        <v>0</v>
      </c>
      <c r="BF294" s="109">
        <f>IF(N294="snížená",J294,0)</f>
        <v>0</v>
      </c>
      <c r="BG294" s="109">
        <f>IF(N294="zákl. přenesená",J294,0)</f>
        <v>0</v>
      </c>
      <c r="BH294" s="109">
        <f>IF(N294="sníž. přenesená",J294,0)</f>
        <v>0</v>
      </c>
      <c r="BI294" s="109">
        <f>IF(N294="nulová",J294,0)</f>
        <v>0</v>
      </c>
      <c r="BJ294" s="16" t="s">
        <v>78</v>
      </c>
      <c r="BK294" s="109">
        <f>ROUND(I294*H294,2)</f>
        <v>0</v>
      </c>
      <c r="BL294" s="16" t="s">
        <v>263</v>
      </c>
      <c r="BM294" s="108" t="s">
        <v>567</v>
      </c>
    </row>
    <row r="295" spans="2:65" s="1" customFormat="1">
      <c r="B295" s="27"/>
      <c r="D295" s="110" t="s">
        <v>136</v>
      </c>
      <c r="F295" s="234" t="s">
        <v>568</v>
      </c>
      <c r="I295" s="258"/>
      <c r="L295" s="27"/>
      <c r="M295" s="111"/>
      <c r="T295" s="45"/>
      <c r="AT295" s="16" t="s">
        <v>136</v>
      </c>
      <c r="AU295" s="16" t="s">
        <v>80</v>
      </c>
    </row>
    <row r="296" spans="2:65" s="1" customFormat="1" ht="24.2" customHeight="1">
      <c r="B296" s="101"/>
      <c r="C296" s="102" t="s">
        <v>569</v>
      </c>
      <c r="D296" s="102" t="s">
        <v>129</v>
      </c>
      <c r="E296" s="230" t="s">
        <v>570</v>
      </c>
      <c r="F296" s="231" t="s">
        <v>571</v>
      </c>
      <c r="G296" s="232" t="s">
        <v>146</v>
      </c>
      <c r="H296" s="233">
        <v>5.7480000000000002</v>
      </c>
      <c r="I296" s="103">
        <v>0</v>
      </c>
      <c r="J296" s="253">
        <f>ROUND(I296*H296,2)</f>
        <v>0</v>
      </c>
      <c r="K296" s="231" t="s">
        <v>133</v>
      </c>
      <c r="L296" s="27"/>
      <c r="M296" s="104" t="s">
        <v>3</v>
      </c>
      <c r="N296" s="105" t="s">
        <v>41</v>
      </c>
      <c r="O296" s="106">
        <v>0.16</v>
      </c>
      <c r="P296" s="106">
        <f>O296*H296</f>
        <v>0.91968000000000005</v>
      </c>
      <c r="Q296" s="106">
        <v>0</v>
      </c>
      <c r="R296" s="106">
        <f>Q296*H296</f>
        <v>0</v>
      </c>
      <c r="S296" s="106">
        <v>0</v>
      </c>
      <c r="T296" s="107">
        <f>S296*H296</f>
        <v>0</v>
      </c>
      <c r="AR296" s="108" t="s">
        <v>263</v>
      </c>
      <c r="AT296" s="108" t="s">
        <v>129</v>
      </c>
      <c r="AU296" s="108" t="s">
        <v>80</v>
      </c>
      <c r="AY296" s="16" t="s">
        <v>127</v>
      </c>
      <c r="BE296" s="109">
        <f>IF(N296="základní",J296,0)</f>
        <v>0</v>
      </c>
      <c r="BF296" s="109">
        <f>IF(N296="snížená",J296,0)</f>
        <v>0</v>
      </c>
      <c r="BG296" s="109">
        <f>IF(N296="zákl. přenesená",J296,0)</f>
        <v>0</v>
      </c>
      <c r="BH296" s="109">
        <f>IF(N296="sníž. přenesená",J296,0)</f>
        <v>0</v>
      </c>
      <c r="BI296" s="109">
        <f>IF(N296="nulová",J296,0)</f>
        <v>0</v>
      </c>
      <c r="BJ296" s="16" t="s">
        <v>78</v>
      </c>
      <c r="BK296" s="109">
        <f>ROUND(I296*H296,2)</f>
        <v>0</v>
      </c>
      <c r="BL296" s="16" t="s">
        <v>263</v>
      </c>
      <c r="BM296" s="108" t="s">
        <v>572</v>
      </c>
    </row>
    <row r="297" spans="2:65" s="1" customFormat="1">
      <c r="B297" s="27"/>
      <c r="D297" s="110" t="s">
        <v>136</v>
      </c>
      <c r="F297" s="234" t="s">
        <v>573</v>
      </c>
      <c r="I297" s="258"/>
      <c r="L297" s="27"/>
      <c r="M297" s="111"/>
      <c r="T297" s="45"/>
      <c r="AT297" s="16" t="s">
        <v>136</v>
      </c>
      <c r="AU297" s="16" t="s">
        <v>80</v>
      </c>
    </row>
    <row r="298" spans="2:65" s="1" customFormat="1" ht="24.2" customHeight="1">
      <c r="B298" s="101"/>
      <c r="C298" s="102" t="s">
        <v>574</v>
      </c>
      <c r="D298" s="102" t="s">
        <v>129</v>
      </c>
      <c r="E298" s="230" t="s">
        <v>575</v>
      </c>
      <c r="F298" s="231" t="s">
        <v>576</v>
      </c>
      <c r="G298" s="232" t="s">
        <v>163</v>
      </c>
      <c r="H298" s="233">
        <v>0.183</v>
      </c>
      <c r="I298" s="103">
        <v>0</v>
      </c>
      <c r="J298" s="253">
        <f>ROUND(I298*H298,2)</f>
        <v>0</v>
      </c>
      <c r="K298" s="231" t="s">
        <v>133</v>
      </c>
      <c r="L298" s="27"/>
      <c r="M298" s="104" t="s">
        <v>3</v>
      </c>
      <c r="N298" s="105" t="s">
        <v>41</v>
      </c>
      <c r="O298" s="106">
        <v>4.0419999999999998</v>
      </c>
      <c r="P298" s="106">
        <f>O298*H298</f>
        <v>0.73968599999999995</v>
      </c>
      <c r="Q298" s="106">
        <v>0</v>
      </c>
      <c r="R298" s="106">
        <f>Q298*H298</f>
        <v>0</v>
      </c>
      <c r="S298" s="106">
        <v>0</v>
      </c>
      <c r="T298" s="107">
        <f>S298*H298</f>
        <v>0</v>
      </c>
      <c r="AR298" s="108" t="s">
        <v>263</v>
      </c>
      <c r="AT298" s="108" t="s">
        <v>129</v>
      </c>
      <c r="AU298" s="108" t="s">
        <v>80</v>
      </c>
      <c r="AY298" s="16" t="s">
        <v>127</v>
      </c>
      <c r="BE298" s="109">
        <f>IF(N298="základní",J298,0)</f>
        <v>0</v>
      </c>
      <c r="BF298" s="109">
        <f>IF(N298="snížená",J298,0)</f>
        <v>0</v>
      </c>
      <c r="BG298" s="109">
        <f>IF(N298="zákl. přenesená",J298,0)</f>
        <v>0</v>
      </c>
      <c r="BH298" s="109">
        <f>IF(N298="sníž. přenesená",J298,0)</f>
        <v>0</v>
      </c>
      <c r="BI298" s="109">
        <f>IF(N298="nulová",J298,0)</f>
        <v>0</v>
      </c>
      <c r="BJ298" s="16" t="s">
        <v>78</v>
      </c>
      <c r="BK298" s="109">
        <f>ROUND(I298*H298,2)</f>
        <v>0</v>
      </c>
      <c r="BL298" s="16" t="s">
        <v>263</v>
      </c>
      <c r="BM298" s="108" t="s">
        <v>577</v>
      </c>
    </row>
    <row r="299" spans="2:65" s="1" customFormat="1">
      <c r="B299" s="27"/>
      <c r="D299" s="110" t="s">
        <v>136</v>
      </c>
      <c r="F299" s="234" t="s">
        <v>578</v>
      </c>
      <c r="I299" s="258"/>
      <c r="L299" s="27"/>
      <c r="M299" s="111"/>
      <c r="T299" s="45"/>
      <c r="AT299" s="16" t="s">
        <v>136</v>
      </c>
      <c r="AU299" s="16" t="s">
        <v>80</v>
      </c>
    </row>
    <row r="300" spans="2:65" s="11" customFormat="1" ht="22.9" customHeight="1">
      <c r="B300" s="94"/>
      <c r="D300" s="95" t="s">
        <v>69</v>
      </c>
      <c r="E300" s="240" t="s">
        <v>579</v>
      </c>
      <c r="F300" s="240" t="s">
        <v>580</v>
      </c>
      <c r="I300" s="271"/>
      <c r="J300" s="255">
        <f>BK300</f>
        <v>0</v>
      </c>
      <c r="L300" s="94"/>
      <c r="M300" s="96"/>
      <c r="P300" s="97">
        <f>SUM(P301:P304)</f>
        <v>5.2050000000000001</v>
      </c>
      <c r="R300" s="97">
        <f>SUM(R301:R304)</f>
        <v>8.6999999999999994E-3</v>
      </c>
      <c r="T300" s="98">
        <f>SUM(T301:T304)</f>
        <v>0</v>
      </c>
      <c r="AR300" s="95" t="s">
        <v>80</v>
      </c>
      <c r="AT300" s="99" t="s">
        <v>69</v>
      </c>
      <c r="AU300" s="99" t="s">
        <v>78</v>
      </c>
      <c r="AY300" s="95" t="s">
        <v>127</v>
      </c>
      <c r="BK300" s="100">
        <f>SUM(BK301:BK304)</f>
        <v>0</v>
      </c>
    </row>
    <row r="301" spans="2:65" s="1" customFormat="1" ht="16.5" customHeight="1">
      <c r="B301" s="101"/>
      <c r="C301" s="102" t="s">
        <v>581</v>
      </c>
      <c r="D301" s="102" t="s">
        <v>129</v>
      </c>
      <c r="E301" s="230" t="s">
        <v>582</v>
      </c>
      <c r="F301" s="231" t="s">
        <v>583</v>
      </c>
      <c r="G301" s="232" t="s">
        <v>146</v>
      </c>
      <c r="H301" s="233">
        <v>15</v>
      </c>
      <c r="I301" s="103">
        <v>0</v>
      </c>
      <c r="J301" s="253">
        <f>ROUND(I301*H301,2)</f>
        <v>0</v>
      </c>
      <c r="K301" s="231" t="s">
        <v>133</v>
      </c>
      <c r="L301" s="27"/>
      <c r="M301" s="104" t="s">
        <v>3</v>
      </c>
      <c r="N301" s="105" t="s">
        <v>41</v>
      </c>
      <c r="O301" s="106">
        <v>0.13600000000000001</v>
      </c>
      <c r="P301" s="106">
        <f>O301*H301</f>
        <v>2.04</v>
      </c>
      <c r="Q301" s="106">
        <v>1.7000000000000001E-4</v>
      </c>
      <c r="R301" s="106">
        <f>Q301*H301</f>
        <v>2.5500000000000002E-3</v>
      </c>
      <c r="S301" s="106">
        <v>0</v>
      </c>
      <c r="T301" s="107">
        <f>S301*H301</f>
        <v>0</v>
      </c>
      <c r="AR301" s="108" t="s">
        <v>263</v>
      </c>
      <c r="AT301" s="108" t="s">
        <v>129</v>
      </c>
      <c r="AU301" s="108" t="s">
        <v>80</v>
      </c>
      <c r="AY301" s="16" t="s">
        <v>127</v>
      </c>
      <c r="BE301" s="109">
        <f>IF(N301="základní",J301,0)</f>
        <v>0</v>
      </c>
      <c r="BF301" s="109">
        <f>IF(N301="snížená",J301,0)</f>
        <v>0</v>
      </c>
      <c r="BG301" s="109">
        <f>IF(N301="zákl. přenesená",J301,0)</f>
        <v>0</v>
      </c>
      <c r="BH301" s="109">
        <f>IF(N301="sníž. přenesená",J301,0)</f>
        <v>0</v>
      </c>
      <c r="BI301" s="109">
        <f>IF(N301="nulová",J301,0)</f>
        <v>0</v>
      </c>
      <c r="BJ301" s="16" t="s">
        <v>78</v>
      </c>
      <c r="BK301" s="109">
        <f>ROUND(I301*H301,2)</f>
        <v>0</v>
      </c>
      <c r="BL301" s="16" t="s">
        <v>263</v>
      </c>
      <c r="BM301" s="108" t="s">
        <v>584</v>
      </c>
    </row>
    <row r="302" spans="2:65" s="1" customFormat="1">
      <c r="B302" s="27"/>
      <c r="D302" s="110" t="s">
        <v>136</v>
      </c>
      <c r="F302" s="234" t="s">
        <v>585</v>
      </c>
      <c r="I302" s="258"/>
      <c r="L302" s="27"/>
      <c r="M302" s="111"/>
      <c r="T302" s="45"/>
      <c r="AT302" s="16" t="s">
        <v>136</v>
      </c>
      <c r="AU302" s="16" t="s">
        <v>80</v>
      </c>
    </row>
    <row r="303" spans="2:65" s="1" customFormat="1" ht="16.5" customHeight="1">
      <c r="B303" s="101"/>
      <c r="C303" s="102" t="s">
        <v>586</v>
      </c>
      <c r="D303" s="102" t="s">
        <v>129</v>
      </c>
      <c r="E303" s="230" t="s">
        <v>587</v>
      </c>
      <c r="F303" s="231" t="s">
        <v>588</v>
      </c>
      <c r="G303" s="232" t="s">
        <v>146</v>
      </c>
      <c r="H303" s="233">
        <v>15</v>
      </c>
      <c r="I303" s="103">
        <v>0</v>
      </c>
      <c r="J303" s="253">
        <f>ROUND(I303*H303,2)</f>
        <v>0</v>
      </c>
      <c r="K303" s="231" t="s">
        <v>133</v>
      </c>
      <c r="L303" s="27"/>
      <c r="M303" s="104" t="s">
        <v>3</v>
      </c>
      <c r="N303" s="105" t="s">
        <v>41</v>
      </c>
      <c r="O303" s="106">
        <v>0.21099999999999999</v>
      </c>
      <c r="P303" s="106">
        <f>O303*H303</f>
        <v>3.165</v>
      </c>
      <c r="Q303" s="106">
        <v>4.0999999999999999E-4</v>
      </c>
      <c r="R303" s="106">
        <f>Q303*H303</f>
        <v>6.1500000000000001E-3</v>
      </c>
      <c r="S303" s="106">
        <v>0</v>
      </c>
      <c r="T303" s="107">
        <f>S303*H303</f>
        <v>0</v>
      </c>
      <c r="AR303" s="108" t="s">
        <v>263</v>
      </c>
      <c r="AT303" s="108" t="s">
        <v>129</v>
      </c>
      <c r="AU303" s="108" t="s">
        <v>80</v>
      </c>
      <c r="AY303" s="16" t="s">
        <v>127</v>
      </c>
      <c r="BE303" s="109">
        <f>IF(N303="základní",J303,0)</f>
        <v>0</v>
      </c>
      <c r="BF303" s="109">
        <f>IF(N303="snížená",J303,0)</f>
        <v>0</v>
      </c>
      <c r="BG303" s="109">
        <f>IF(N303="zákl. přenesená",J303,0)</f>
        <v>0</v>
      </c>
      <c r="BH303" s="109">
        <f>IF(N303="sníž. přenesená",J303,0)</f>
        <v>0</v>
      </c>
      <c r="BI303" s="109">
        <f>IF(N303="nulová",J303,0)</f>
        <v>0</v>
      </c>
      <c r="BJ303" s="16" t="s">
        <v>78</v>
      </c>
      <c r="BK303" s="109">
        <f>ROUND(I303*H303,2)</f>
        <v>0</v>
      </c>
      <c r="BL303" s="16" t="s">
        <v>263</v>
      </c>
      <c r="BM303" s="108" t="s">
        <v>589</v>
      </c>
    </row>
    <row r="304" spans="2:65" s="1" customFormat="1">
      <c r="B304" s="27"/>
      <c r="D304" s="110" t="s">
        <v>136</v>
      </c>
      <c r="F304" s="234" t="s">
        <v>590</v>
      </c>
      <c r="I304" s="258"/>
      <c r="L304" s="27"/>
      <c r="M304" s="111"/>
      <c r="T304" s="45"/>
      <c r="AT304" s="16" t="s">
        <v>136</v>
      </c>
      <c r="AU304" s="16" t="s">
        <v>80</v>
      </c>
    </row>
    <row r="305" spans="2:65" s="11" customFormat="1" ht="22.9" customHeight="1">
      <c r="B305" s="94"/>
      <c r="D305" s="95" t="s">
        <v>69</v>
      </c>
      <c r="E305" s="240" t="s">
        <v>591</v>
      </c>
      <c r="F305" s="240" t="s">
        <v>592</v>
      </c>
      <c r="I305" s="271"/>
      <c r="J305" s="255">
        <f>BK305</f>
        <v>0</v>
      </c>
      <c r="L305" s="94"/>
      <c r="M305" s="96"/>
      <c r="P305" s="97">
        <f>SUM(P306:P315)</f>
        <v>36.660378000000001</v>
      </c>
      <c r="R305" s="97">
        <f>SUM(R306:R315)</f>
        <v>0.133797</v>
      </c>
      <c r="T305" s="98">
        <f>SUM(T306:T315)</f>
        <v>0</v>
      </c>
      <c r="AR305" s="95" t="s">
        <v>80</v>
      </c>
      <c r="AT305" s="99" t="s">
        <v>69</v>
      </c>
      <c r="AU305" s="99" t="s">
        <v>78</v>
      </c>
      <c r="AY305" s="95" t="s">
        <v>127</v>
      </c>
      <c r="BK305" s="100">
        <f>SUM(BK306:BK315)</f>
        <v>0</v>
      </c>
    </row>
    <row r="306" spans="2:65" s="1" customFormat="1" ht="16.5" customHeight="1">
      <c r="B306" s="101"/>
      <c r="C306" s="102" t="s">
        <v>593</v>
      </c>
      <c r="D306" s="102" t="s">
        <v>129</v>
      </c>
      <c r="E306" s="230" t="s">
        <v>594</v>
      </c>
      <c r="F306" s="231" t="s">
        <v>595</v>
      </c>
      <c r="G306" s="232" t="s">
        <v>146</v>
      </c>
      <c r="H306" s="233">
        <v>267.59399999999999</v>
      </c>
      <c r="I306" s="103">
        <v>0</v>
      </c>
      <c r="J306" s="253">
        <f>ROUND(I306*H306,2)</f>
        <v>0</v>
      </c>
      <c r="K306" s="231" t="s">
        <v>133</v>
      </c>
      <c r="L306" s="27"/>
      <c r="M306" s="104" t="s">
        <v>3</v>
      </c>
      <c r="N306" s="105" t="s">
        <v>41</v>
      </c>
      <c r="O306" s="106">
        <v>3.3000000000000002E-2</v>
      </c>
      <c r="P306" s="106">
        <f>O306*H306</f>
        <v>8.8306020000000007</v>
      </c>
      <c r="Q306" s="106">
        <v>2.1000000000000001E-4</v>
      </c>
      <c r="R306" s="106">
        <f>Q306*H306</f>
        <v>5.619474E-2</v>
      </c>
      <c r="S306" s="106">
        <v>0</v>
      </c>
      <c r="T306" s="107">
        <f>S306*H306</f>
        <v>0</v>
      </c>
      <c r="AR306" s="108" t="s">
        <v>263</v>
      </c>
      <c r="AT306" s="108" t="s">
        <v>129</v>
      </c>
      <c r="AU306" s="108" t="s">
        <v>80</v>
      </c>
      <c r="AY306" s="16" t="s">
        <v>127</v>
      </c>
      <c r="BE306" s="109">
        <f>IF(N306="základní",J306,0)</f>
        <v>0</v>
      </c>
      <c r="BF306" s="109">
        <f>IF(N306="snížená",J306,0)</f>
        <v>0</v>
      </c>
      <c r="BG306" s="109">
        <f>IF(N306="zákl. přenesená",J306,0)</f>
        <v>0</v>
      </c>
      <c r="BH306" s="109">
        <f>IF(N306="sníž. přenesená",J306,0)</f>
        <v>0</v>
      </c>
      <c r="BI306" s="109">
        <f>IF(N306="nulová",J306,0)</f>
        <v>0</v>
      </c>
      <c r="BJ306" s="16" t="s">
        <v>78</v>
      </c>
      <c r="BK306" s="109">
        <f>ROUND(I306*H306,2)</f>
        <v>0</v>
      </c>
      <c r="BL306" s="16" t="s">
        <v>263</v>
      </c>
      <c r="BM306" s="108" t="s">
        <v>596</v>
      </c>
    </row>
    <row r="307" spans="2:65" s="1" customFormat="1">
      <c r="B307" s="27"/>
      <c r="D307" s="110" t="s">
        <v>136</v>
      </c>
      <c r="F307" s="234" t="s">
        <v>597</v>
      </c>
      <c r="I307" s="258"/>
      <c r="L307" s="27"/>
      <c r="M307" s="111"/>
      <c r="T307" s="45"/>
      <c r="AT307" s="16" t="s">
        <v>136</v>
      </c>
      <c r="AU307" s="16" t="s">
        <v>80</v>
      </c>
    </row>
    <row r="308" spans="2:65" s="1" customFormat="1" ht="24.2" customHeight="1">
      <c r="B308" s="101"/>
      <c r="C308" s="102" t="s">
        <v>598</v>
      </c>
      <c r="D308" s="102" t="s">
        <v>129</v>
      </c>
      <c r="E308" s="230" t="s">
        <v>599</v>
      </c>
      <c r="F308" s="231" t="s">
        <v>600</v>
      </c>
      <c r="G308" s="232" t="s">
        <v>146</v>
      </c>
      <c r="H308" s="233">
        <v>267.59399999999999</v>
      </c>
      <c r="I308" s="103">
        <v>0</v>
      </c>
      <c r="J308" s="253">
        <f>ROUND(I308*H308,2)</f>
        <v>0</v>
      </c>
      <c r="K308" s="231" t="s">
        <v>133</v>
      </c>
      <c r="L308" s="27"/>
      <c r="M308" s="104" t="s">
        <v>3</v>
      </c>
      <c r="N308" s="105" t="s">
        <v>41</v>
      </c>
      <c r="O308" s="106">
        <v>0.104</v>
      </c>
      <c r="P308" s="106">
        <f>O308*H308</f>
        <v>27.829775999999999</v>
      </c>
      <c r="Q308" s="106">
        <v>2.9E-4</v>
      </c>
      <c r="R308" s="106">
        <f>Q308*H308</f>
        <v>7.7602259999999992E-2</v>
      </c>
      <c r="S308" s="106">
        <v>0</v>
      </c>
      <c r="T308" s="107">
        <f>S308*H308</f>
        <v>0</v>
      </c>
      <c r="AR308" s="108" t="s">
        <v>263</v>
      </c>
      <c r="AT308" s="108" t="s">
        <v>129</v>
      </c>
      <c r="AU308" s="108" t="s">
        <v>80</v>
      </c>
      <c r="AY308" s="16" t="s">
        <v>127</v>
      </c>
      <c r="BE308" s="109">
        <f>IF(N308="základní",J308,0)</f>
        <v>0</v>
      </c>
      <c r="BF308" s="109">
        <f>IF(N308="snížená",J308,0)</f>
        <v>0</v>
      </c>
      <c r="BG308" s="109">
        <f>IF(N308="zákl. přenesená",J308,0)</f>
        <v>0</v>
      </c>
      <c r="BH308" s="109">
        <f>IF(N308="sníž. přenesená",J308,0)</f>
        <v>0</v>
      </c>
      <c r="BI308" s="109">
        <f>IF(N308="nulová",J308,0)</f>
        <v>0</v>
      </c>
      <c r="BJ308" s="16" t="s">
        <v>78</v>
      </c>
      <c r="BK308" s="109">
        <f>ROUND(I308*H308,2)</f>
        <v>0</v>
      </c>
      <c r="BL308" s="16" t="s">
        <v>263</v>
      </c>
      <c r="BM308" s="108" t="s">
        <v>601</v>
      </c>
    </row>
    <row r="309" spans="2:65" s="1" customFormat="1">
      <c r="B309" s="27"/>
      <c r="D309" s="110" t="s">
        <v>136</v>
      </c>
      <c r="F309" s="234" t="s">
        <v>602</v>
      </c>
      <c r="I309" s="258"/>
      <c r="L309" s="27"/>
      <c r="M309" s="111"/>
      <c r="T309" s="45"/>
      <c r="AT309" s="16" t="s">
        <v>136</v>
      </c>
      <c r="AU309" s="16" t="s">
        <v>80</v>
      </c>
    </row>
    <row r="310" spans="2:65" s="12" customFormat="1">
      <c r="B310" s="118"/>
      <c r="D310" s="117" t="s">
        <v>182</v>
      </c>
      <c r="E310" s="119" t="s">
        <v>3</v>
      </c>
      <c r="F310" s="241" t="s">
        <v>603</v>
      </c>
      <c r="H310" s="242">
        <v>52.920999999999999</v>
      </c>
      <c r="I310" s="272"/>
      <c r="L310" s="118"/>
      <c r="M310" s="120"/>
      <c r="T310" s="121"/>
      <c r="AT310" s="119" t="s">
        <v>182</v>
      </c>
      <c r="AU310" s="119" t="s">
        <v>80</v>
      </c>
      <c r="AV310" s="12" t="s">
        <v>80</v>
      </c>
      <c r="AW310" s="12" t="s">
        <v>30</v>
      </c>
      <c r="AX310" s="12" t="s">
        <v>70</v>
      </c>
      <c r="AY310" s="119" t="s">
        <v>127</v>
      </c>
    </row>
    <row r="311" spans="2:65" s="12" customFormat="1">
      <c r="B311" s="118"/>
      <c r="D311" s="117" t="s">
        <v>182</v>
      </c>
      <c r="E311" s="119" t="s">
        <v>3</v>
      </c>
      <c r="F311" s="241" t="s">
        <v>604</v>
      </c>
      <c r="H311" s="242">
        <v>72.048000000000002</v>
      </c>
      <c r="I311" s="272"/>
      <c r="L311" s="118"/>
      <c r="M311" s="120"/>
      <c r="T311" s="121"/>
      <c r="AT311" s="119" t="s">
        <v>182</v>
      </c>
      <c r="AU311" s="119" t="s">
        <v>80</v>
      </c>
      <c r="AV311" s="12" t="s">
        <v>80</v>
      </c>
      <c r="AW311" s="12" t="s">
        <v>30</v>
      </c>
      <c r="AX311" s="12" t="s">
        <v>70</v>
      </c>
      <c r="AY311" s="119" t="s">
        <v>127</v>
      </c>
    </row>
    <row r="312" spans="2:65" s="12" customFormat="1">
      <c r="B312" s="118"/>
      <c r="D312" s="117" t="s">
        <v>182</v>
      </c>
      <c r="E312" s="119" t="s">
        <v>3</v>
      </c>
      <c r="F312" s="241" t="s">
        <v>605</v>
      </c>
      <c r="H312" s="242">
        <v>81.212999999999994</v>
      </c>
      <c r="I312" s="272"/>
      <c r="L312" s="118"/>
      <c r="M312" s="120"/>
      <c r="T312" s="121"/>
      <c r="AT312" s="119" t="s">
        <v>182</v>
      </c>
      <c r="AU312" s="119" t="s">
        <v>80</v>
      </c>
      <c r="AV312" s="12" t="s">
        <v>80</v>
      </c>
      <c r="AW312" s="12" t="s">
        <v>30</v>
      </c>
      <c r="AX312" s="12" t="s">
        <v>70</v>
      </c>
      <c r="AY312" s="119" t="s">
        <v>127</v>
      </c>
    </row>
    <row r="313" spans="2:65" s="12" customFormat="1">
      <c r="B313" s="118"/>
      <c r="D313" s="117" t="s">
        <v>182</v>
      </c>
      <c r="E313" s="119" t="s">
        <v>3</v>
      </c>
      <c r="F313" s="241" t="s">
        <v>606</v>
      </c>
      <c r="H313" s="242">
        <v>87.86</v>
      </c>
      <c r="I313" s="272"/>
      <c r="L313" s="118"/>
      <c r="M313" s="120"/>
      <c r="T313" s="121"/>
      <c r="AT313" s="119" t="s">
        <v>182</v>
      </c>
      <c r="AU313" s="119" t="s">
        <v>80</v>
      </c>
      <c r="AV313" s="12" t="s">
        <v>80</v>
      </c>
      <c r="AW313" s="12" t="s">
        <v>30</v>
      </c>
      <c r="AX313" s="12" t="s">
        <v>70</v>
      </c>
      <c r="AY313" s="119" t="s">
        <v>127</v>
      </c>
    </row>
    <row r="314" spans="2:65" s="12" customFormat="1">
      <c r="B314" s="118"/>
      <c r="D314" s="117" t="s">
        <v>182</v>
      </c>
      <c r="E314" s="119" t="s">
        <v>3</v>
      </c>
      <c r="F314" s="241" t="s">
        <v>607</v>
      </c>
      <c r="H314" s="242">
        <v>-26.448</v>
      </c>
      <c r="I314" s="272"/>
      <c r="L314" s="118"/>
      <c r="M314" s="120"/>
      <c r="T314" s="121"/>
      <c r="AT314" s="119" t="s">
        <v>182</v>
      </c>
      <c r="AU314" s="119" t="s">
        <v>80</v>
      </c>
      <c r="AV314" s="12" t="s">
        <v>80</v>
      </c>
      <c r="AW314" s="12" t="s">
        <v>30</v>
      </c>
      <c r="AX314" s="12" t="s">
        <v>70</v>
      </c>
      <c r="AY314" s="119" t="s">
        <v>127</v>
      </c>
    </row>
    <row r="315" spans="2:65" s="13" customFormat="1">
      <c r="B315" s="122"/>
      <c r="D315" s="117" t="s">
        <v>182</v>
      </c>
      <c r="E315" s="123" t="s">
        <v>3</v>
      </c>
      <c r="F315" s="243" t="s">
        <v>466</v>
      </c>
      <c r="H315" s="244">
        <v>267.59399999999999</v>
      </c>
      <c r="I315" s="273"/>
      <c r="L315" s="122"/>
      <c r="M315" s="124"/>
      <c r="T315" s="125"/>
      <c r="AT315" s="123" t="s">
        <v>182</v>
      </c>
      <c r="AU315" s="123" t="s">
        <v>80</v>
      </c>
      <c r="AV315" s="13" t="s">
        <v>134</v>
      </c>
      <c r="AW315" s="13" t="s">
        <v>30</v>
      </c>
      <c r="AX315" s="13" t="s">
        <v>78</v>
      </c>
      <c r="AY315" s="123" t="s">
        <v>127</v>
      </c>
    </row>
    <row r="316" spans="2:65" s="11" customFormat="1" ht="22.9" customHeight="1">
      <c r="B316" s="94"/>
      <c r="D316" s="95" t="s">
        <v>69</v>
      </c>
      <c r="E316" s="240" t="s">
        <v>608</v>
      </c>
      <c r="F316" s="240" t="s">
        <v>609</v>
      </c>
      <c r="I316" s="271"/>
      <c r="J316" s="255">
        <f>BK316</f>
        <v>0</v>
      </c>
      <c r="L316" s="94"/>
      <c r="M316" s="96"/>
      <c r="P316" s="97">
        <f>P317</f>
        <v>0.10199999999999999</v>
      </c>
      <c r="R316" s="97">
        <f>R317</f>
        <v>0</v>
      </c>
      <c r="T316" s="98">
        <f>T317</f>
        <v>0</v>
      </c>
      <c r="AR316" s="95" t="s">
        <v>80</v>
      </c>
      <c r="AT316" s="99" t="s">
        <v>69</v>
      </c>
      <c r="AU316" s="99" t="s">
        <v>78</v>
      </c>
      <c r="AY316" s="95" t="s">
        <v>127</v>
      </c>
      <c r="BK316" s="100">
        <f>BK317</f>
        <v>0</v>
      </c>
    </row>
    <row r="317" spans="2:65" s="1" customFormat="1" ht="16.5" customHeight="1">
      <c r="B317" s="101"/>
      <c r="C317" s="102" t="s">
        <v>610</v>
      </c>
      <c r="D317" s="102" t="s">
        <v>129</v>
      </c>
      <c r="E317" s="230" t="s">
        <v>611</v>
      </c>
      <c r="F317" s="231" t="s">
        <v>612</v>
      </c>
      <c r="G317" s="232" t="s">
        <v>197</v>
      </c>
      <c r="H317" s="233">
        <v>1</v>
      </c>
      <c r="I317" s="103">
        <v>0</v>
      </c>
      <c r="J317" s="253">
        <f>ROUND(I317*H317,2)</f>
        <v>0</v>
      </c>
      <c r="K317" s="231" t="s">
        <v>3</v>
      </c>
      <c r="L317" s="27"/>
      <c r="M317" s="126" t="s">
        <v>3</v>
      </c>
      <c r="N317" s="127" t="s">
        <v>41</v>
      </c>
      <c r="O317" s="128">
        <v>0.10199999999999999</v>
      </c>
      <c r="P317" s="128">
        <f>O317*H317</f>
        <v>0.10199999999999999</v>
      </c>
      <c r="Q317" s="128">
        <v>0</v>
      </c>
      <c r="R317" s="128">
        <f>Q317*H317</f>
        <v>0</v>
      </c>
      <c r="S317" s="128">
        <v>0</v>
      </c>
      <c r="T317" s="129">
        <f>S317*H317</f>
        <v>0</v>
      </c>
      <c r="AR317" s="108" t="s">
        <v>263</v>
      </c>
      <c r="AT317" s="108" t="s">
        <v>129</v>
      </c>
      <c r="AU317" s="108" t="s">
        <v>80</v>
      </c>
      <c r="AY317" s="16" t="s">
        <v>127</v>
      </c>
      <c r="BE317" s="109">
        <f>IF(N317="základní",J317,0)</f>
        <v>0</v>
      </c>
      <c r="BF317" s="109">
        <f>IF(N317="snížená",J317,0)</f>
        <v>0</v>
      </c>
      <c r="BG317" s="109">
        <f>IF(N317="zákl. přenesená",J317,0)</f>
        <v>0</v>
      </c>
      <c r="BH317" s="109">
        <f>IF(N317="sníž. přenesená",J317,0)</f>
        <v>0</v>
      </c>
      <c r="BI317" s="109">
        <f>IF(N317="nulová",J317,0)</f>
        <v>0</v>
      </c>
      <c r="BJ317" s="16" t="s">
        <v>78</v>
      </c>
      <c r="BK317" s="109">
        <f>ROUND(I317*H317,2)</f>
        <v>0</v>
      </c>
      <c r="BL317" s="16" t="s">
        <v>263</v>
      </c>
      <c r="BM317" s="108" t="s">
        <v>613</v>
      </c>
    </row>
    <row r="318" spans="2:65" s="1" customFormat="1" ht="6.95" customHeight="1">
      <c r="B318" s="35"/>
      <c r="C318" s="36"/>
      <c r="D318" s="36"/>
      <c r="E318" s="36"/>
      <c r="F318" s="36"/>
      <c r="G318" s="36"/>
      <c r="H318" s="36"/>
      <c r="I318" s="265"/>
      <c r="J318" s="36"/>
      <c r="K318" s="36"/>
      <c r="L318" s="27"/>
    </row>
  </sheetData>
  <sheetProtection password="CA50" sheet="1" objects="1" scenarios="1"/>
  <autoFilter ref="C95:K317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01" r:id="rId2" xr:uid="{00000000-0004-0000-0100-000001000000}"/>
    <hyperlink ref="F103" r:id="rId3" xr:uid="{00000000-0004-0000-0100-000002000000}"/>
    <hyperlink ref="F105" r:id="rId4" xr:uid="{00000000-0004-0000-0100-000003000000}"/>
    <hyperlink ref="F107" r:id="rId5" xr:uid="{00000000-0004-0000-0100-000004000000}"/>
    <hyperlink ref="F114" r:id="rId6" xr:uid="{00000000-0004-0000-0100-000005000000}"/>
    <hyperlink ref="F117" r:id="rId7" xr:uid="{00000000-0004-0000-0100-000006000000}"/>
    <hyperlink ref="F120" r:id="rId8" xr:uid="{00000000-0004-0000-0100-000007000000}"/>
    <hyperlink ref="F123" r:id="rId9" xr:uid="{00000000-0004-0000-0100-000008000000}"/>
    <hyperlink ref="F127" r:id="rId10" xr:uid="{00000000-0004-0000-0100-000009000000}"/>
    <hyperlink ref="F130" r:id="rId11" xr:uid="{00000000-0004-0000-0100-00000A000000}"/>
    <hyperlink ref="F133" r:id="rId12" xr:uid="{00000000-0004-0000-0100-00000B000000}"/>
    <hyperlink ref="F136" r:id="rId13" xr:uid="{00000000-0004-0000-0100-00000C000000}"/>
    <hyperlink ref="F139" r:id="rId14" xr:uid="{00000000-0004-0000-0100-00000D000000}"/>
    <hyperlink ref="F142" r:id="rId15" xr:uid="{00000000-0004-0000-0100-00000E000000}"/>
    <hyperlink ref="F146" r:id="rId16" xr:uid="{00000000-0004-0000-0100-00000F000000}"/>
    <hyperlink ref="F148" r:id="rId17" xr:uid="{00000000-0004-0000-0100-000010000000}"/>
    <hyperlink ref="F150" r:id="rId18" xr:uid="{00000000-0004-0000-0100-000011000000}"/>
    <hyperlink ref="F153" r:id="rId19" xr:uid="{00000000-0004-0000-0100-000012000000}"/>
    <hyperlink ref="F156" r:id="rId20" xr:uid="{00000000-0004-0000-0100-000013000000}"/>
    <hyperlink ref="F160" r:id="rId21" xr:uid="{00000000-0004-0000-0100-000014000000}"/>
    <hyperlink ref="F162" r:id="rId22" xr:uid="{00000000-0004-0000-0100-000015000000}"/>
    <hyperlink ref="F164" r:id="rId23" xr:uid="{00000000-0004-0000-0100-000016000000}"/>
    <hyperlink ref="F166" r:id="rId24" xr:uid="{00000000-0004-0000-0100-000017000000}"/>
    <hyperlink ref="F168" r:id="rId25" xr:uid="{00000000-0004-0000-0100-000018000000}"/>
    <hyperlink ref="F171" r:id="rId26" xr:uid="{00000000-0004-0000-0100-000019000000}"/>
    <hyperlink ref="F173" r:id="rId27" xr:uid="{00000000-0004-0000-0100-00001A000000}"/>
    <hyperlink ref="F175" r:id="rId28" xr:uid="{00000000-0004-0000-0100-00001B000000}"/>
    <hyperlink ref="F178" r:id="rId29" xr:uid="{00000000-0004-0000-0100-00001C000000}"/>
    <hyperlink ref="F181" r:id="rId30" xr:uid="{00000000-0004-0000-0100-00001D000000}"/>
    <hyperlink ref="F183" r:id="rId31" xr:uid="{00000000-0004-0000-0100-00001E000000}"/>
    <hyperlink ref="F185" r:id="rId32" xr:uid="{00000000-0004-0000-0100-00001F000000}"/>
    <hyperlink ref="F188" r:id="rId33" xr:uid="{00000000-0004-0000-0100-000020000000}"/>
    <hyperlink ref="F190" r:id="rId34" xr:uid="{00000000-0004-0000-0100-000021000000}"/>
    <hyperlink ref="F192" r:id="rId35" xr:uid="{00000000-0004-0000-0100-000022000000}"/>
    <hyperlink ref="F195" r:id="rId36" xr:uid="{00000000-0004-0000-0100-000023000000}"/>
    <hyperlink ref="F198" r:id="rId37" xr:uid="{00000000-0004-0000-0100-000024000000}"/>
    <hyperlink ref="F201" r:id="rId38" xr:uid="{00000000-0004-0000-0100-000025000000}"/>
    <hyperlink ref="F206" r:id="rId39" xr:uid="{00000000-0004-0000-0100-000026000000}"/>
    <hyperlink ref="F210" r:id="rId40" xr:uid="{00000000-0004-0000-0100-000027000000}"/>
    <hyperlink ref="F212" r:id="rId41" xr:uid="{00000000-0004-0000-0100-000028000000}"/>
    <hyperlink ref="F218" r:id="rId42" xr:uid="{00000000-0004-0000-0100-000029000000}"/>
    <hyperlink ref="F221" r:id="rId43" xr:uid="{00000000-0004-0000-0100-00002A000000}"/>
    <hyperlink ref="F223" r:id="rId44" xr:uid="{00000000-0004-0000-0100-00002B000000}"/>
    <hyperlink ref="F226" r:id="rId45" xr:uid="{00000000-0004-0000-0100-00002C000000}"/>
    <hyperlink ref="F229" r:id="rId46" xr:uid="{00000000-0004-0000-0100-00002D000000}"/>
    <hyperlink ref="F232" r:id="rId47" xr:uid="{00000000-0004-0000-0100-00002E000000}"/>
    <hyperlink ref="F236" r:id="rId48" xr:uid="{00000000-0004-0000-0100-00002F000000}"/>
    <hyperlink ref="F239" r:id="rId49" xr:uid="{00000000-0004-0000-0100-000030000000}"/>
    <hyperlink ref="F242" r:id="rId50" xr:uid="{00000000-0004-0000-0100-000031000000}"/>
    <hyperlink ref="F247" r:id="rId51" xr:uid="{00000000-0004-0000-0100-000032000000}"/>
    <hyperlink ref="F251" r:id="rId52" xr:uid="{00000000-0004-0000-0100-000033000000}"/>
    <hyperlink ref="F257" r:id="rId53" xr:uid="{00000000-0004-0000-0100-000034000000}"/>
    <hyperlink ref="F263" r:id="rId54" xr:uid="{00000000-0004-0000-0100-000035000000}"/>
    <hyperlink ref="F268" r:id="rId55" xr:uid="{00000000-0004-0000-0100-000036000000}"/>
    <hyperlink ref="F270" r:id="rId56" xr:uid="{00000000-0004-0000-0100-000037000000}"/>
    <hyperlink ref="F275" r:id="rId57" xr:uid="{00000000-0004-0000-0100-000038000000}"/>
    <hyperlink ref="F277" r:id="rId58" xr:uid="{00000000-0004-0000-0100-000039000000}"/>
    <hyperlink ref="F279" r:id="rId59" xr:uid="{00000000-0004-0000-0100-00003A000000}"/>
    <hyperlink ref="F286" r:id="rId60" xr:uid="{00000000-0004-0000-0100-00003B000000}"/>
    <hyperlink ref="F288" r:id="rId61" xr:uid="{00000000-0004-0000-0100-00003C000000}"/>
    <hyperlink ref="F295" r:id="rId62" xr:uid="{00000000-0004-0000-0100-00003D000000}"/>
    <hyperlink ref="F297" r:id="rId63" xr:uid="{00000000-0004-0000-0100-00003E000000}"/>
    <hyperlink ref="F299" r:id="rId64" xr:uid="{00000000-0004-0000-0100-00003F000000}"/>
    <hyperlink ref="F302" r:id="rId65" xr:uid="{00000000-0004-0000-0100-000040000000}"/>
    <hyperlink ref="F304" r:id="rId66" xr:uid="{00000000-0004-0000-0100-000041000000}"/>
    <hyperlink ref="F307" r:id="rId67" xr:uid="{00000000-0004-0000-0100-000042000000}"/>
    <hyperlink ref="F309" r:id="rId68" xr:uid="{00000000-0004-0000-0100-000043000000}"/>
  </hyperlinks>
  <pageMargins left="0.39374999999999999" right="0.39374999999999999" top="0.39374999999999999" bottom="0.39374999999999999" header="0" footer="0"/>
  <pageSetup paperSize="9" fitToHeight="100" orientation="landscape" blackAndWhite="1" r:id="rId69"/>
  <headerFooter>
    <oddFooter>&amp;CStrana &amp;P z &amp;N</oddFooter>
  </headerFooter>
  <drawing r:id="rId7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8"/>
  <sheetViews>
    <sheetView showGridLines="0" topLeftCell="A83" workbookViewId="0">
      <selection activeCell="AA133" sqref="AA1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56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257"/>
      <c r="J3" s="18"/>
      <c r="K3" s="18"/>
      <c r="L3" s="19"/>
      <c r="AT3" s="16" t="s">
        <v>80</v>
      </c>
    </row>
    <row r="4" spans="2:46" ht="24.95" customHeight="1">
      <c r="B4" s="19"/>
      <c r="D4" s="20" t="s">
        <v>88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0" t="str">
        <f>'Rekapitulace stavby'!K6</f>
        <v>Stavební úprava místnosti 116 JM</v>
      </c>
      <c r="F7" s="311"/>
      <c r="G7" s="311"/>
      <c r="H7" s="311"/>
      <c r="L7" s="19"/>
    </row>
    <row r="8" spans="2:46" s="1" customFormat="1" ht="12" customHeight="1">
      <c r="B8" s="27"/>
      <c r="D8" s="25" t="s">
        <v>89</v>
      </c>
      <c r="I8" s="258"/>
      <c r="L8" s="27"/>
    </row>
    <row r="9" spans="2:46" s="1" customFormat="1" ht="16.5" customHeight="1">
      <c r="B9" s="27"/>
      <c r="E9" s="296" t="s">
        <v>614</v>
      </c>
      <c r="F9" s="309"/>
      <c r="G9" s="309"/>
      <c r="H9" s="309"/>
      <c r="I9" s="258"/>
      <c r="L9" s="27"/>
    </row>
    <row r="10" spans="2:46" s="1" customFormat="1">
      <c r="B10" s="27"/>
      <c r="I10" s="258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59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59" t="s">
        <v>21</v>
      </c>
      <c r="J12" s="223" t="str">
        <f>'Rekapitulace stavby'!AN8</f>
        <v>4. 9. 2024</v>
      </c>
      <c r="L12" s="27"/>
    </row>
    <row r="13" spans="2:46" s="1" customFormat="1" ht="10.9" customHeight="1">
      <c r="B13" s="27"/>
      <c r="I13" s="258"/>
      <c r="L13" s="27"/>
    </row>
    <row r="14" spans="2:46" s="1" customFormat="1" ht="12" customHeight="1">
      <c r="B14" s="27"/>
      <c r="D14" s="25" t="s">
        <v>23</v>
      </c>
      <c r="I14" s="259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59" t="s">
        <v>26</v>
      </c>
      <c r="J15" s="23" t="s">
        <v>3</v>
      </c>
      <c r="L15" s="27"/>
    </row>
    <row r="16" spans="2:46" s="1" customFormat="1" ht="6.95" customHeight="1">
      <c r="B16" s="27"/>
      <c r="I16" s="258"/>
      <c r="L16" s="27"/>
    </row>
    <row r="17" spans="2:12" s="1" customFormat="1" ht="12" customHeight="1">
      <c r="B17" s="27"/>
      <c r="D17" s="25" t="s">
        <v>27</v>
      </c>
      <c r="I17" s="259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75" t="str">
        <f>'Rekapitulace stavby'!E14</f>
        <v xml:space="preserve"> </v>
      </c>
      <c r="F18" s="275"/>
      <c r="G18" s="275"/>
      <c r="H18" s="275"/>
      <c r="I18" s="259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58"/>
      <c r="L19" s="27"/>
    </row>
    <row r="20" spans="2:12" s="1" customFormat="1" ht="12" customHeight="1">
      <c r="B20" s="27"/>
      <c r="D20" s="25" t="s">
        <v>29</v>
      </c>
      <c r="I20" s="259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59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58"/>
      <c r="L22" s="27"/>
    </row>
    <row r="23" spans="2:12" s="1" customFormat="1" ht="12" customHeight="1">
      <c r="B23" s="27"/>
      <c r="D23" s="25" t="s">
        <v>31</v>
      </c>
      <c r="I23" s="259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59" t="s">
        <v>26</v>
      </c>
      <c r="J24" s="23" t="s">
        <v>3</v>
      </c>
      <c r="L24" s="27"/>
    </row>
    <row r="25" spans="2:12" s="1" customFormat="1" ht="6.95" customHeight="1">
      <c r="B25" s="27"/>
      <c r="I25" s="258"/>
      <c r="L25" s="27"/>
    </row>
    <row r="26" spans="2:12" s="1" customFormat="1" ht="12" customHeight="1">
      <c r="B26" s="27"/>
      <c r="D26" s="25" t="s">
        <v>33</v>
      </c>
      <c r="I26" s="258"/>
      <c r="L26" s="27"/>
    </row>
    <row r="27" spans="2:12" s="7" customFormat="1" ht="16.5" customHeight="1">
      <c r="B27" s="77"/>
      <c r="E27" s="277" t="s">
        <v>3</v>
      </c>
      <c r="F27" s="277"/>
      <c r="G27" s="277"/>
      <c r="H27" s="277"/>
      <c r="I27" s="260"/>
      <c r="L27" s="77"/>
    </row>
    <row r="28" spans="2:12" s="1" customFormat="1" ht="6.95" customHeight="1">
      <c r="B28" s="27"/>
      <c r="I28" s="258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61"/>
      <c r="J29" s="43"/>
      <c r="K29" s="43"/>
      <c r="L29" s="27"/>
    </row>
    <row r="30" spans="2:12" s="1" customFormat="1" ht="25.35" customHeight="1">
      <c r="B30" s="27"/>
      <c r="D30" s="78" t="s">
        <v>36</v>
      </c>
      <c r="I30" s="258"/>
      <c r="J30" s="222">
        <f>ROUND(J85,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61"/>
      <c r="J31" s="43"/>
      <c r="K31" s="43"/>
      <c r="L31" s="27"/>
    </row>
    <row r="32" spans="2:12" s="1" customFormat="1" ht="14.45" customHeight="1">
      <c r="B32" s="27"/>
      <c r="F32" s="221" t="s">
        <v>38</v>
      </c>
      <c r="I32" s="262" t="s">
        <v>37</v>
      </c>
      <c r="J32" s="221" t="s">
        <v>39</v>
      </c>
      <c r="L32" s="27"/>
    </row>
    <row r="33" spans="2:12" s="1" customFormat="1" ht="14.45" customHeight="1">
      <c r="B33" s="27"/>
      <c r="D33" s="79" t="s">
        <v>40</v>
      </c>
      <c r="E33" s="25" t="s">
        <v>41</v>
      </c>
      <c r="F33" s="224">
        <f>ROUND((SUM(BE85:BE187)),  2)</f>
        <v>0</v>
      </c>
      <c r="I33" s="263">
        <v>0.21</v>
      </c>
      <c r="J33" s="224">
        <f>ROUND(((SUM(BE85:BE187))*I33),  2)</f>
        <v>0</v>
      </c>
      <c r="L33" s="27"/>
    </row>
    <row r="34" spans="2:12" s="1" customFormat="1" ht="14.45" customHeight="1">
      <c r="B34" s="27"/>
      <c r="E34" s="25" t="s">
        <v>42</v>
      </c>
      <c r="F34" s="224">
        <f>ROUND((SUM(BF85:BF187)),  2)</f>
        <v>0</v>
      </c>
      <c r="I34" s="263">
        <v>0.12</v>
      </c>
      <c r="J34" s="224">
        <f>ROUND(((SUM(BF85:BF187))*I34),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24">
        <f>ROUND((SUM(BG85:BG187)),  2)</f>
        <v>0</v>
      </c>
      <c r="I35" s="263">
        <v>0.21</v>
      </c>
      <c r="J35" s="224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24">
        <f>ROUND((SUM(BH85:BH187)),  2)</f>
        <v>0</v>
      </c>
      <c r="I36" s="263">
        <v>0.12</v>
      </c>
      <c r="J36" s="224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24">
        <f>ROUND((SUM(BI85:BI187)),  2)</f>
        <v>0</v>
      </c>
      <c r="I37" s="263">
        <v>0</v>
      </c>
      <c r="J37" s="224">
        <f>0</f>
        <v>0</v>
      </c>
      <c r="L37" s="27"/>
    </row>
    <row r="38" spans="2:12" s="1" customFormat="1" ht="6.95" customHeight="1">
      <c r="B38" s="27"/>
      <c r="I38" s="258"/>
      <c r="L38" s="27"/>
    </row>
    <row r="39" spans="2:12" s="1" customFormat="1" ht="25.35" customHeight="1">
      <c r="B39" s="27"/>
      <c r="C39" s="80"/>
      <c r="D39" s="81" t="s">
        <v>46</v>
      </c>
      <c r="E39" s="46"/>
      <c r="F39" s="46"/>
      <c r="G39" s="225" t="s">
        <v>47</v>
      </c>
      <c r="H39" s="226" t="s">
        <v>48</v>
      </c>
      <c r="I39" s="264"/>
      <c r="J39" s="245">
        <f>SUM(J30:J37)</f>
        <v>0</v>
      </c>
      <c r="K39" s="246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65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66"/>
      <c r="J44" s="38"/>
      <c r="K44" s="38"/>
      <c r="L44" s="27"/>
    </row>
    <row r="45" spans="2:12" s="1" customFormat="1" ht="24.95" customHeight="1">
      <c r="B45" s="27"/>
      <c r="C45" s="20" t="s">
        <v>91</v>
      </c>
      <c r="I45" s="258"/>
      <c r="L45" s="27"/>
    </row>
    <row r="46" spans="2:12" s="1" customFormat="1" ht="6.95" customHeight="1">
      <c r="B46" s="27"/>
      <c r="I46" s="258"/>
      <c r="L46" s="27"/>
    </row>
    <row r="47" spans="2:12" s="1" customFormat="1" ht="12" customHeight="1">
      <c r="B47" s="27"/>
      <c r="C47" s="25" t="s">
        <v>15</v>
      </c>
      <c r="I47" s="258"/>
      <c r="L47" s="27"/>
    </row>
    <row r="48" spans="2:12" s="1" customFormat="1" ht="16.5" customHeight="1">
      <c r="B48" s="27"/>
      <c r="E48" s="310" t="str">
        <f>E7</f>
        <v>Stavební úprava místnosti 116 JM</v>
      </c>
      <c r="F48" s="311"/>
      <c r="G48" s="311"/>
      <c r="H48" s="311"/>
      <c r="I48" s="258"/>
      <c r="L48" s="27"/>
    </row>
    <row r="49" spans="2:47" s="1" customFormat="1" ht="12" customHeight="1">
      <c r="B49" s="27"/>
      <c r="C49" s="25" t="s">
        <v>89</v>
      </c>
      <c r="I49" s="258"/>
      <c r="L49" s="27"/>
    </row>
    <row r="50" spans="2:47" s="1" customFormat="1" ht="16.5" customHeight="1">
      <c r="B50" s="27"/>
      <c r="E50" s="296" t="str">
        <f>E9</f>
        <v>02 - Elektro</v>
      </c>
      <c r="F50" s="309"/>
      <c r="G50" s="309"/>
      <c r="H50" s="309"/>
      <c r="I50" s="258"/>
      <c r="L50" s="27"/>
    </row>
    <row r="51" spans="2:47" s="1" customFormat="1" ht="6.95" customHeight="1">
      <c r="B51" s="27"/>
      <c r="I51" s="258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59" t="s">
        <v>21</v>
      </c>
      <c r="J52" s="223" t="str">
        <f>IF(J12="","",J12)</f>
        <v>4. 9. 2024</v>
      </c>
      <c r="L52" s="27"/>
    </row>
    <row r="53" spans="2:47" s="1" customFormat="1" ht="6.95" customHeight="1">
      <c r="B53" s="27"/>
      <c r="I53" s="258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59" t="s">
        <v>29</v>
      </c>
      <c r="J54" s="220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59" t="s">
        <v>31</v>
      </c>
      <c r="J55" s="220" t="str">
        <f>E24</f>
        <v>Ing. Milan Dušek</v>
      </c>
      <c r="L55" s="27"/>
    </row>
    <row r="56" spans="2:47" s="1" customFormat="1" ht="10.35" customHeight="1">
      <c r="B56" s="27"/>
      <c r="I56" s="258"/>
      <c r="L56" s="27"/>
    </row>
    <row r="57" spans="2:47" s="1" customFormat="1" ht="29.25" customHeight="1">
      <c r="B57" s="27"/>
      <c r="C57" s="82" t="s">
        <v>92</v>
      </c>
      <c r="D57" s="80"/>
      <c r="E57" s="80"/>
      <c r="F57" s="80"/>
      <c r="G57" s="80"/>
      <c r="H57" s="80"/>
      <c r="I57" s="267"/>
      <c r="J57" s="247" t="s">
        <v>93</v>
      </c>
      <c r="K57" s="80"/>
      <c r="L57" s="27"/>
    </row>
    <row r="58" spans="2:47" s="1" customFormat="1" ht="10.35" customHeight="1">
      <c r="B58" s="27"/>
      <c r="I58" s="258"/>
      <c r="L58" s="27"/>
    </row>
    <row r="59" spans="2:47" s="1" customFormat="1" ht="22.9" customHeight="1">
      <c r="B59" s="27"/>
      <c r="C59" s="83" t="s">
        <v>68</v>
      </c>
      <c r="I59" s="258"/>
      <c r="J59" s="222">
        <f>J85</f>
        <v>0</v>
      </c>
      <c r="L59" s="27"/>
      <c r="AU59" s="16" t="s">
        <v>94</v>
      </c>
    </row>
    <row r="60" spans="2:47" s="8" customFormat="1" ht="24.95" customHeight="1">
      <c r="B60" s="84"/>
      <c r="D60" s="85" t="s">
        <v>100</v>
      </c>
      <c r="E60" s="227"/>
      <c r="F60" s="227"/>
      <c r="G60" s="227"/>
      <c r="H60" s="227"/>
      <c r="I60" s="268"/>
      <c r="J60" s="248">
        <f>J86</f>
        <v>0</v>
      </c>
      <c r="L60" s="84"/>
    </row>
    <row r="61" spans="2:47" s="9" customFormat="1" ht="19.899999999999999" customHeight="1">
      <c r="B61" s="86"/>
      <c r="D61" s="87" t="s">
        <v>615</v>
      </c>
      <c r="E61" s="228"/>
      <c r="F61" s="228"/>
      <c r="G61" s="228"/>
      <c r="H61" s="228"/>
      <c r="I61" s="269"/>
      <c r="J61" s="249">
        <f>J87</f>
        <v>0</v>
      </c>
      <c r="L61" s="86"/>
    </row>
    <row r="62" spans="2:47" s="9" customFormat="1" ht="19.899999999999999" customHeight="1">
      <c r="B62" s="86"/>
      <c r="D62" s="87" t="s">
        <v>616</v>
      </c>
      <c r="E62" s="228"/>
      <c r="F62" s="228"/>
      <c r="G62" s="228"/>
      <c r="H62" s="228"/>
      <c r="I62" s="269"/>
      <c r="J62" s="249">
        <f>J153</f>
        <v>0</v>
      </c>
      <c r="L62" s="86"/>
    </row>
    <row r="63" spans="2:47" s="9" customFormat="1" ht="19.899999999999999" customHeight="1">
      <c r="B63" s="86"/>
      <c r="D63" s="87" t="s">
        <v>617</v>
      </c>
      <c r="E63" s="228"/>
      <c r="F63" s="228"/>
      <c r="G63" s="228"/>
      <c r="H63" s="228"/>
      <c r="I63" s="269"/>
      <c r="J63" s="249">
        <f>J175</f>
        <v>0</v>
      </c>
      <c r="L63" s="86"/>
    </row>
    <row r="64" spans="2:47" s="9" customFormat="1" ht="19.899999999999999" customHeight="1">
      <c r="B64" s="86"/>
      <c r="D64" s="87" t="s">
        <v>618</v>
      </c>
      <c r="E64" s="228"/>
      <c r="F64" s="228"/>
      <c r="G64" s="228"/>
      <c r="H64" s="228"/>
      <c r="I64" s="269"/>
      <c r="J64" s="249">
        <f>J178</f>
        <v>0</v>
      </c>
      <c r="L64" s="86"/>
    </row>
    <row r="65" spans="2:12" s="9" customFormat="1" ht="19.899999999999999" customHeight="1">
      <c r="B65" s="86"/>
      <c r="D65" s="87" t="s">
        <v>619</v>
      </c>
      <c r="E65" s="228"/>
      <c r="F65" s="228"/>
      <c r="G65" s="228"/>
      <c r="H65" s="228"/>
      <c r="I65" s="269"/>
      <c r="J65" s="249">
        <f>J183</f>
        <v>0</v>
      </c>
      <c r="L65" s="86"/>
    </row>
    <row r="66" spans="2:12" s="1" customFormat="1" ht="21.75" customHeight="1">
      <c r="B66" s="27"/>
      <c r="I66" s="258"/>
      <c r="L66" s="27"/>
    </row>
    <row r="67" spans="2:12" s="1" customFormat="1" ht="6.95" customHeight="1">
      <c r="B67" s="35"/>
      <c r="C67" s="36"/>
      <c r="D67" s="36"/>
      <c r="E67" s="36"/>
      <c r="F67" s="36"/>
      <c r="G67" s="36"/>
      <c r="H67" s="36"/>
      <c r="I67" s="265"/>
      <c r="J67" s="36"/>
      <c r="K67" s="36"/>
      <c r="L67" s="27"/>
    </row>
    <row r="71" spans="2:12" s="1" customFormat="1" ht="6.95" customHeight="1">
      <c r="B71" s="37"/>
      <c r="C71" s="38"/>
      <c r="D71" s="38"/>
      <c r="E71" s="38"/>
      <c r="F71" s="38"/>
      <c r="G71" s="38"/>
      <c r="H71" s="38"/>
      <c r="I71" s="266"/>
      <c r="J71" s="38"/>
      <c r="K71" s="38"/>
      <c r="L71" s="27"/>
    </row>
    <row r="72" spans="2:12" s="1" customFormat="1" ht="24.95" customHeight="1">
      <c r="B72" s="27"/>
      <c r="C72" s="20" t="s">
        <v>112</v>
      </c>
      <c r="I72" s="258"/>
      <c r="L72" s="27"/>
    </row>
    <row r="73" spans="2:12" s="1" customFormat="1" ht="6.95" customHeight="1">
      <c r="B73" s="27"/>
      <c r="I73" s="258"/>
      <c r="L73" s="27"/>
    </row>
    <row r="74" spans="2:12" s="1" customFormat="1" ht="12" customHeight="1">
      <c r="B74" s="27"/>
      <c r="C74" s="25" t="s">
        <v>15</v>
      </c>
      <c r="I74" s="258"/>
      <c r="L74" s="27"/>
    </row>
    <row r="75" spans="2:12" s="1" customFormat="1" ht="16.5" customHeight="1">
      <c r="B75" s="27"/>
      <c r="E75" s="310" t="str">
        <f>E7</f>
        <v>Stavební úprava místnosti 116 JM</v>
      </c>
      <c r="F75" s="311"/>
      <c r="G75" s="311"/>
      <c r="H75" s="311"/>
      <c r="I75" s="258"/>
      <c r="L75" s="27"/>
    </row>
    <row r="76" spans="2:12" s="1" customFormat="1" ht="12" customHeight="1">
      <c r="B76" s="27"/>
      <c r="C76" s="25" t="s">
        <v>89</v>
      </c>
      <c r="I76" s="258"/>
      <c r="L76" s="27"/>
    </row>
    <row r="77" spans="2:12" s="1" customFormat="1" ht="16.5" customHeight="1">
      <c r="B77" s="27"/>
      <c r="E77" s="296" t="str">
        <f>E9</f>
        <v>02 - Elektro</v>
      </c>
      <c r="F77" s="309"/>
      <c r="G77" s="309"/>
      <c r="H77" s="309"/>
      <c r="I77" s="258"/>
      <c r="L77" s="27"/>
    </row>
    <row r="78" spans="2:12" s="1" customFormat="1" ht="6.95" customHeight="1">
      <c r="B78" s="27"/>
      <c r="I78" s="258"/>
      <c r="L78" s="27"/>
    </row>
    <row r="79" spans="2:12" s="1" customFormat="1" ht="12" customHeight="1">
      <c r="B79" s="27"/>
      <c r="C79" s="25" t="s">
        <v>19</v>
      </c>
      <c r="F79" s="23" t="str">
        <f>F12</f>
        <v xml:space="preserve">VŠE v Praze, ul. Ekonomická 957, Praha 4 </v>
      </c>
      <c r="I79" s="259" t="s">
        <v>21</v>
      </c>
      <c r="J79" s="223" t="str">
        <f>IF(J12="","",J12)</f>
        <v>4. 9. 2024</v>
      </c>
      <c r="L79" s="27"/>
    </row>
    <row r="80" spans="2:12" s="1" customFormat="1" ht="6.95" customHeight="1">
      <c r="B80" s="27"/>
      <c r="I80" s="258"/>
      <c r="L80" s="27"/>
    </row>
    <row r="81" spans="2:65" s="1" customFormat="1" ht="15.2" customHeight="1">
      <c r="B81" s="27"/>
      <c r="C81" s="25" t="s">
        <v>23</v>
      </c>
      <c r="F81" s="23" t="str">
        <f>E15</f>
        <v>Vysoká škola ekonomická v Praze</v>
      </c>
      <c r="I81" s="259" t="s">
        <v>29</v>
      </c>
      <c r="J81" s="220" t="str">
        <f>E21</f>
        <v xml:space="preserve"> </v>
      </c>
      <c r="L81" s="27"/>
    </row>
    <row r="82" spans="2:65" s="1" customFormat="1" ht="15.2" customHeight="1">
      <c r="B82" s="27"/>
      <c r="C82" s="25" t="s">
        <v>27</v>
      </c>
      <c r="F82" s="23" t="str">
        <f>IF(E18="","",E18)</f>
        <v xml:space="preserve"> </v>
      </c>
      <c r="I82" s="259" t="s">
        <v>31</v>
      </c>
      <c r="J82" s="220" t="str">
        <f>E24</f>
        <v>Ing. Milan Dušek</v>
      </c>
      <c r="L82" s="27"/>
    </row>
    <row r="83" spans="2:65" s="1" customFormat="1" ht="10.35" customHeight="1">
      <c r="B83" s="27"/>
      <c r="I83" s="258"/>
      <c r="L83" s="27"/>
    </row>
    <row r="84" spans="2:65" s="10" customFormat="1" ht="29.25" customHeight="1">
      <c r="B84" s="88"/>
      <c r="C84" s="89" t="s">
        <v>113</v>
      </c>
      <c r="D84" s="90" t="s">
        <v>55</v>
      </c>
      <c r="E84" s="90" t="s">
        <v>51</v>
      </c>
      <c r="F84" s="90" t="s">
        <v>52</v>
      </c>
      <c r="G84" s="90" t="s">
        <v>114</v>
      </c>
      <c r="H84" s="90" t="s">
        <v>115</v>
      </c>
      <c r="I84" s="270" t="s">
        <v>116</v>
      </c>
      <c r="J84" s="90" t="s">
        <v>93</v>
      </c>
      <c r="K84" s="250" t="s">
        <v>117</v>
      </c>
      <c r="L84" s="88"/>
      <c r="M84" s="48" t="s">
        <v>3</v>
      </c>
      <c r="N84" s="49" t="s">
        <v>40</v>
      </c>
      <c r="O84" s="49" t="s">
        <v>118</v>
      </c>
      <c r="P84" s="49" t="s">
        <v>119</v>
      </c>
      <c r="Q84" s="49" t="s">
        <v>120</v>
      </c>
      <c r="R84" s="49" t="s">
        <v>121</v>
      </c>
      <c r="S84" s="49" t="s">
        <v>122</v>
      </c>
      <c r="T84" s="50" t="s">
        <v>123</v>
      </c>
    </row>
    <row r="85" spans="2:65" s="1" customFormat="1" ht="22.9" customHeight="1">
      <c r="B85" s="27"/>
      <c r="C85" s="53" t="s">
        <v>124</v>
      </c>
      <c r="I85" s="258"/>
      <c r="J85" s="251">
        <f>BK85</f>
        <v>0</v>
      </c>
      <c r="L85" s="27"/>
      <c r="M85" s="51"/>
      <c r="N85" s="43"/>
      <c r="O85" s="43"/>
      <c r="P85" s="91">
        <f>P86</f>
        <v>201.55900000000003</v>
      </c>
      <c r="Q85" s="43"/>
      <c r="R85" s="91">
        <f>R86</f>
        <v>0.54194050000000005</v>
      </c>
      <c r="S85" s="43"/>
      <c r="T85" s="92">
        <f>T86</f>
        <v>0</v>
      </c>
      <c r="AT85" s="16" t="s">
        <v>69</v>
      </c>
      <c r="AU85" s="16" t="s">
        <v>94</v>
      </c>
      <c r="BK85" s="93">
        <f>BK86</f>
        <v>0</v>
      </c>
    </row>
    <row r="86" spans="2:65" s="11" customFormat="1" ht="25.9" customHeight="1">
      <c r="B86" s="94"/>
      <c r="D86" s="95" t="s">
        <v>69</v>
      </c>
      <c r="E86" s="229" t="s">
        <v>268</v>
      </c>
      <c r="F86" s="229" t="s">
        <v>269</v>
      </c>
      <c r="I86" s="271"/>
      <c r="J86" s="252">
        <f>BK86</f>
        <v>0</v>
      </c>
      <c r="L86" s="94"/>
      <c r="M86" s="96"/>
      <c r="P86" s="97">
        <f>P87+P153+P175+P178+P183</f>
        <v>201.55900000000003</v>
      </c>
      <c r="R86" s="97">
        <f>R87+R153+R175+R178+R183</f>
        <v>0.54194050000000005</v>
      </c>
      <c r="T86" s="98">
        <f>T87+T153+T175+T178+T183</f>
        <v>0</v>
      </c>
      <c r="AR86" s="95" t="s">
        <v>80</v>
      </c>
      <c r="AT86" s="99" t="s">
        <v>69</v>
      </c>
      <c r="AU86" s="99" t="s">
        <v>70</v>
      </c>
      <c r="AY86" s="95" t="s">
        <v>127</v>
      </c>
      <c r="BK86" s="100">
        <f>BK87+BK153+BK175+BK178+BK183</f>
        <v>0</v>
      </c>
    </row>
    <row r="87" spans="2:65" s="11" customFormat="1" ht="22.9" customHeight="1">
      <c r="B87" s="94"/>
      <c r="D87" s="95" t="s">
        <v>69</v>
      </c>
      <c r="E87" s="240" t="s">
        <v>620</v>
      </c>
      <c r="F87" s="240" t="s">
        <v>621</v>
      </c>
      <c r="I87" s="271"/>
      <c r="J87" s="255">
        <f>BK87</f>
        <v>0</v>
      </c>
      <c r="L87" s="94"/>
      <c r="M87" s="96"/>
      <c r="P87" s="97">
        <f>SUM(P88:P152)</f>
        <v>85.444000000000003</v>
      </c>
      <c r="R87" s="97">
        <f>SUM(R88:R152)</f>
        <v>0.20379050000000001</v>
      </c>
      <c r="T87" s="98">
        <f>SUM(T88:T152)</f>
        <v>0</v>
      </c>
      <c r="AR87" s="95" t="s">
        <v>80</v>
      </c>
      <c r="AT87" s="99" t="s">
        <v>69</v>
      </c>
      <c r="AU87" s="99" t="s">
        <v>78</v>
      </c>
      <c r="AY87" s="95" t="s">
        <v>127</v>
      </c>
      <c r="BK87" s="100">
        <f>SUM(BK88:BK152)</f>
        <v>0</v>
      </c>
    </row>
    <row r="88" spans="2:65" s="1" customFormat="1" ht="24.2" customHeight="1">
      <c r="B88" s="101"/>
      <c r="C88" s="102" t="s">
        <v>78</v>
      </c>
      <c r="D88" s="102" t="s">
        <v>129</v>
      </c>
      <c r="E88" s="230" t="s">
        <v>622</v>
      </c>
      <c r="F88" s="231" t="s">
        <v>623</v>
      </c>
      <c r="G88" s="232" t="s">
        <v>197</v>
      </c>
      <c r="H88" s="233">
        <v>38</v>
      </c>
      <c r="I88" s="103">
        <v>0</v>
      </c>
      <c r="J88" s="253">
        <f>ROUND(I88*H88,2)</f>
        <v>0</v>
      </c>
      <c r="K88" s="231" t="s">
        <v>133</v>
      </c>
      <c r="L88" s="27"/>
      <c r="M88" s="104" t="s">
        <v>3</v>
      </c>
      <c r="N88" s="105" t="s">
        <v>41</v>
      </c>
      <c r="O88" s="106">
        <v>0.2</v>
      </c>
      <c r="P88" s="106">
        <f>O88*H88</f>
        <v>7.6000000000000005</v>
      </c>
      <c r="Q88" s="106">
        <v>0</v>
      </c>
      <c r="R88" s="106">
        <f>Q88*H88</f>
        <v>0</v>
      </c>
      <c r="S88" s="106">
        <v>0</v>
      </c>
      <c r="T88" s="107">
        <f>S88*H88</f>
        <v>0</v>
      </c>
      <c r="AR88" s="108" t="s">
        <v>263</v>
      </c>
      <c r="AT88" s="108" t="s">
        <v>129</v>
      </c>
      <c r="AU88" s="108" t="s">
        <v>80</v>
      </c>
      <c r="AY88" s="16" t="s">
        <v>127</v>
      </c>
      <c r="BE88" s="109">
        <f>IF(N88="základní",J88,0)</f>
        <v>0</v>
      </c>
      <c r="BF88" s="109">
        <f>IF(N88="snížená",J88,0)</f>
        <v>0</v>
      </c>
      <c r="BG88" s="109">
        <f>IF(N88="zákl. přenesená",J88,0)</f>
        <v>0</v>
      </c>
      <c r="BH88" s="109">
        <f>IF(N88="sníž. přenesená",J88,0)</f>
        <v>0</v>
      </c>
      <c r="BI88" s="109">
        <f>IF(N88="nulová",J88,0)</f>
        <v>0</v>
      </c>
      <c r="BJ88" s="16" t="s">
        <v>78</v>
      </c>
      <c r="BK88" s="109">
        <f>ROUND(I88*H88,2)</f>
        <v>0</v>
      </c>
      <c r="BL88" s="16" t="s">
        <v>263</v>
      </c>
      <c r="BM88" s="108" t="s">
        <v>624</v>
      </c>
    </row>
    <row r="89" spans="2:65" s="1" customFormat="1">
      <c r="B89" s="27"/>
      <c r="D89" s="110" t="s">
        <v>136</v>
      </c>
      <c r="F89" s="274" t="s">
        <v>625</v>
      </c>
      <c r="I89" s="258"/>
      <c r="L89" s="27"/>
      <c r="M89" s="111"/>
      <c r="T89" s="45"/>
      <c r="AT89" s="16" t="s">
        <v>136</v>
      </c>
      <c r="AU89" s="16" t="s">
        <v>80</v>
      </c>
    </row>
    <row r="90" spans="2:65" s="1" customFormat="1" ht="16.5" customHeight="1">
      <c r="B90" s="101"/>
      <c r="C90" s="112" t="s">
        <v>80</v>
      </c>
      <c r="D90" s="112" t="s">
        <v>160</v>
      </c>
      <c r="E90" s="235" t="s">
        <v>626</v>
      </c>
      <c r="F90" s="236" t="s">
        <v>627</v>
      </c>
      <c r="G90" s="237" t="s">
        <v>197</v>
      </c>
      <c r="H90" s="238">
        <v>38</v>
      </c>
      <c r="I90" s="113">
        <v>0</v>
      </c>
      <c r="J90" s="254">
        <f>ROUND(I90*H90,2)</f>
        <v>0</v>
      </c>
      <c r="K90" s="236" t="s">
        <v>133</v>
      </c>
      <c r="L90" s="114"/>
      <c r="M90" s="115" t="s">
        <v>3</v>
      </c>
      <c r="N90" s="116" t="s">
        <v>41</v>
      </c>
      <c r="O90" s="106">
        <v>0</v>
      </c>
      <c r="P90" s="106">
        <f>O90*H90</f>
        <v>0</v>
      </c>
      <c r="Q90" s="106">
        <v>4.0000000000000003E-5</v>
      </c>
      <c r="R90" s="106">
        <f>Q90*H90</f>
        <v>1.5200000000000001E-3</v>
      </c>
      <c r="S90" s="106">
        <v>0</v>
      </c>
      <c r="T90" s="107">
        <f>S90*H90</f>
        <v>0</v>
      </c>
      <c r="AR90" s="108" t="s">
        <v>300</v>
      </c>
      <c r="AT90" s="108" t="s">
        <v>160</v>
      </c>
      <c r="AU90" s="108" t="s">
        <v>80</v>
      </c>
      <c r="AY90" s="16" t="s">
        <v>127</v>
      </c>
      <c r="BE90" s="109">
        <f>IF(N90="základní",J90,0)</f>
        <v>0</v>
      </c>
      <c r="BF90" s="109">
        <f>IF(N90="snížená",J90,0)</f>
        <v>0</v>
      </c>
      <c r="BG90" s="109">
        <f>IF(N90="zákl. přenesená",J90,0)</f>
        <v>0</v>
      </c>
      <c r="BH90" s="109">
        <f>IF(N90="sníž. přenesená",J90,0)</f>
        <v>0</v>
      </c>
      <c r="BI90" s="109">
        <f>IF(N90="nulová",J90,0)</f>
        <v>0</v>
      </c>
      <c r="BJ90" s="16" t="s">
        <v>78</v>
      </c>
      <c r="BK90" s="109">
        <f>ROUND(I90*H90,2)</f>
        <v>0</v>
      </c>
      <c r="BL90" s="16" t="s">
        <v>263</v>
      </c>
      <c r="BM90" s="108" t="s">
        <v>628</v>
      </c>
    </row>
    <row r="91" spans="2:65" s="1" customFormat="1" ht="24.2" customHeight="1">
      <c r="B91" s="101"/>
      <c r="C91" s="102" t="s">
        <v>189</v>
      </c>
      <c r="D91" s="102" t="s">
        <v>129</v>
      </c>
      <c r="E91" s="230" t="s">
        <v>629</v>
      </c>
      <c r="F91" s="231" t="s">
        <v>630</v>
      </c>
      <c r="G91" s="232" t="s">
        <v>197</v>
      </c>
      <c r="H91" s="233">
        <v>5</v>
      </c>
      <c r="I91" s="103">
        <v>0</v>
      </c>
      <c r="J91" s="253">
        <f>ROUND(I91*H91,2)</f>
        <v>0</v>
      </c>
      <c r="K91" s="231" t="s">
        <v>133</v>
      </c>
      <c r="L91" s="27"/>
      <c r="M91" s="104" t="s">
        <v>3</v>
      </c>
      <c r="N91" s="105" t="s">
        <v>41</v>
      </c>
      <c r="O91" s="106">
        <v>9.0999999999999998E-2</v>
      </c>
      <c r="P91" s="106">
        <f>O91*H91</f>
        <v>0.45499999999999996</v>
      </c>
      <c r="Q91" s="106">
        <v>0</v>
      </c>
      <c r="R91" s="106">
        <f>Q91*H91</f>
        <v>0</v>
      </c>
      <c r="S91" s="106">
        <v>0</v>
      </c>
      <c r="T91" s="107">
        <f>S91*H91</f>
        <v>0</v>
      </c>
      <c r="AR91" s="108" t="s">
        <v>263</v>
      </c>
      <c r="AT91" s="108" t="s">
        <v>129</v>
      </c>
      <c r="AU91" s="108" t="s">
        <v>80</v>
      </c>
      <c r="AY91" s="16" t="s">
        <v>127</v>
      </c>
      <c r="BE91" s="109">
        <f>IF(N91="základní",J91,0)</f>
        <v>0</v>
      </c>
      <c r="BF91" s="109">
        <f>IF(N91="snížená",J91,0)</f>
        <v>0</v>
      </c>
      <c r="BG91" s="109">
        <f>IF(N91="zákl. přenesená",J91,0)</f>
        <v>0</v>
      </c>
      <c r="BH91" s="109">
        <f>IF(N91="sníž. přenesená",J91,0)</f>
        <v>0</v>
      </c>
      <c r="BI91" s="109">
        <f>IF(N91="nulová",J91,0)</f>
        <v>0</v>
      </c>
      <c r="BJ91" s="16" t="s">
        <v>78</v>
      </c>
      <c r="BK91" s="109">
        <f>ROUND(I91*H91,2)</f>
        <v>0</v>
      </c>
      <c r="BL91" s="16" t="s">
        <v>263</v>
      </c>
      <c r="BM91" s="108" t="s">
        <v>631</v>
      </c>
    </row>
    <row r="92" spans="2:65" s="1" customFormat="1">
      <c r="B92" s="27"/>
      <c r="D92" s="110" t="s">
        <v>136</v>
      </c>
      <c r="F92" s="234" t="s">
        <v>632</v>
      </c>
      <c r="I92" s="258"/>
      <c r="L92" s="27"/>
      <c r="M92" s="111"/>
      <c r="T92" s="45"/>
      <c r="AT92" s="16" t="s">
        <v>136</v>
      </c>
      <c r="AU92" s="16" t="s">
        <v>80</v>
      </c>
    </row>
    <row r="93" spans="2:65" s="1" customFormat="1" ht="16.5" customHeight="1">
      <c r="B93" s="101"/>
      <c r="C93" s="112" t="s">
        <v>134</v>
      </c>
      <c r="D93" s="112" t="s">
        <v>160</v>
      </c>
      <c r="E93" s="235" t="s">
        <v>633</v>
      </c>
      <c r="F93" s="236" t="s">
        <v>634</v>
      </c>
      <c r="G93" s="237" t="s">
        <v>197</v>
      </c>
      <c r="H93" s="238">
        <v>5</v>
      </c>
      <c r="I93" s="113">
        <v>0</v>
      </c>
      <c r="J93" s="254">
        <f>ROUND(I93*H93,2)</f>
        <v>0</v>
      </c>
      <c r="K93" s="236" t="s">
        <v>133</v>
      </c>
      <c r="L93" s="114"/>
      <c r="M93" s="115" t="s">
        <v>3</v>
      </c>
      <c r="N93" s="116" t="s">
        <v>41</v>
      </c>
      <c r="O93" s="106">
        <v>0</v>
      </c>
      <c r="P93" s="106">
        <f>O93*H93</f>
        <v>0</v>
      </c>
      <c r="Q93" s="106">
        <v>9.0000000000000006E-5</v>
      </c>
      <c r="R93" s="106">
        <f>Q93*H93</f>
        <v>4.5000000000000004E-4</v>
      </c>
      <c r="S93" s="106">
        <v>0</v>
      </c>
      <c r="T93" s="107">
        <f>S93*H93</f>
        <v>0</v>
      </c>
      <c r="AR93" s="108" t="s">
        <v>300</v>
      </c>
      <c r="AT93" s="108" t="s">
        <v>160</v>
      </c>
      <c r="AU93" s="108" t="s">
        <v>80</v>
      </c>
      <c r="AY93" s="16" t="s">
        <v>127</v>
      </c>
      <c r="BE93" s="109">
        <f>IF(N93="základní",J93,0)</f>
        <v>0</v>
      </c>
      <c r="BF93" s="109">
        <f>IF(N93="snížená",J93,0)</f>
        <v>0</v>
      </c>
      <c r="BG93" s="109">
        <f>IF(N93="zákl. přenesená",J93,0)</f>
        <v>0</v>
      </c>
      <c r="BH93" s="109">
        <f>IF(N93="sníž. přenesená",J93,0)</f>
        <v>0</v>
      </c>
      <c r="BI93" s="109">
        <f>IF(N93="nulová",J93,0)</f>
        <v>0</v>
      </c>
      <c r="BJ93" s="16" t="s">
        <v>78</v>
      </c>
      <c r="BK93" s="109">
        <f>ROUND(I93*H93,2)</f>
        <v>0</v>
      </c>
      <c r="BL93" s="16" t="s">
        <v>263</v>
      </c>
      <c r="BM93" s="108" t="s">
        <v>635</v>
      </c>
    </row>
    <row r="94" spans="2:65" s="1" customFormat="1" ht="33" customHeight="1">
      <c r="B94" s="101"/>
      <c r="C94" s="102" t="s">
        <v>200</v>
      </c>
      <c r="D94" s="102" t="s">
        <v>129</v>
      </c>
      <c r="E94" s="230" t="s">
        <v>636</v>
      </c>
      <c r="F94" s="231" t="s">
        <v>637</v>
      </c>
      <c r="G94" s="232" t="s">
        <v>132</v>
      </c>
      <c r="H94" s="233">
        <v>35</v>
      </c>
      <c r="I94" s="103">
        <v>0</v>
      </c>
      <c r="J94" s="253">
        <f>ROUND(I94*H94,2)</f>
        <v>0</v>
      </c>
      <c r="K94" s="231" t="s">
        <v>133</v>
      </c>
      <c r="L94" s="27"/>
      <c r="M94" s="104" t="s">
        <v>3</v>
      </c>
      <c r="N94" s="105" t="s">
        <v>41</v>
      </c>
      <c r="O94" s="106">
        <v>0.03</v>
      </c>
      <c r="P94" s="106">
        <f>O94*H94</f>
        <v>1.05</v>
      </c>
      <c r="Q94" s="106">
        <v>0</v>
      </c>
      <c r="R94" s="106">
        <f>Q94*H94</f>
        <v>0</v>
      </c>
      <c r="S94" s="106">
        <v>0</v>
      </c>
      <c r="T94" s="107">
        <f>S94*H94</f>
        <v>0</v>
      </c>
      <c r="AR94" s="108" t="s">
        <v>263</v>
      </c>
      <c r="AT94" s="108" t="s">
        <v>129</v>
      </c>
      <c r="AU94" s="108" t="s">
        <v>80</v>
      </c>
      <c r="AY94" s="16" t="s">
        <v>127</v>
      </c>
      <c r="BE94" s="109">
        <f>IF(N94="základní",J94,0)</f>
        <v>0</v>
      </c>
      <c r="BF94" s="109">
        <f>IF(N94="snížená",J94,0)</f>
        <v>0</v>
      </c>
      <c r="BG94" s="109">
        <f>IF(N94="zákl. přenesená",J94,0)</f>
        <v>0</v>
      </c>
      <c r="BH94" s="109">
        <f>IF(N94="sníž. přenesená",J94,0)</f>
        <v>0</v>
      </c>
      <c r="BI94" s="109">
        <f>IF(N94="nulová",J94,0)</f>
        <v>0</v>
      </c>
      <c r="BJ94" s="16" t="s">
        <v>78</v>
      </c>
      <c r="BK94" s="109">
        <f>ROUND(I94*H94,2)</f>
        <v>0</v>
      </c>
      <c r="BL94" s="16" t="s">
        <v>263</v>
      </c>
      <c r="BM94" s="108" t="s">
        <v>638</v>
      </c>
    </row>
    <row r="95" spans="2:65" s="1" customFormat="1">
      <c r="B95" s="27"/>
      <c r="D95" s="110" t="s">
        <v>136</v>
      </c>
      <c r="F95" s="234" t="s">
        <v>639</v>
      </c>
      <c r="I95" s="258"/>
      <c r="L95" s="27"/>
      <c r="M95" s="111"/>
      <c r="T95" s="45"/>
      <c r="AT95" s="16" t="s">
        <v>136</v>
      </c>
      <c r="AU95" s="16" t="s">
        <v>80</v>
      </c>
    </row>
    <row r="96" spans="2:65" s="1" customFormat="1" ht="16.5" customHeight="1">
      <c r="B96" s="101"/>
      <c r="C96" s="112" t="s">
        <v>176</v>
      </c>
      <c r="D96" s="112" t="s">
        <v>160</v>
      </c>
      <c r="E96" s="235" t="s">
        <v>640</v>
      </c>
      <c r="F96" s="236" t="s">
        <v>641</v>
      </c>
      <c r="G96" s="237" t="s">
        <v>132</v>
      </c>
      <c r="H96" s="238">
        <v>40.25</v>
      </c>
      <c r="I96" s="113">
        <v>0</v>
      </c>
      <c r="J96" s="254">
        <f>ROUND(I96*H96,2)</f>
        <v>0</v>
      </c>
      <c r="K96" s="236" t="s">
        <v>133</v>
      </c>
      <c r="L96" s="114"/>
      <c r="M96" s="115" t="s">
        <v>3</v>
      </c>
      <c r="N96" s="116" t="s">
        <v>41</v>
      </c>
      <c r="O96" s="106">
        <v>0</v>
      </c>
      <c r="P96" s="106">
        <f>O96*H96</f>
        <v>0</v>
      </c>
      <c r="Q96" s="106">
        <v>4.0000000000000003E-5</v>
      </c>
      <c r="R96" s="106">
        <f>Q96*H96</f>
        <v>1.6100000000000001E-3</v>
      </c>
      <c r="S96" s="106">
        <v>0</v>
      </c>
      <c r="T96" s="107">
        <f>S96*H96</f>
        <v>0</v>
      </c>
      <c r="AR96" s="108" t="s">
        <v>300</v>
      </c>
      <c r="AT96" s="108" t="s">
        <v>160</v>
      </c>
      <c r="AU96" s="108" t="s">
        <v>80</v>
      </c>
      <c r="AY96" s="16" t="s">
        <v>127</v>
      </c>
      <c r="BE96" s="109">
        <f>IF(N96="základní",J96,0)</f>
        <v>0</v>
      </c>
      <c r="BF96" s="109">
        <f>IF(N96="snížená",J96,0)</f>
        <v>0</v>
      </c>
      <c r="BG96" s="109">
        <f>IF(N96="zákl. přenesená",J96,0)</f>
        <v>0</v>
      </c>
      <c r="BH96" s="109">
        <f>IF(N96="sníž. přenesená",J96,0)</f>
        <v>0</v>
      </c>
      <c r="BI96" s="109">
        <f>IF(N96="nulová",J96,0)</f>
        <v>0</v>
      </c>
      <c r="BJ96" s="16" t="s">
        <v>78</v>
      </c>
      <c r="BK96" s="109">
        <f>ROUND(I96*H96,2)</f>
        <v>0</v>
      </c>
      <c r="BL96" s="16" t="s">
        <v>263</v>
      </c>
      <c r="BM96" s="108" t="s">
        <v>642</v>
      </c>
    </row>
    <row r="97" spans="2:65" s="12" customFormat="1">
      <c r="B97" s="118"/>
      <c r="D97" s="117" t="s">
        <v>182</v>
      </c>
      <c r="F97" s="241" t="s">
        <v>643</v>
      </c>
      <c r="H97" s="242">
        <v>40.25</v>
      </c>
      <c r="I97" s="272"/>
      <c r="L97" s="118"/>
      <c r="M97" s="120"/>
      <c r="T97" s="121"/>
      <c r="AT97" s="119" t="s">
        <v>182</v>
      </c>
      <c r="AU97" s="119" t="s">
        <v>80</v>
      </c>
      <c r="AV97" s="12" t="s">
        <v>80</v>
      </c>
      <c r="AW97" s="12" t="s">
        <v>4</v>
      </c>
      <c r="AX97" s="12" t="s">
        <v>78</v>
      </c>
      <c r="AY97" s="119" t="s">
        <v>127</v>
      </c>
    </row>
    <row r="98" spans="2:65" s="1" customFormat="1" ht="24.2" customHeight="1">
      <c r="B98" s="101"/>
      <c r="C98" s="102" t="s">
        <v>212</v>
      </c>
      <c r="D98" s="102" t="s">
        <v>129</v>
      </c>
      <c r="E98" s="230" t="s">
        <v>644</v>
      </c>
      <c r="F98" s="231" t="s">
        <v>645</v>
      </c>
      <c r="G98" s="232" t="s">
        <v>132</v>
      </c>
      <c r="H98" s="233">
        <v>70</v>
      </c>
      <c r="I98" s="103">
        <v>0</v>
      </c>
      <c r="J98" s="253">
        <f>ROUND(I98*H98,2)</f>
        <v>0</v>
      </c>
      <c r="K98" s="231" t="s">
        <v>133</v>
      </c>
      <c r="L98" s="27"/>
      <c r="M98" s="104" t="s">
        <v>3</v>
      </c>
      <c r="N98" s="105" t="s">
        <v>41</v>
      </c>
      <c r="O98" s="106">
        <v>0.13900000000000001</v>
      </c>
      <c r="P98" s="106">
        <f>O98*H98</f>
        <v>9.73</v>
      </c>
      <c r="Q98" s="106">
        <v>0</v>
      </c>
      <c r="R98" s="106">
        <f>Q98*H98</f>
        <v>0</v>
      </c>
      <c r="S98" s="106">
        <v>0</v>
      </c>
      <c r="T98" s="107">
        <f>S98*H98</f>
        <v>0</v>
      </c>
      <c r="AR98" s="108" t="s">
        <v>263</v>
      </c>
      <c r="AT98" s="108" t="s">
        <v>129</v>
      </c>
      <c r="AU98" s="108" t="s">
        <v>80</v>
      </c>
      <c r="AY98" s="16" t="s">
        <v>127</v>
      </c>
      <c r="BE98" s="109">
        <f>IF(N98="základní",J98,0)</f>
        <v>0</v>
      </c>
      <c r="BF98" s="109">
        <f>IF(N98="snížená",J98,0)</f>
        <v>0</v>
      </c>
      <c r="BG98" s="109">
        <f>IF(N98="zákl. přenesená",J98,0)</f>
        <v>0</v>
      </c>
      <c r="BH98" s="109">
        <f>IF(N98="sníž. přenesená",J98,0)</f>
        <v>0</v>
      </c>
      <c r="BI98" s="109">
        <f>IF(N98="nulová",J98,0)</f>
        <v>0</v>
      </c>
      <c r="BJ98" s="16" t="s">
        <v>78</v>
      </c>
      <c r="BK98" s="109">
        <f>ROUND(I98*H98,2)</f>
        <v>0</v>
      </c>
      <c r="BL98" s="16" t="s">
        <v>263</v>
      </c>
      <c r="BM98" s="108" t="s">
        <v>646</v>
      </c>
    </row>
    <row r="99" spans="2:65" s="1" customFormat="1">
      <c r="B99" s="27"/>
      <c r="D99" s="110" t="s">
        <v>136</v>
      </c>
      <c r="F99" s="234" t="s">
        <v>647</v>
      </c>
      <c r="I99" s="258"/>
      <c r="L99" s="27"/>
      <c r="M99" s="111"/>
      <c r="T99" s="45"/>
      <c r="AT99" s="16" t="s">
        <v>136</v>
      </c>
      <c r="AU99" s="16" t="s">
        <v>80</v>
      </c>
    </row>
    <row r="100" spans="2:65" s="12" customFormat="1">
      <c r="B100" s="118"/>
      <c r="D100" s="117" t="s">
        <v>182</v>
      </c>
      <c r="E100" s="119" t="s">
        <v>3</v>
      </c>
      <c r="F100" s="241" t="s">
        <v>648</v>
      </c>
      <c r="H100" s="242">
        <v>35</v>
      </c>
      <c r="I100" s="272"/>
      <c r="L100" s="118"/>
      <c r="M100" s="120"/>
      <c r="T100" s="121"/>
      <c r="AT100" s="119" t="s">
        <v>182</v>
      </c>
      <c r="AU100" s="119" t="s">
        <v>80</v>
      </c>
      <c r="AV100" s="12" t="s">
        <v>80</v>
      </c>
      <c r="AW100" s="12" t="s">
        <v>30</v>
      </c>
      <c r="AX100" s="12" t="s">
        <v>70</v>
      </c>
      <c r="AY100" s="119" t="s">
        <v>127</v>
      </c>
    </row>
    <row r="101" spans="2:65" s="12" customFormat="1">
      <c r="B101" s="118"/>
      <c r="D101" s="117" t="s">
        <v>182</v>
      </c>
      <c r="E101" s="119" t="s">
        <v>3</v>
      </c>
      <c r="F101" s="241" t="s">
        <v>649</v>
      </c>
      <c r="H101" s="242">
        <v>35</v>
      </c>
      <c r="I101" s="272"/>
      <c r="L101" s="118"/>
      <c r="M101" s="120"/>
      <c r="T101" s="121"/>
      <c r="AT101" s="119" t="s">
        <v>182</v>
      </c>
      <c r="AU101" s="119" t="s">
        <v>80</v>
      </c>
      <c r="AV101" s="12" t="s">
        <v>80</v>
      </c>
      <c r="AW101" s="12" t="s">
        <v>30</v>
      </c>
      <c r="AX101" s="12" t="s">
        <v>70</v>
      </c>
      <c r="AY101" s="119" t="s">
        <v>127</v>
      </c>
    </row>
    <row r="102" spans="2:65" s="13" customFormat="1">
      <c r="B102" s="122"/>
      <c r="D102" s="117" t="s">
        <v>182</v>
      </c>
      <c r="E102" s="123" t="s">
        <v>3</v>
      </c>
      <c r="F102" s="243" t="s">
        <v>466</v>
      </c>
      <c r="H102" s="244">
        <v>70</v>
      </c>
      <c r="I102" s="273"/>
      <c r="L102" s="122"/>
      <c r="M102" s="124"/>
      <c r="T102" s="125"/>
      <c r="AT102" s="123" t="s">
        <v>182</v>
      </c>
      <c r="AU102" s="123" t="s">
        <v>80</v>
      </c>
      <c r="AV102" s="13" t="s">
        <v>134</v>
      </c>
      <c r="AW102" s="13" t="s">
        <v>30</v>
      </c>
      <c r="AX102" s="13" t="s">
        <v>78</v>
      </c>
      <c r="AY102" s="123" t="s">
        <v>127</v>
      </c>
    </row>
    <row r="103" spans="2:65" s="1" customFormat="1" ht="16.5" customHeight="1">
      <c r="B103" s="101"/>
      <c r="C103" s="112" t="s">
        <v>164</v>
      </c>
      <c r="D103" s="112" t="s">
        <v>160</v>
      </c>
      <c r="E103" s="235" t="s">
        <v>650</v>
      </c>
      <c r="F103" s="236" t="s">
        <v>651</v>
      </c>
      <c r="G103" s="237" t="s">
        <v>132</v>
      </c>
      <c r="H103" s="238">
        <v>44.274999999999999</v>
      </c>
      <c r="I103" s="113">
        <v>0</v>
      </c>
      <c r="J103" s="254">
        <f>ROUND(I103*H103,2)</f>
        <v>0</v>
      </c>
      <c r="K103" s="236" t="s">
        <v>133</v>
      </c>
      <c r="L103" s="114"/>
      <c r="M103" s="115" t="s">
        <v>3</v>
      </c>
      <c r="N103" s="116" t="s">
        <v>41</v>
      </c>
      <c r="O103" s="106">
        <v>0</v>
      </c>
      <c r="P103" s="106">
        <f>O103*H103</f>
        <v>0</v>
      </c>
      <c r="Q103" s="106">
        <v>5.0000000000000002E-5</v>
      </c>
      <c r="R103" s="106">
        <f>Q103*H103</f>
        <v>2.21375E-3</v>
      </c>
      <c r="S103" s="106">
        <v>0</v>
      </c>
      <c r="T103" s="107">
        <f>S103*H103</f>
        <v>0</v>
      </c>
      <c r="AR103" s="108" t="s">
        <v>300</v>
      </c>
      <c r="AT103" s="108" t="s">
        <v>160</v>
      </c>
      <c r="AU103" s="108" t="s">
        <v>80</v>
      </c>
      <c r="AY103" s="16" t="s">
        <v>127</v>
      </c>
      <c r="BE103" s="109">
        <f>IF(N103="základní",J103,0)</f>
        <v>0</v>
      </c>
      <c r="BF103" s="109">
        <f>IF(N103="snížená",J103,0)</f>
        <v>0</v>
      </c>
      <c r="BG103" s="109">
        <f>IF(N103="zákl. přenesená",J103,0)</f>
        <v>0</v>
      </c>
      <c r="BH103" s="109">
        <f>IF(N103="sníž. přenesená",J103,0)</f>
        <v>0</v>
      </c>
      <c r="BI103" s="109">
        <f>IF(N103="nulová",J103,0)</f>
        <v>0</v>
      </c>
      <c r="BJ103" s="16" t="s">
        <v>78</v>
      </c>
      <c r="BK103" s="109">
        <f>ROUND(I103*H103,2)</f>
        <v>0</v>
      </c>
      <c r="BL103" s="16" t="s">
        <v>263</v>
      </c>
      <c r="BM103" s="108" t="s">
        <v>652</v>
      </c>
    </row>
    <row r="104" spans="2:65" s="12" customFormat="1">
      <c r="B104" s="118"/>
      <c r="D104" s="117" t="s">
        <v>182</v>
      </c>
      <c r="E104" s="119" t="s">
        <v>3</v>
      </c>
      <c r="F104" s="241" t="s">
        <v>653</v>
      </c>
      <c r="H104" s="242">
        <v>38.5</v>
      </c>
      <c r="I104" s="272"/>
      <c r="L104" s="118"/>
      <c r="M104" s="120"/>
      <c r="T104" s="121"/>
      <c r="AT104" s="119" t="s">
        <v>182</v>
      </c>
      <c r="AU104" s="119" t="s">
        <v>80</v>
      </c>
      <c r="AV104" s="12" t="s">
        <v>80</v>
      </c>
      <c r="AW104" s="12" t="s">
        <v>30</v>
      </c>
      <c r="AX104" s="12" t="s">
        <v>78</v>
      </c>
      <c r="AY104" s="119" t="s">
        <v>127</v>
      </c>
    </row>
    <row r="105" spans="2:65" s="12" customFormat="1">
      <c r="B105" s="118"/>
      <c r="D105" s="117" t="s">
        <v>182</v>
      </c>
      <c r="F105" s="241" t="s">
        <v>654</v>
      </c>
      <c r="H105" s="242">
        <v>44.274999999999999</v>
      </c>
      <c r="I105" s="272"/>
      <c r="L105" s="118"/>
      <c r="M105" s="120"/>
      <c r="T105" s="121"/>
      <c r="AT105" s="119" t="s">
        <v>182</v>
      </c>
      <c r="AU105" s="119" t="s">
        <v>80</v>
      </c>
      <c r="AV105" s="12" t="s">
        <v>80</v>
      </c>
      <c r="AW105" s="12" t="s">
        <v>4</v>
      </c>
      <c r="AX105" s="12" t="s">
        <v>78</v>
      </c>
      <c r="AY105" s="119" t="s">
        <v>127</v>
      </c>
    </row>
    <row r="106" spans="2:65" s="1" customFormat="1" ht="16.5" customHeight="1">
      <c r="B106" s="101"/>
      <c r="C106" s="112" t="s">
        <v>204</v>
      </c>
      <c r="D106" s="112" t="s">
        <v>160</v>
      </c>
      <c r="E106" s="235" t="s">
        <v>655</v>
      </c>
      <c r="F106" s="236" t="s">
        <v>656</v>
      </c>
      <c r="G106" s="237" t="s">
        <v>132</v>
      </c>
      <c r="H106" s="238">
        <v>44.274999999999999</v>
      </c>
      <c r="I106" s="113">
        <v>0</v>
      </c>
      <c r="J106" s="254">
        <f>ROUND(I106*H106,2)</f>
        <v>0</v>
      </c>
      <c r="K106" s="236" t="s">
        <v>133</v>
      </c>
      <c r="L106" s="114"/>
      <c r="M106" s="115" t="s">
        <v>3</v>
      </c>
      <c r="N106" s="116" t="s">
        <v>41</v>
      </c>
      <c r="O106" s="106">
        <v>0</v>
      </c>
      <c r="P106" s="106">
        <f>O106*H106</f>
        <v>0</v>
      </c>
      <c r="Q106" s="106">
        <v>6.9999999999999994E-5</v>
      </c>
      <c r="R106" s="106">
        <f>Q106*H106</f>
        <v>3.0992499999999996E-3</v>
      </c>
      <c r="S106" s="106">
        <v>0</v>
      </c>
      <c r="T106" s="107">
        <f>S106*H106</f>
        <v>0</v>
      </c>
      <c r="AR106" s="108" t="s">
        <v>300</v>
      </c>
      <c r="AT106" s="108" t="s">
        <v>160</v>
      </c>
      <c r="AU106" s="108" t="s">
        <v>80</v>
      </c>
      <c r="AY106" s="16" t="s">
        <v>127</v>
      </c>
      <c r="BE106" s="109">
        <f>IF(N106="základní",J106,0)</f>
        <v>0</v>
      </c>
      <c r="BF106" s="109">
        <f>IF(N106="snížená",J106,0)</f>
        <v>0</v>
      </c>
      <c r="BG106" s="109">
        <f>IF(N106="zákl. přenesená",J106,0)</f>
        <v>0</v>
      </c>
      <c r="BH106" s="109">
        <f>IF(N106="sníž. přenesená",J106,0)</f>
        <v>0</v>
      </c>
      <c r="BI106" s="109">
        <f>IF(N106="nulová",J106,0)</f>
        <v>0</v>
      </c>
      <c r="BJ106" s="16" t="s">
        <v>78</v>
      </c>
      <c r="BK106" s="109">
        <f>ROUND(I106*H106,2)</f>
        <v>0</v>
      </c>
      <c r="BL106" s="16" t="s">
        <v>263</v>
      </c>
      <c r="BM106" s="108" t="s">
        <v>657</v>
      </c>
    </row>
    <row r="107" spans="2:65" s="12" customFormat="1">
      <c r="B107" s="118"/>
      <c r="D107" s="117" t="s">
        <v>182</v>
      </c>
      <c r="E107" s="119" t="s">
        <v>3</v>
      </c>
      <c r="F107" s="241" t="s">
        <v>653</v>
      </c>
      <c r="H107" s="242">
        <v>38.5</v>
      </c>
      <c r="I107" s="272"/>
      <c r="L107" s="118"/>
      <c r="M107" s="120"/>
      <c r="T107" s="121"/>
      <c r="AT107" s="119" t="s">
        <v>182</v>
      </c>
      <c r="AU107" s="119" t="s">
        <v>80</v>
      </c>
      <c r="AV107" s="12" t="s">
        <v>80</v>
      </c>
      <c r="AW107" s="12" t="s">
        <v>30</v>
      </c>
      <c r="AX107" s="12" t="s">
        <v>78</v>
      </c>
      <c r="AY107" s="119" t="s">
        <v>127</v>
      </c>
    </row>
    <row r="108" spans="2:65" s="12" customFormat="1">
      <c r="B108" s="118"/>
      <c r="D108" s="117" t="s">
        <v>182</v>
      </c>
      <c r="F108" s="241" t="s">
        <v>654</v>
      </c>
      <c r="H108" s="242">
        <v>44.274999999999999</v>
      </c>
      <c r="I108" s="272"/>
      <c r="L108" s="118"/>
      <c r="M108" s="120"/>
      <c r="T108" s="121"/>
      <c r="AT108" s="119" t="s">
        <v>182</v>
      </c>
      <c r="AU108" s="119" t="s">
        <v>80</v>
      </c>
      <c r="AV108" s="12" t="s">
        <v>80</v>
      </c>
      <c r="AW108" s="12" t="s">
        <v>4</v>
      </c>
      <c r="AX108" s="12" t="s">
        <v>78</v>
      </c>
      <c r="AY108" s="119" t="s">
        <v>127</v>
      </c>
    </row>
    <row r="109" spans="2:65" s="1" customFormat="1" ht="24.2" customHeight="1">
      <c r="B109" s="101"/>
      <c r="C109" s="102" t="s">
        <v>227</v>
      </c>
      <c r="D109" s="102" t="s">
        <v>129</v>
      </c>
      <c r="E109" s="230" t="s">
        <v>658</v>
      </c>
      <c r="F109" s="231" t="s">
        <v>659</v>
      </c>
      <c r="G109" s="232" t="s">
        <v>132</v>
      </c>
      <c r="H109" s="233">
        <v>35</v>
      </c>
      <c r="I109" s="103">
        <v>0</v>
      </c>
      <c r="J109" s="253">
        <f>ROUND(I109*H109,2)</f>
        <v>0</v>
      </c>
      <c r="K109" s="231" t="s">
        <v>133</v>
      </c>
      <c r="L109" s="27"/>
      <c r="M109" s="104" t="s">
        <v>3</v>
      </c>
      <c r="N109" s="105" t="s">
        <v>41</v>
      </c>
      <c r="O109" s="106">
        <v>0.155</v>
      </c>
      <c r="P109" s="106">
        <f>O109*H109</f>
        <v>5.4249999999999998</v>
      </c>
      <c r="Q109" s="106">
        <v>0</v>
      </c>
      <c r="R109" s="106">
        <f>Q109*H109</f>
        <v>0</v>
      </c>
      <c r="S109" s="106">
        <v>0</v>
      </c>
      <c r="T109" s="107">
        <f>S109*H109</f>
        <v>0</v>
      </c>
      <c r="AR109" s="108" t="s">
        <v>263</v>
      </c>
      <c r="AT109" s="108" t="s">
        <v>129</v>
      </c>
      <c r="AU109" s="108" t="s">
        <v>80</v>
      </c>
      <c r="AY109" s="16" t="s">
        <v>127</v>
      </c>
      <c r="BE109" s="109">
        <f>IF(N109="základní",J109,0)</f>
        <v>0</v>
      </c>
      <c r="BF109" s="109">
        <f>IF(N109="snížená",J109,0)</f>
        <v>0</v>
      </c>
      <c r="BG109" s="109">
        <f>IF(N109="zákl. přenesená",J109,0)</f>
        <v>0</v>
      </c>
      <c r="BH109" s="109">
        <f>IF(N109="sníž. přenesená",J109,0)</f>
        <v>0</v>
      </c>
      <c r="BI109" s="109">
        <f>IF(N109="nulová",J109,0)</f>
        <v>0</v>
      </c>
      <c r="BJ109" s="16" t="s">
        <v>78</v>
      </c>
      <c r="BK109" s="109">
        <f>ROUND(I109*H109,2)</f>
        <v>0</v>
      </c>
      <c r="BL109" s="16" t="s">
        <v>263</v>
      </c>
      <c r="BM109" s="108" t="s">
        <v>660</v>
      </c>
    </row>
    <row r="110" spans="2:65" s="1" customFormat="1">
      <c r="B110" s="27"/>
      <c r="D110" s="110" t="s">
        <v>136</v>
      </c>
      <c r="F110" s="234" t="s">
        <v>661</v>
      </c>
      <c r="I110" s="258"/>
      <c r="L110" s="27"/>
      <c r="M110" s="111"/>
      <c r="T110" s="45"/>
      <c r="AT110" s="16" t="s">
        <v>136</v>
      </c>
      <c r="AU110" s="16" t="s">
        <v>80</v>
      </c>
    </row>
    <row r="111" spans="2:65" s="1" customFormat="1" ht="16.5" customHeight="1">
      <c r="B111" s="101"/>
      <c r="C111" s="112" t="s">
        <v>233</v>
      </c>
      <c r="D111" s="112" t="s">
        <v>160</v>
      </c>
      <c r="E111" s="235" t="s">
        <v>662</v>
      </c>
      <c r="F111" s="236" t="s">
        <v>663</v>
      </c>
      <c r="G111" s="237" t="s">
        <v>132</v>
      </c>
      <c r="H111" s="238">
        <v>40.25</v>
      </c>
      <c r="I111" s="113">
        <v>0</v>
      </c>
      <c r="J111" s="254">
        <f>ROUND(I111*H111,2)</f>
        <v>0</v>
      </c>
      <c r="K111" s="236" t="s">
        <v>133</v>
      </c>
      <c r="L111" s="114"/>
      <c r="M111" s="115" t="s">
        <v>3</v>
      </c>
      <c r="N111" s="116" t="s">
        <v>41</v>
      </c>
      <c r="O111" s="106">
        <v>0</v>
      </c>
      <c r="P111" s="106">
        <f>O111*H111</f>
        <v>0</v>
      </c>
      <c r="Q111" s="106">
        <v>1.7000000000000001E-4</v>
      </c>
      <c r="R111" s="106">
        <f>Q111*H111</f>
        <v>6.8425000000000005E-3</v>
      </c>
      <c r="S111" s="106">
        <v>0</v>
      </c>
      <c r="T111" s="107">
        <f>S111*H111</f>
        <v>0</v>
      </c>
      <c r="AR111" s="108" t="s">
        <v>300</v>
      </c>
      <c r="AT111" s="108" t="s">
        <v>160</v>
      </c>
      <c r="AU111" s="108" t="s">
        <v>80</v>
      </c>
      <c r="AY111" s="16" t="s">
        <v>127</v>
      </c>
      <c r="BE111" s="109">
        <f>IF(N111="základní",J111,0)</f>
        <v>0</v>
      </c>
      <c r="BF111" s="109">
        <f>IF(N111="snížená",J111,0)</f>
        <v>0</v>
      </c>
      <c r="BG111" s="109">
        <f>IF(N111="zákl. přenesená",J111,0)</f>
        <v>0</v>
      </c>
      <c r="BH111" s="109">
        <f>IF(N111="sníž. přenesená",J111,0)</f>
        <v>0</v>
      </c>
      <c r="BI111" s="109">
        <f>IF(N111="nulová",J111,0)</f>
        <v>0</v>
      </c>
      <c r="BJ111" s="16" t="s">
        <v>78</v>
      </c>
      <c r="BK111" s="109">
        <f>ROUND(I111*H111,2)</f>
        <v>0</v>
      </c>
      <c r="BL111" s="16" t="s">
        <v>263</v>
      </c>
      <c r="BM111" s="108" t="s">
        <v>664</v>
      </c>
    </row>
    <row r="112" spans="2:65" s="12" customFormat="1">
      <c r="B112" s="118"/>
      <c r="D112" s="117" t="s">
        <v>182</v>
      </c>
      <c r="F112" s="241" t="s">
        <v>643</v>
      </c>
      <c r="H112" s="242">
        <v>40.25</v>
      </c>
      <c r="I112" s="272"/>
      <c r="L112" s="118"/>
      <c r="M112" s="120"/>
      <c r="T112" s="121"/>
      <c r="AT112" s="119" t="s">
        <v>182</v>
      </c>
      <c r="AU112" s="119" t="s">
        <v>80</v>
      </c>
      <c r="AV112" s="12" t="s">
        <v>80</v>
      </c>
      <c r="AW112" s="12" t="s">
        <v>4</v>
      </c>
      <c r="AX112" s="12" t="s">
        <v>78</v>
      </c>
      <c r="AY112" s="119" t="s">
        <v>127</v>
      </c>
    </row>
    <row r="113" spans="2:65" s="1" customFormat="1" ht="24.2" customHeight="1">
      <c r="B113" s="101"/>
      <c r="C113" s="102" t="s">
        <v>9</v>
      </c>
      <c r="D113" s="102" t="s">
        <v>129</v>
      </c>
      <c r="E113" s="230" t="s">
        <v>665</v>
      </c>
      <c r="F113" s="231" t="s">
        <v>666</v>
      </c>
      <c r="G113" s="232" t="s">
        <v>132</v>
      </c>
      <c r="H113" s="233">
        <v>40</v>
      </c>
      <c r="I113" s="103">
        <v>0</v>
      </c>
      <c r="J113" s="253">
        <f>ROUND(I113*H113,2)</f>
        <v>0</v>
      </c>
      <c r="K113" s="231" t="s">
        <v>133</v>
      </c>
      <c r="L113" s="27"/>
      <c r="M113" s="104" t="s">
        <v>3</v>
      </c>
      <c r="N113" s="105" t="s">
        <v>41</v>
      </c>
      <c r="O113" s="106">
        <v>0.10199999999999999</v>
      </c>
      <c r="P113" s="106">
        <f>O113*H113</f>
        <v>4.08</v>
      </c>
      <c r="Q113" s="106">
        <v>0</v>
      </c>
      <c r="R113" s="106">
        <f>Q113*H113</f>
        <v>0</v>
      </c>
      <c r="S113" s="106">
        <v>0</v>
      </c>
      <c r="T113" s="107">
        <f>S113*H113</f>
        <v>0</v>
      </c>
      <c r="AR113" s="108" t="s">
        <v>263</v>
      </c>
      <c r="AT113" s="108" t="s">
        <v>129</v>
      </c>
      <c r="AU113" s="108" t="s">
        <v>80</v>
      </c>
      <c r="AY113" s="16" t="s">
        <v>127</v>
      </c>
      <c r="BE113" s="109">
        <f>IF(N113="základní",J113,0)</f>
        <v>0</v>
      </c>
      <c r="BF113" s="109">
        <f>IF(N113="snížená",J113,0)</f>
        <v>0</v>
      </c>
      <c r="BG113" s="109">
        <f>IF(N113="zákl. přenesená",J113,0)</f>
        <v>0</v>
      </c>
      <c r="BH113" s="109">
        <f>IF(N113="sníž. přenesená",J113,0)</f>
        <v>0</v>
      </c>
      <c r="BI113" s="109">
        <f>IF(N113="nulová",J113,0)</f>
        <v>0</v>
      </c>
      <c r="BJ113" s="16" t="s">
        <v>78</v>
      </c>
      <c r="BK113" s="109">
        <f>ROUND(I113*H113,2)</f>
        <v>0</v>
      </c>
      <c r="BL113" s="16" t="s">
        <v>263</v>
      </c>
      <c r="BM113" s="108" t="s">
        <v>667</v>
      </c>
    </row>
    <row r="114" spans="2:65" s="1" customFormat="1">
      <c r="B114" s="27"/>
      <c r="D114" s="110" t="s">
        <v>136</v>
      </c>
      <c r="F114" s="234" t="s">
        <v>668</v>
      </c>
      <c r="I114" s="258"/>
      <c r="L114" s="27"/>
      <c r="M114" s="111"/>
      <c r="T114" s="45"/>
      <c r="AT114" s="16" t="s">
        <v>136</v>
      </c>
      <c r="AU114" s="16" t="s">
        <v>80</v>
      </c>
    </row>
    <row r="115" spans="2:65" s="1" customFormat="1" ht="24.2" customHeight="1">
      <c r="B115" s="101"/>
      <c r="C115" s="112" t="s">
        <v>245</v>
      </c>
      <c r="D115" s="112" t="s">
        <v>160</v>
      </c>
      <c r="E115" s="235" t="s">
        <v>669</v>
      </c>
      <c r="F115" s="236" t="s">
        <v>670</v>
      </c>
      <c r="G115" s="237" t="s">
        <v>132</v>
      </c>
      <c r="H115" s="238">
        <v>46</v>
      </c>
      <c r="I115" s="113">
        <v>0</v>
      </c>
      <c r="J115" s="254">
        <f>ROUND(I115*H115,2)</f>
        <v>0</v>
      </c>
      <c r="K115" s="236" t="s">
        <v>133</v>
      </c>
      <c r="L115" s="114"/>
      <c r="M115" s="115" t="s">
        <v>3</v>
      </c>
      <c r="N115" s="116" t="s">
        <v>41</v>
      </c>
      <c r="O115" s="106">
        <v>0</v>
      </c>
      <c r="P115" s="106">
        <f>O115*H115</f>
        <v>0</v>
      </c>
      <c r="Q115" s="106">
        <v>5.5999999999999995E-4</v>
      </c>
      <c r="R115" s="106">
        <f>Q115*H115</f>
        <v>2.5759999999999998E-2</v>
      </c>
      <c r="S115" s="106">
        <v>0</v>
      </c>
      <c r="T115" s="107">
        <f>S115*H115</f>
        <v>0</v>
      </c>
      <c r="AR115" s="108" t="s">
        <v>300</v>
      </c>
      <c r="AT115" s="108" t="s">
        <v>160</v>
      </c>
      <c r="AU115" s="108" t="s">
        <v>80</v>
      </c>
      <c r="AY115" s="16" t="s">
        <v>127</v>
      </c>
      <c r="BE115" s="109">
        <f>IF(N115="základní",J115,0)</f>
        <v>0</v>
      </c>
      <c r="BF115" s="109">
        <f>IF(N115="snížená",J115,0)</f>
        <v>0</v>
      </c>
      <c r="BG115" s="109">
        <f>IF(N115="zákl. přenesená",J115,0)</f>
        <v>0</v>
      </c>
      <c r="BH115" s="109">
        <f>IF(N115="sníž. přenesená",J115,0)</f>
        <v>0</v>
      </c>
      <c r="BI115" s="109">
        <f>IF(N115="nulová",J115,0)</f>
        <v>0</v>
      </c>
      <c r="BJ115" s="16" t="s">
        <v>78</v>
      </c>
      <c r="BK115" s="109">
        <f>ROUND(I115*H115,2)</f>
        <v>0</v>
      </c>
      <c r="BL115" s="16" t="s">
        <v>263</v>
      </c>
      <c r="BM115" s="108" t="s">
        <v>671</v>
      </c>
    </row>
    <row r="116" spans="2:65" s="12" customFormat="1">
      <c r="B116" s="118"/>
      <c r="D116" s="117" t="s">
        <v>182</v>
      </c>
      <c r="F116" s="241" t="s">
        <v>672</v>
      </c>
      <c r="H116" s="242">
        <v>46</v>
      </c>
      <c r="I116" s="272"/>
      <c r="L116" s="118"/>
      <c r="M116" s="120"/>
      <c r="T116" s="121"/>
      <c r="AT116" s="119" t="s">
        <v>182</v>
      </c>
      <c r="AU116" s="119" t="s">
        <v>80</v>
      </c>
      <c r="AV116" s="12" t="s">
        <v>80</v>
      </c>
      <c r="AW116" s="12" t="s">
        <v>4</v>
      </c>
      <c r="AX116" s="12" t="s">
        <v>78</v>
      </c>
      <c r="AY116" s="119" t="s">
        <v>127</v>
      </c>
    </row>
    <row r="117" spans="2:65" s="1" customFormat="1" ht="24.2" customHeight="1">
      <c r="B117" s="101"/>
      <c r="C117" s="102" t="s">
        <v>250</v>
      </c>
      <c r="D117" s="102" t="s">
        <v>129</v>
      </c>
      <c r="E117" s="230" t="s">
        <v>673</v>
      </c>
      <c r="F117" s="231" t="s">
        <v>674</v>
      </c>
      <c r="G117" s="232" t="s">
        <v>132</v>
      </c>
      <c r="H117" s="233">
        <v>90</v>
      </c>
      <c r="I117" s="103">
        <v>0</v>
      </c>
      <c r="J117" s="253">
        <f>ROUND(I117*H117,2)</f>
        <v>0</v>
      </c>
      <c r="K117" s="231" t="s">
        <v>133</v>
      </c>
      <c r="L117" s="27"/>
      <c r="M117" s="104" t="s">
        <v>3</v>
      </c>
      <c r="N117" s="105" t="s">
        <v>41</v>
      </c>
      <c r="O117" s="106">
        <v>4.5999999999999999E-2</v>
      </c>
      <c r="P117" s="106">
        <f>O117*H117</f>
        <v>4.1399999999999997</v>
      </c>
      <c r="Q117" s="106">
        <v>0</v>
      </c>
      <c r="R117" s="106">
        <f>Q117*H117</f>
        <v>0</v>
      </c>
      <c r="S117" s="106">
        <v>0</v>
      </c>
      <c r="T117" s="107">
        <f>S117*H117</f>
        <v>0</v>
      </c>
      <c r="AR117" s="108" t="s">
        <v>263</v>
      </c>
      <c r="AT117" s="108" t="s">
        <v>129</v>
      </c>
      <c r="AU117" s="108" t="s">
        <v>80</v>
      </c>
      <c r="AY117" s="16" t="s">
        <v>127</v>
      </c>
      <c r="BE117" s="109">
        <f>IF(N117="základní",J117,0)</f>
        <v>0</v>
      </c>
      <c r="BF117" s="109">
        <f>IF(N117="snížená",J117,0)</f>
        <v>0</v>
      </c>
      <c r="BG117" s="109">
        <f>IF(N117="zákl. přenesená",J117,0)</f>
        <v>0</v>
      </c>
      <c r="BH117" s="109">
        <f>IF(N117="sníž. přenesená",J117,0)</f>
        <v>0</v>
      </c>
      <c r="BI117" s="109">
        <f>IF(N117="nulová",J117,0)</f>
        <v>0</v>
      </c>
      <c r="BJ117" s="16" t="s">
        <v>78</v>
      </c>
      <c r="BK117" s="109">
        <f>ROUND(I117*H117,2)</f>
        <v>0</v>
      </c>
      <c r="BL117" s="16" t="s">
        <v>263</v>
      </c>
      <c r="BM117" s="108" t="s">
        <v>675</v>
      </c>
    </row>
    <row r="118" spans="2:65" s="1" customFormat="1">
      <c r="B118" s="27"/>
      <c r="D118" s="110" t="s">
        <v>136</v>
      </c>
      <c r="F118" s="234" t="s">
        <v>676</v>
      </c>
      <c r="I118" s="258"/>
      <c r="L118" s="27"/>
      <c r="M118" s="111"/>
      <c r="T118" s="45"/>
      <c r="AT118" s="16" t="s">
        <v>136</v>
      </c>
      <c r="AU118" s="16" t="s">
        <v>80</v>
      </c>
    </row>
    <row r="119" spans="2:65" s="12" customFormat="1">
      <c r="B119" s="118"/>
      <c r="D119" s="117" t="s">
        <v>182</v>
      </c>
      <c r="E119" s="119" t="s">
        <v>3</v>
      </c>
      <c r="F119" s="241" t="s">
        <v>677</v>
      </c>
      <c r="H119" s="242">
        <v>90</v>
      </c>
      <c r="I119" s="272"/>
      <c r="L119" s="118"/>
      <c r="M119" s="120"/>
      <c r="T119" s="121"/>
      <c r="AT119" s="119" t="s">
        <v>182</v>
      </c>
      <c r="AU119" s="119" t="s">
        <v>80</v>
      </c>
      <c r="AV119" s="12" t="s">
        <v>80</v>
      </c>
      <c r="AW119" s="12" t="s">
        <v>30</v>
      </c>
      <c r="AX119" s="12" t="s">
        <v>78</v>
      </c>
      <c r="AY119" s="119" t="s">
        <v>127</v>
      </c>
    </row>
    <row r="120" spans="2:65" s="1" customFormat="1" ht="16.5" customHeight="1">
      <c r="B120" s="101"/>
      <c r="C120" s="112" t="s">
        <v>256</v>
      </c>
      <c r="D120" s="112" t="s">
        <v>160</v>
      </c>
      <c r="E120" s="235" t="s">
        <v>678</v>
      </c>
      <c r="F120" s="236" t="s">
        <v>679</v>
      </c>
      <c r="G120" s="237" t="s">
        <v>132</v>
      </c>
      <c r="H120" s="238">
        <v>103.5</v>
      </c>
      <c r="I120" s="113">
        <v>0</v>
      </c>
      <c r="J120" s="254">
        <f>ROUND(I120*H120,2)</f>
        <v>0</v>
      </c>
      <c r="K120" s="236" t="s">
        <v>133</v>
      </c>
      <c r="L120" s="114"/>
      <c r="M120" s="115" t="s">
        <v>3</v>
      </c>
      <c r="N120" s="116" t="s">
        <v>41</v>
      </c>
      <c r="O120" s="106">
        <v>0</v>
      </c>
      <c r="P120" s="106">
        <f>O120*H120</f>
        <v>0</v>
      </c>
      <c r="Q120" s="106">
        <v>1E-4</v>
      </c>
      <c r="R120" s="106">
        <f>Q120*H120</f>
        <v>1.035E-2</v>
      </c>
      <c r="S120" s="106">
        <v>0</v>
      </c>
      <c r="T120" s="107">
        <f>S120*H120</f>
        <v>0</v>
      </c>
      <c r="AR120" s="108" t="s">
        <v>300</v>
      </c>
      <c r="AT120" s="108" t="s">
        <v>160</v>
      </c>
      <c r="AU120" s="108" t="s">
        <v>80</v>
      </c>
      <c r="AY120" s="16" t="s">
        <v>127</v>
      </c>
      <c r="BE120" s="109">
        <f>IF(N120="základní",J120,0)</f>
        <v>0</v>
      </c>
      <c r="BF120" s="109">
        <f>IF(N120="snížená",J120,0)</f>
        <v>0</v>
      </c>
      <c r="BG120" s="109">
        <f>IF(N120="zákl. přenesená",J120,0)</f>
        <v>0</v>
      </c>
      <c r="BH120" s="109">
        <f>IF(N120="sníž. přenesená",J120,0)</f>
        <v>0</v>
      </c>
      <c r="BI120" s="109">
        <f>IF(N120="nulová",J120,0)</f>
        <v>0</v>
      </c>
      <c r="BJ120" s="16" t="s">
        <v>78</v>
      </c>
      <c r="BK120" s="109">
        <f>ROUND(I120*H120,2)</f>
        <v>0</v>
      </c>
      <c r="BL120" s="16" t="s">
        <v>263</v>
      </c>
      <c r="BM120" s="108" t="s">
        <v>680</v>
      </c>
    </row>
    <row r="121" spans="2:65" s="12" customFormat="1">
      <c r="B121" s="118"/>
      <c r="D121" s="117" t="s">
        <v>182</v>
      </c>
      <c r="F121" s="241" t="s">
        <v>681</v>
      </c>
      <c r="H121" s="242">
        <v>103.5</v>
      </c>
      <c r="I121" s="272"/>
      <c r="L121" s="118"/>
      <c r="M121" s="120"/>
      <c r="T121" s="121"/>
      <c r="AT121" s="119" t="s">
        <v>182</v>
      </c>
      <c r="AU121" s="119" t="s">
        <v>80</v>
      </c>
      <c r="AV121" s="12" t="s">
        <v>80</v>
      </c>
      <c r="AW121" s="12" t="s">
        <v>4</v>
      </c>
      <c r="AX121" s="12" t="s">
        <v>78</v>
      </c>
      <c r="AY121" s="119" t="s">
        <v>127</v>
      </c>
    </row>
    <row r="122" spans="2:65" s="1" customFormat="1" ht="24.2" customHeight="1">
      <c r="B122" s="101"/>
      <c r="C122" s="102" t="s">
        <v>263</v>
      </c>
      <c r="D122" s="102" t="s">
        <v>129</v>
      </c>
      <c r="E122" s="230" t="s">
        <v>682</v>
      </c>
      <c r="F122" s="231" t="s">
        <v>683</v>
      </c>
      <c r="G122" s="232" t="s">
        <v>132</v>
      </c>
      <c r="H122" s="233">
        <v>775</v>
      </c>
      <c r="I122" s="103">
        <v>0</v>
      </c>
      <c r="J122" s="253">
        <f>ROUND(I122*H122,2)</f>
        <v>0</v>
      </c>
      <c r="K122" s="231" t="s">
        <v>133</v>
      </c>
      <c r="L122" s="27"/>
      <c r="M122" s="104" t="s">
        <v>3</v>
      </c>
      <c r="N122" s="105" t="s">
        <v>41</v>
      </c>
      <c r="O122" s="106">
        <v>4.5999999999999999E-2</v>
      </c>
      <c r="P122" s="106">
        <f>O122*H122</f>
        <v>35.65</v>
      </c>
      <c r="Q122" s="106">
        <v>0</v>
      </c>
      <c r="R122" s="106">
        <f>Q122*H122</f>
        <v>0</v>
      </c>
      <c r="S122" s="106">
        <v>0</v>
      </c>
      <c r="T122" s="107">
        <f>S122*H122</f>
        <v>0</v>
      </c>
      <c r="AR122" s="108" t="s">
        <v>263</v>
      </c>
      <c r="AT122" s="108" t="s">
        <v>129</v>
      </c>
      <c r="AU122" s="108" t="s">
        <v>80</v>
      </c>
      <c r="AY122" s="16" t="s">
        <v>127</v>
      </c>
      <c r="BE122" s="109">
        <f>IF(N122="základní",J122,0)</f>
        <v>0</v>
      </c>
      <c r="BF122" s="109">
        <f>IF(N122="snížená",J122,0)</f>
        <v>0</v>
      </c>
      <c r="BG122" s="109">
        <f>IF(N122="zákl. přenesená",J122,0)</f>
        <v>0</v>
      </c>
      <c r="BH122" s="109">
        <f>IF(N122="sníž. přenesená",J122,0)</f>
        <v>0</v>
      </c>
      <c r="BI122" s="109">
        <f>IF(N122="nulová",J122,0)</f>
        <v>0</v>
      </c>
      <c r="BJ122" s="16" t="s">
        <v>78</v>
      </c>
      <c r="BK122" s="109">
        <f>ROUND(I122*H122,2)</f>
        <v>0</v>
      </c>
      <c r="BL122" s="16" t="s">
        <v>263</v>
      </c>
      <c r="BM122" s="108" t="s">
        <v>684</v>
      </c>
    </row>
    <row r="123" spans="2:65" s="1" customFormat="1">
      <c r="B123" s="27"/>
      <c r="D123" s="110" t="s">
        <v>136</v>
      </c>
      <c r="F123" s="234" t="s">
        <v>685</v>
      </c>
      <c r="I123" s="258"/>
      <c r="L123" s="27"/>
      <c r="M123" s="111"/>
      <c r="T123" s="45"/>
      <c r="AT123" s="16" t="s">
        <v>136</v>
      </c>
      <c r="AU123" s="16" t="s">
        <v>80</v>
      </c>
    </row>
    <row r="124" spans="2:65" s="12" customFormat="1">
      <c r="B124" s="118"/>
      <c r="D124" s="117" t="s">
        <v>182</v>
      </c>
      <c r="E124" s="119" t="s">
        <v>3</v>
      </c>
      <c r="F124" s="241" t="s">
        <v>686</v>
      </c>
      <c r="H124" s="242">
        <v>775</v>
      </c>
      <c r="I124" s="272"/>
      <c r="L124" s="118"/>
      <c r="M124" s="120"/>
      <c r="T124" s="121"/>
      <c r="AT124" s="119" t="s">
        <v>182</v>
      </c>
      <c r="AU124" s="119" t="s">
        <v>80</v>
      </c>
      <c r="AV124" s="12" t="s">
        <v>80</v>
      </c>
      <c r="AW124" s="12" t="s">
        <v>30</v>
      </c>
      <c r="AX124" s="12" t="s">
        <v>78</v>
      </c>
      <c r="AY124" s="119" t="s">
        <v>127</v>
      </c>
    </row>
    <row r="125" spans="2:65" s="1" customFormat="1" ht="16.5" customHeight="1">
      <c r="B125" s="101"/>
      <c r="C125" s="112" t="s">
        <v>272</v>
      </c>
      <c r="D125" s="112" t="s">
        <v>160</v>
      </c>
      <c r="E125" s="235" t="s">
        <v>687</v>
      </c>
      <c r="F125" s="236" t="s">
        <v>688</v>
      </c>
      <c r="G125" s="237" t="s">
        <v>132</v>
      </c>
      <c r="H125" s="238">
        <v>356.5</v>
      </c>
      <c r="I125" s="113">
        <v>0</v>
      </c>
      <c r="J125" s="254">
        <f>ROUND(I125*H125,2)</f>
        <v>0</v>
      </c>
      <c r="K125" s="236" t="s">
        <v>133</v>
      </c>
      <c r="L125" s="114"/>
      <c r="M125" s="115" t="s">
        <v>3</v>
      </c>
      <c r="N125" s="116" t="s">
        <v>41</v>
      </c>
      <c r="O125" s="106">
        <v>0</v>
      </c>
      <c r="P125" s="106">
        <f>O125*H125</f>
        <v>0</v>
      </c>
      <c r="Q125" s="106">
        <v>1.7000000000000001E-4</v>
      </c>
      <c r="R125" s="106">
        <f>Q125*H125</f>
        <v>6.0605000000000006E-2</v>
      </c>
      <c r="S125" s="106">
        <v>0</v>
      </c>
      <c r="T125" s="107">
        <f>S125*H125</f>
        <v>0</v>
      </c>
      <c r="AR125" s="108" t="s">
        <v>300</v>
      </c>
      <c r="AT125" s="108" t="s">
        <v>160</v>
      </c>
      <c r="AU125" s="108" t="s">
        <v>80</v>
      </c>
      <c r="AY125" s="16" t="s">
        <v>127</v>
      </c>
      <c r="BE125" s="109">
        <f>IF(N125="základní",J125,0)</f>
        <v>0</v>
      </c>
      <c r="BF125" s="109">
        <f>IF(N125="snížená",J125,0)</f>
        <v>0</v>
      </c>
      <c r="BG125" s="109">
        <f>IF(N125="zákl. přenesená",J125,0)</f>
        <v>0</v>
      </c>
      <c r="BH125" s="109">
        <f>IF(N125="sníž. přenesená",J125,0)</f>
        <v>0</v>
      </c>
      <c r="BI125" s="109">
        <f>IF(N125="nulová",J125,0)</f>
        <v>0</v>
      </c>
      <c r="BJ125" s="16" t="s">
        <v>78</v>
      </c>
      <c r="BK125" s="109">
        <f>ROUND(I125*H125,2)</f>
        <v>0</v>
      </c>
      <c r="BL125" s="16" t="s">
        <v>263</v>
      </c>
      <c r="BM125" s="108" t="s">
        <v>689</v>
      </c>
    </row>
    <row r="126" spans="2:65" s="12" customFormat="1">
      <c r="B126" s="118"/>
      <c r="D126" s="117" t="s">
        <v>182</v>
      </c>
      <c r="E126" s="119" t="s">
        <v>3</v>
      </c>
      <c r="F126" s="241" t="s">
        <v>690</v>
      </c>
      <c r="H126" s="242">
        <v>310</v>
      </c>
      <c r="I126" s="272"/>
      <c r="L126" s="118"/>
      <c r="M126" s="120"/>
      <c r="T126" s="121"/>
      <c r="AT126" s="119" t="s">
        <v>182</v>
      </c>
      <c r="AU126" s="119" t="s">
        <v>80</v>
      </c>
      <c r="AV126" s="12" t="s">
        <v>80</v>
      </c>
      <c r="AW126" s="12" t="s">
        <v>30</v>
      </c>
      <c r="AX126" s="12" t="s">
        <v>78</v>
      </c>
      <c r="AY126" s="119" t="s">
        <v>127</v>
      </c>
    </row>
    <row r="127" spans="2:65" s="12" customFormat="1">
      <c r="B127" s="118"/>
      <c r="D127" s="117" t="s">
        <v>182</v>
      </c>
      <c r="F127" s="241" t="s">
        <v>691</v>
      </c>
      <c r="H127" s="242">
        <v>356.5</v>
      </c>
      <c r="I127" s="272"/>
      <c r="L127" s="118"/>
      <c r="M127" s="120"/>
      <c r="T127" s="121"/>
      <c r="AT127" s="119" t="s">
        <v>182</v>
      </c>
      <c r="AU127" s="119" t="s">
        <v>80</v>
      </c>
      <c r="AV127" s="12" t="s">
        <v>80</v>
      </c>
      <c r="AW127" s="12" t="s">
        <v>4</v>
      </c>
      <c r="AX127" s="12" t="s">
        <v>78</v>
      </c>
      <c r="AY127" s="119" t="s">
        <v>127</v>
      </c>
    </row>
    <row r="128" spans="2:65" s="1" customFormat="1" ht="16.5" customHeight="1">
      <c r="B128" s="101"/>
      <c r="C128" s="112" t="s">
        <v>278</v>
      </c>
      <c r="D128" s="112" t="s">
        <v>160</v>
      </c>
      <c r="E128" s="235" t="s">
        <v>692</v>
      </c>
      <c r="F128" s="236" t="s">
        <v>693</v>
      </c>
      <c r="G128" s="237" t="s">
        <v>132</v>
      </c>
      <c r="H128" s="238">
        <v>500.25</v>
      </c>
      <c r="I128" s="113">
        <v>0</v>
      </c>
      <c r="J128" s="254">
        <f>ROUND(I128*H128,2)</f>
        <v>0</v>
      </c>
      <c r="K128" s="236" t="s">
        <v>133</v>
      </c>
      <c r="L128" s="114"/>
      <c r="M128" s="115" t="s">
        <v>3</v>
      </c>
      <c r="N128" s="116" t="s">
        <v>41</v>
      </c>
      <c r="O128" s="106">
        <v>0</v>
      </c>
      <c r="P128" s="106">
        <f>O128*H128</f>
        <v>0</v>
      </c>
      <c r="Q128" s="106">
        <v>1.2E-4</v>
      </c>
      <c r="R128" s="106">
        <f>Q128*H128</f>
        <v>6.003E-2</v>
      </c>
      <c r="S128" s="106">
        <v>0</v>
      </c>
      <c r="T128" s="107">
        <f>S128*H128</f>
        <v>0</v>
      </c>
      <c r="AR128" s="108" t="s">
        <v>300</v>
      </c>
      <c r="AT128" s="108" t="s">
        <v>160</v>
      </c>
      <c r="AU128" s="108" t="s">
        <v>80</v>
      </c>
      <c r="AY128" s="16" t="s">
        <v>127</v>
      </c>
      <c r="BE128" s="109">
        <f>IF(N128="základní",J128,0)</f>
        <v>0</v>
      </c>
      <c r="BF128" s="109">
        <f>IF(N128="snížená",J128,0)</f>
        <v>0</v>
      </c>
      <c r="BG128" s="109">
        <f>IF(N128="zákl. přenesená",J128,0)</f>
        <v>0</v>
      </c>
      <c r="BH128" s="109">
        <f>IF(N128="sníž. přenesená",J128,0)</f>
        <v>0</v>
      </c>
      <c r="BI128" s="109">
        <f>IF(N128="nulová",J128,0)</f>
        <v>0</v>
      </c>
      <c r="BJ128" s="16" t="s">
        <v>78</v>
      </c>
      <c r="BK128" s="109">
        <f>ROUND(I128*H128,2)</f>
        <v>0</v>
      </c>
      <c r="BL128" s="16" t="s">
        <v>263</v>
      </c>
      <c r="BM128" s="108" t="s">
        <v>694</v>
      </c>
    </row>
    <row r="129" spans="2:65" s="12" customFormat="1">
      <c r="B129" s="118"/>
      <c r="D129" s="117" t="s">
        <v>182</v>
      </c>
      <c r="E129" s="119" t="s">
        <v>3</v>
      </c>
      <c r="F129" s="241" t="s">
        <v>695</v>
      </c>
      <c r="H129" s="242">
        <v>315</v>
      </c>
      <c r="I129" s="272"/>
      <c r="L129" s="118"/>
      <c r="M129" s="120"/>
      <c r="T129" s="121"/>
      <c r="AT129" s="119" t="s">
        <v>182</v>
      </c>
      <c r="AU129" s="119" t="s">
        <v>80</v>
      </c>
      <c r="AV129" s="12" t="s">
        <v>80</v>
      </c>
      <c r="AW129" s="12" t="s">
        <v>30</v>
      </c>
      <c r="AX129" s="12" t="s">
        <v>70</v>
      </c>
      <c r="AY129" s="119" t="s">
        <v>127</v>
      </c>
    </row>
    <row r="130" spans="2:65" s="12" customFormat="1">
      <c r="B130" s="118"/>
      <c r="D130" s="117" t="s">
        <v>182</v>
      </c>
      <c r="E130" s="119" t="s">
        <v>3</v>
      </c>
      <c r="F130" s="241" t="s">
        <v>696</v>
      </c>
      <c r="H130" s="242">
        <v>120</v>
      </c>
      <c r="I130" s="272"/>
      <c r="L130" s="118"/>
      <c r="M130" s="120"/>
      <c r="T130" s="121"/>
      <c r="AT130" s="119" t="s">
        <v>182</v>
      </c>
      <c r="AU130" s="119" t="s">
        <v>80</v>
      </c>
      <c r="AV130" s="12" t="s">
        <v>80</v>
      </c>
      <c r="AW130" s="12" t="s">
        <v>30</v>
      </c>
      <c r="AX130" s="12" t="s">
        <v>70</v>
      </c>
      <c r="AY130" s="119" t="s">
        <v>127</v>
      </c>
    </row>
    <row r="131" spans="2:65" s="13" customFormat="1">
      <c r="B131" s="122"/>
      <c r="D131" s="117" t="s">
        <v>182</v>
      </c>
      <c r="E131" s="123" t="s">
        <v>3</v>
      </c>
      <c r="F131" s="243" t="s">
        <v>466</v>
      </c>
      <c r="H131" s="244">
        <v>435</v>
      </c>
      <c r="I131" s="273"/>
      <c r="L131" s="122"/>
      <c r="M131" s="124"/>
      <c r="T131" s="125"/>
      <c r="AT131" s="123" t="s">
        <v>182</v>
      </c>
      <c r="AU131" s="123" t="s">
        <v>80</v>
      </c>
      <c r="AV131" s="13" t="s">
        <v>134</v>
      </c>
      <c r="AW131" s="13" t="s">
        <v>30</v>
      </c>
      <c r="AX131" s="13" t="s">
        <v>78</v>
      </c>
      <c r="AY131" s="123" t="s">
        <v>127</v>
      </c>
    </row>
    <row r="132" spans="2:65" s="12" customFormat="1">
      <c r="B132" s="118"/>
      <c r="D132" s="117" t="s">
        <v>182</v>
      </c>
      <c r="F132" s="241" t="s">
        <v>697</v>
      </c>
      <c r="H132" s="242">
        <v>500.25</v>
      </c>
      <c r="I132" s="272"/>
      <c r="L132" s="118"/>
      <c r="M132" s="120"/>
      <c r="T132" s="121"/>
      <c r="AT132" s="119" t="s">
        <v>182</v>
      </c>
      <c r="AU132" s="119" t="s">
        <v>80</v>
      </c>
      <c r="AV132" s="12" t="s">
        <v>80</v>
      </c>
      <c r="AW132" s="12" t="s">
        <v>4</v>
      </c>
      <c r="AX132" s="12" t="s">
        <v>78</v>
      </c>
      <c r="AY132" s="119" t="s">
        <v>127</v>
      </c>
    </row>
    <row r="133" spans="2:65" s="1" customFormat="1" ht="24.2" customHeight="1">
      <c r="B133" s="101"/>
      <c r="C133" s="102" t="s">
        <v>283</v>
      </c>
      <c r="D133" s="102" t="s">
        <v>129</v>
      </c>
      <c r="E133" s="230" t="s">
        <v>698</v>
      </c>
      <c r="F133" s="231" t="s">
        <v>699</v>
      </c>
      <c r="G133" s="232" t="s">
        <v>132</v>
      </c>
      <c r="H133" s="233">
        <v>150</v>
      </c>
      <c r="I133" s="103">
        <v>0</v>
      </c>
      <c r="J133" s="253">
        <f>ROUND(I133*H133,2)</f>
        <v>0</v>
      </c>
      <c r="K133" s="231" t="s">
        <v>133</v>
      </c>
      <c r="L133" s="27"/>
      <c r="M133" s="104" t="s">
        <v>3</v>
      </c>
      <c r="N133" s="105" t="s">
        <v>41</v>
      </c>
      <c r="O133" s="106">
        <v>4.5999999999999999E-2</v>
      </c>
      <c r="P133" s="106">
        <f>O133*H133</f>
        <v>6.8999999999999995</v>
      </c>
      <c r="Q133" s="106">
        <v>0</v>
      </c>
      <c r="R133" s="106">
        <f>Q133*H133</f>
        <v>0</v>
      </c>
      <c r="S133" s="106">
        <v>0</v>
      </c>
      <c r="T133" s="107">
        <f>S133*H133</f>
        <v>0</v>
      </c>
      <c r="AR133" s="108" t="s">
        <v>263</v>
      </c>
      <c r="AT133" s="108" t="s">
        <v>129</v>
      </c>
      <c r="AU133" s="108" t="s">
        <v>80</v>
      </c>
      <c r="AY133" s="16" t="s">
        <v>127</v>
      </c>
      <c r="BE133" s="109">
        <f>IF(N133="základní",J133,0)</f>
        <v>0</v>
      </c>
      <c r="BF133" s="109">
        <f>IF(N133="snížená",J133,0)</f>
        <v>0</v>
      </c>
      <c r="BG133" s="109">
        <f>IF(N133="zákl. přenesená",J133,0)</f>
        <v>0</v>
      </c>
      <c r="BH133" s="109">
        <f>IF(N133="sníž. přenesená",J133,0)</f>
        <v>0</v>
      </c>
      <c r="BI133" s="109">
        <f>IF(N133="nulová",J133,0)</f>
        <v>0</v>
      </c>
      <c r="BJ133" s="16" t="s">
        <v>78</v>
      </c>
      <c r="BK133" s="109">
        <f>ROUND(I133*H133,2)</f>
        <v>0</v>
      </c>
      <c r="BL133" s="16" t="s">
        <v>263</v>
      </c>
      <c r="BM133" s="108" t="s">
        <v>700</v>
      </c>
    </row>
    <row r="134" spans="2:65" s="1" customFormat="1">
      <c r="B134" s="27"/>
      <c r="D134" s="110" t="s">
        <v>136</v>
      </c>
      <c r="F134" s="234" t="s">
        <v>701</v>
      </c>
      <c r="I134" s="258"/>
      <c r="L134" s="27"/>
      <c r="M134" s="111"/>
      <c r="T134" s="45"/>
      <c r="AT134" s="16" t="s">
        <v>136</v>
      </c>
      <c r="AU134" s="16" t="s">
        <v>80</v>
      </c>
    </row>
    <row r="135" spans="2:65" s="12" customFormat="1">
      <c r="B135" s="118"/>
      <c r="D135" s="117" t="s">
        <v>182</v>
      </c>
      <c r="E135" s="119" t="s">
        <v>3</v>
      </c>
      <c r="F135" s="241" t="s">
        <v>702</v>
      </c>
      <c r="H135" s="242">
        <v>150</v>
      </c>
      <c r="I135" s="272"/>
      <c r="L135" s="118"/>
      <c r="M135" s="120"/>
      <c r="T135" s="121"/>
      <c r="AT135" s="119" t="s">
        <v>182</v>
      </c>
      <c r="AU135" s="119" t="s">
        <v>80</v>
      </c>
      <c r="AV135" s="12" t="s">
        <v>80</v>
      </c>
      <c r="AW135" s="12" t="s">
        <v>30</v>
      </c>
      <c r="AX135" s="12" t="s">
        <v>78</v>
      </c>
      <c r="AY135" s="119" t="s">
        <v>127</v>
      </c>
    </row>
    <row r="136" spans="2:65" s="1" customFormat="1" ht="16.5" customHeight="1">
      <c r="B136" s="101"/>
      <c r="C136" s="112" t="s">
        <v>288</v>
      </c>
      <c r="D136" s="112" t="s">
        <v>160</v>
      </c>
      <c r="E136" s="235" t="s">
        <v>703</v>
      </c>
      <c r="F136" s="236" t="s">
        <v>704</v>
      </c>
      <c r="G136" s="237" t="s">
        <v>132</v>
      </c>
      <c r="H136" s="238">
        <v>172.5</v>
      </c>
      <c r="I136" s="113">
        <v>0</v>
      </c>
      <c r="J136" s="254">
        <f>ROUND(I136*H136,2)</f>
        <v>0</v>
      </c>
      <c r="K136" s="236" t="s">
        <v>133</v>
      </c>
      <c r="L136" s="114"/>
      <c r="M136" s="115" t="s">
        <v>3</v>
      </c>
      <c r="N136" s="116" t="s">
        <v>41</v>
      </c>
      <c r="O136" s="106">
        <v>0</v>
      </c>
      <c r="P136" s="106">
        <f>O136*H136</f>
        <v>0</v>
      </c>
      <c r="Q136" s="106">
        <v>1.6000000000000001E-4</v>
      </c>
      <c r="R136" s="106">
        <f>Q136*H136</f>
        <v>2.7600000000000003E-2</v>
      </c>
      <c r="S136" s="106">
        <v>0</v>
      </c>
      <c r="T136" s="107">
        <f>S136*H136</f>
        <v>0</v>
      </c>
      <c r="AR136" s="108" t="s">
        <v>300</v>
      </c>
      <c r="AT136" s="108" t="s">
        <v>160</v>
      </c>
      <c r="AU136" s="108" t="s">
        <v>80</v>
      </c>
      <c r="AY136" s="16" t="s">
        <v>127</v>
      </c>
      <c r="BE136" s="109">
        <f>IF(N136="základní",J136,0)</f>
        <v>0</v>
      </c>
      <c r="BF136" s="109">
        <f>IF(N136="snížená",J136,0)</f>
        <v>0</v>
      </c>
      <c r="BG136" s="109">
        <f>IF(N136="zákl. přenesená",J136,0)</f>
        <v>0</v>
      </c>
      <c r="BH136" s="109">
        <f>IF(N136="sníž. přenesená",J136,0)</f>
        <v>0</v>
      </c>
      <c r="BI136" s="109">
        <f>IF(N136="nulová",J136,0)</f>
        <v>0</v>
      </c>
      <c r="BJ136" s="16" t="s">
        <v>78</v>
      </c>
      <c r="BK136" s="109">
        <f>ROUND(I136*H136,2)</f>
        <v>0</v>
      </c>
      <c r="BL136" s="16" t="s">
        <v>263</v>
      </c>
      <c r="BM136" s="108" t="s">
        <v>705</v>
      </c>
    </row>
    <row r="137" spans="2:65" s="12" customFormat="1">
      <c r="B137" s="118"/>
      <c r="D137" s="117" t="s">
        <v>182</v>
      </c>
      <c r="F137" s="241" t="s">
        <v>706</v>
      </c>
      <c r="H137" s="242">
        <v>172.5</v>
      </c>
      <c r="I137" s="272"/>
      <c r="L137" s="118"/>
      <c r="M137" s="120"/>
      <c r="T137" s="121"/>
      <c r="AT137" s="119" t="s">
        <v>182</v>
      </c>
      <c r="AU137" s="119" t="s">
        <v>80</v>
      </c>
      <c r="AV137" s="12" t="s">
        <v>80</v>
      </c>
      <c r="AW137" s="12" t="s">
        <v>4</v>
      </c>
      <c r="AX137" s="12" t="s">
        <v>78</v>
      </c>
      <c r="AY137" s="119" t="s">
        <v>127</v>
      </c>
    </row>
    <row r="138" spans="2:65" s="1" customFormat="1" ht="24.2" customHeight="1">
      <c r="B138" s="101"/>
      <c r="C138" s="102" t="s">
        <v>8</v>
      </c>
      <c r="D138" s="102" t="s">
        <v>129</v>
      </c>
      <c r="E138" s="230" t="s">
        <v>707</v>
      </c>
      <c r="F138" s="231" t="s">
        <v>708</v>
      </c>
      <c r="G138" s="232" t="s">
        <v>197</v>
      </c>
      <c r="H138" s="233">
        <v>2</v>
      </c>
      <c r="I138" s="103">
        <v>0</v>
      </c>
      <c r="J138" s="253">
        <f>ROUND(I138*H138,2)</f>
        <v>0</v>
      </c>
      <c r="K138" s="231" t="s">
        <v>133</v>
      </c>
      <c r="L138" s="27"/>
      <c r="M138" s="104" t="s">
        <v>3</v>
      </c>
      <c r="N138" s="105" t="s">
        <v>41</v>
      </c>
      <c r="O138" s="106">
        <v>0.30599999999999999</v>
      </c>
      <c r="P138" s="106">
        <f>O138*H138</f>
        <v>0.61199999999999999</v>
      </c>
      <c r="Q138" s="106">
        <v>0</v>
      </c>
      <c r="R138" s="106">
        <f>Q138*H138</f>
        <v>0</v>
      </c>
      <c r="S138" s="106">
        <v>0</v>
      </c>
      <c r="T138" s="107">
        <f>S138*H138</f>
        <v>0</v>
      </c>
      <c r="AR138" s="108" t="s">
        <v>263</v>
      </c>
      <c r="AT138" s="108" t="s">
        <v>129</v>
      </c>
      <c r="AU138" s="108" t="s">
        <v>80</v>
      </c>
      <c r="AY138" s="16" t="s">
        <v>127</v>
      </c>
      <c r="BE138" s="109">
        <f>IF(N138="základní",J138,0)</f>
        <v>0</v>
      </c>
      <c r="BF138" s="109">
        <f>IF(N138="snížená",J138,0)</f>
        <v>0</v>
      </c>
      <c r="BG138" s="109">
        <f>IF(N138="zákl. přenesená",J138,0)</f>
        <v>0</v>
      </c>
      <c r="BH138" s="109">
        <f>IF(N138="sníž. přenesená",J138,0)</f>
        <v>0</v>
      </c>
      <c r="BI138" s="109">
        <f>IF(N138="nulová",J138,0)</f>
        <v>0</v>
      </c>
      <c r="BJ138" s="16" t="s">
        <v>78</v>
      </c>
      <c r="BK138" s="109">
        <f>ROUND(I138*H138,2)</f>
        <v>0</v>
      </c>
      <c r="BL138" s="16" t="s">
        <v>263</v>
      </c>
      <c r="BM138" s="108" t="s">
        <v>709</v>
      </c>
    </row>
    <row r="139" spans="2:65" s="1" customFormat="1">
      <c r="B139" s="27"/>
      <c r="D139" s="110" t="s">
        <v>136</v>
      </c>
      <c r="F139" s="234" t="s">
        <v>710</v>
      </c>
      <c r="I139" s="258"/>
      <c r="L139" s="27"/>
      <c r="M139" s="111"/>
      <c r="T139" s="45"/>
      <c r="AT139" s="16" t="s">
        <v>136</v>
      </c>
      <c r="AU139" s="16" t="s">
        <v>80</v>
      </c>
    </row>
    <row r="140" spans="2:65" s="1" customFormat="1" ht="16.5" customHeight="1">
      <c r="B140" s="101"/>
      <c r="C140" s="112" t="s">
        <v>297</v>
      </c>
      <c r="D140" s="112" t="s">
        <v>160</v>
      </c>
      <c r="E140" s="235" t="s">
        <v>711</v>
      </c>
      <c r="F140" s="236" t="s">
        <v>712</v>
      </c>
      <c r="G140" s="237" t="s">
        <v>197</v>
      </c>
      <c r="H140" s="238">
        <v>2</v>
      </c>
      <c r="I140" s="113">
        <v>0</v>
      </c>
      <c r="J140" s="254">
        <f>ROUND(I140*H140,2)</f>
        <v>0</v>
      </c>
      <c r="K140" s="236" t="s">
        <v>133</v>
      </c>
      <c r="L140" s="114"/>
      <c r="M140" s="115" t="s">
        <v>3</v>
      </c>
      <c r="N140" s="116" t="s">
        <v>41</v>
      </c>
      <c r="O140" s="106">
        <v>0</v>
      </c>
      <c r="P140" s="106">
        <f>O140*H140</f>
        <v>0</v>
      </c>
      <c r="Q140" s="106">
        <v>9.0000000000000006E-5</v>
      </c>
      <c r="R140" s="106">
        <f>Q140*H140</f>
        <v>1.8000000000000001E-4</v>
      </c>
      <c r="S140" s="106">
        <v>0</v>
      </c>
      <c r="T140" s="107">
        <f>S140*H140</f>
        <v>0</v>
      </c>
      <c r="AR140" s="108" t="s">
        <v>300</v>
      </c>
      <c r="AT140" s="108" t="s">
        <v>160</v>
      </c>
      <c r="AU140" s="108" t="s">
        <v>80</v>
      </c>
      <c r="AY140" s="16" t="s">
        <v>127</v>
      </c>
      <c r="BE140" s="109">
        <f>IF(N140="základní",J140,0)</f>
        <v>0</v>
      </c>
      <c r="BF140" s="109">
        <f>IF(N140="snížená",J140,0)</f>
        <v>0</v>
      </c>
      <c r="BG140" s="109">
        <f>IF(N140="zákl. přenesená",J140,0)</f>
        <v>0</v>
      </c>
      <c r="BH140" s="109">
        <f>IF(N140="sníž. přenesená",J140,0)</f>
        <v>0</v>
      </c>
      <c r="BI140" s="109">
        <f>IF(N140="nulová",J140,0)</f>
        <v>0</v>
      </c>
      <c r="BJ140" s="16" t="s">
        <v>78</v>
      </c>
      <c r="BK140" s="109">
        <f>ROUND(I140*H140,2)</f>
        <v>0</v>
      </c>
      <c r="BL140" s="16" t="s">
        <v>263</v>
      </c>
      <c r="BM140" s="108" t="s">
        <v>713</v>
      </c>
    </row>
    <row r="141" spans="2:65" s="1" customFormat="1" ht="24.2" customHeight="1">
      <c r="B141" s="101"/>
      <c r="C141" s="102" t="s">
        <v>302</v>
      </c>
      <c r="D141" s="102" t="s">
        <v>129</v>
      </c>
      <c r="E141" s="230" t="s">
        <v>714</v>
      </c>
      <c r="F141" s="231" t="s">
        <v>715</v>
      </c>
      <c r="G141" s="232" t="s">
        <v>197</v>
      </c>
      <c r="H141" s="233">
        <v>3</v>
      </c>
      <c r="I141" s="103">
        <v>0</v>
      </c>
      <c r="J141" s="253">
        <f>ROUND(I141*H141,2)</f>
        <v>0</v>
      </c>
      <c r="K141" s="231" t="s">
        <v>133</v>
      </c>
      <c r="L141" s="27"/>
      <c r="M141" s="104" t="s">
        <v>3</v>
      </c>
      <c r="N141" s="105" t="s">
        <v>41</v>
      </c>
      <c r="O141" s="106">
        <v>0.32700000000000001</v>
      </c>
      <c r="P141" s="106">
        <f>O141*H141</f>
        <v>0.98100000000000009</v>
      </c>
      <c r="Q141" s="106">
        <v>0</v>
      </c>
      <c r="R141" s="106">
        <f>Q141*H141</f>
        <v>0</v>
      </c>
      <c r="S141" s="106">
        <v>0</v>
      </c>
      <c r="T141" s="107">
        <f>S141*H141</f>
        <v>0</v>
      </c>
      <c r="AR141" s="108" t="s">
        <v>263</v>
      </c>
      <c r="AT141" s="108" t="s">
        <v>129</v>
      </c>
      <c r="AU141" s="108" t="s">
        <v>80</v>
      </c>
      <c r="AY141" s="16" t="s">
        <v>127</v>
      </c>
      <c r="BE141" s="109">
        <f>IF(N141="základní",J141,0)</f>
        <v>0</v>
      </c>
      <c r="BF141" s="109">
        <f>IF(N141="snížená",J141,0)</f>
        <v>0</v>
      </c>
      <c r="BG141" s="109">
        <f>IF(N141="zákl. přenesená",J141,0)</f>
        <v>0</v>
      </c>
      <c r="BH141" s="109">
        <f>IF(N141="sníž. přenesená",J141,0)</f>
        <v>0</v>
      </c>
      <c r="BI141" s="109">
        <f>IF(N141="nulová",J141,0)</f>
        <v>0</v>
      </c>
      <c r="BJ141" s="16" t="s">
        <v>78</v>
      </c>
      <c r="BK141" s="109">
        <f>ROUND(I141*H141,2)</f>
        <v>0</v>
      </c>
      <c r="BL141" s="16" t="s">
        <v>263</v>
      </c>
      <c r="BM141" s="108" t="s">
        <v>716</v>
      </c>
    </row>
    <row r="142" spans="2:65" s="1" customFormat="1">
      <c r="B142" s="27"/>
      <c r="D142" s="110" t="s">
        <v>136</v>
      </c>
      <c r="F142" s="234" t="s">
        <v>717</v>
      </c>
      <c r="I142" s="258"/>
      <c r="L142" s="27"/>
      <c r="M142" s="111"/>
      <c r="T142" s="45"/>
      <c r="AT142" s="16" t="s">
        <v>136</v>
      </c>
      <c r="AU142" s="16" t="s">
        <v>80</v>
      </c>
    </row>
    <row r="143" spans="2:65" s="1" customFormat="1" ht="16.5" customHeight="1">
      <c r="B143" s="101"/>
      <c r="C143" s="112" t="s">
        <v>307</v>
      </c>
      <c r="D143" s="112" t="s">
        <v>160</v>
      </c>
      <c r="E143" s="235" t="s">
        <v>718</v>
      </c>
      <c r="F143" s="236" t="s">
        <v>719</v>
      </c>
      <c r="G143" s="237" t="s">
        <v>197</v>
      </c>
      <c r="H143" s="238">
        <v>3</v>
      </c>
      <c r="I143" s="113">
        <v>0</v>
      </c>
      <c r="J143" s="254">
        <f>ROUND(I143*H143,2)</f>
        <v>0</v>
      </c>
      <c r="K143" s="236" t="s">
        <v>133</v>
      </c>
      <c r="L143" s="114"/>
      <c r="M143" s="115" t="s">
        <v>3</v>
      </c>
      <c r="N143" s="116" t="s">
        <v>41</v>
      </c>
      <c r="O143" s="106">
        <v>0</v>
      </c>
      <c r="P143" s="106">
        <f>O143*H143</f>
        <v>0</v>
      </c>
      <c r="Q143" s="106">
        <v>1E-4</v>
      </c>
      <c r="R143" s="106">
        <f>Q143*H143</f>
        <v>3.0000000000000003E-4</v>
      </c>
      <c r="S143" s="106">
        <v>0</v>
      </c>
      <c r="T143" s="107">
        <f>S143*H143</f>
        <v>0</v>
      </c>
      <c r="AR143" s="108" t="s">
        <v>300</v>
      </c>
      <c r="AT143" s="108" t="s">
        <v>160</v>
      </c>
      <c r="AU143" s="108" t="s">
        <v>80</v>
      </c>
      <c r="AY143" s="16" t="s">
        <v>127</v>
      </c>
      <c r="BE143" s="109">
        <f>IF(N143="základní",J143,0)</f>
        <v>0</v>
      </c>
      <c r="BF143" s="109">
        <f>IF(N143="snížená",J143,0)</f>
        <v>0</v>
      </c>
      <c r="BG143" s="109">
        <f>IF(N143="zákl. přenesená",J143,0)</f>
        <v>0</v>
      </c>
      <c r="BH143" s="109">
        <f>IF(N143="sníž. přenesená",J143,0)</f>
        <v>0</v>
      </c>
      <c r="BI143" s="109">
        <f>IF(N143="nulová",J143,0)</f>
        <v>0</v>
      </c>
      <c r="BJ143" s="16" t="s">
        <v>78</v>
      </c>
      <c r="BK143" s="109">
        <f>ROUND(I143*H143,2)</f>
        <v>0</v>
      </c>
      <c r="BL143" s="16" t="s">
        <v>263</v>
      </c>
      <c r="BM143" s="108" t="s">
        <v>720</v>
      </c>
    </row>
    <row r="144" spans="2:65" s="1" customFormat="1" ht="24.2" customHeight="1">
      <c r="B144" s="101"/>
      <c r="C144" s="102" t="s">
        <v>312</v>
      </c>
      <c r="D144" s="102" t="s">
        <v>129</v>
      </c>
      <c r="E144" s="230" t="s">
        <v>721</v>
      </c>
      <c r="F144" s="231" t="s">
        <v>722</v>
      </c>
      <c r="G144" s="232" t="s">
        <v>197</v>
      </c>
      <c r="H144" s="233">
        <v>4</v>
      </c>
      <c r="I144" s="103">
        <v>0</v>
      </c>
      <c r="J144" s="253">
        <f>ROUND(I144*H144,2)</f>
        <v>0</v>
      </c>
      <c r="K144" s="231" t="s">
        <v>133</v>
      </c>
      <c r="L144" s="27"/>
      <c r="M144" s="104" t="s">
        <v>3</v>
      </c>
      <c r="N144" s="105" t="s">
        <v>41</v>
      </c>
      <c r="O144" s="106">
        <v>0.32700000000000001</v>
      </c>
      <c r="P144" s="106">
        <f>O144*H144</f>
        <v>1.3080000000000001</v>
      </c>
      <c r="Q144" s="106">
        <v>0</v>
      </c>
      <c r="R144" s="106">
        <f>Q144*H144</f>
        <v>0</v>
      </c>
      <c r="S144" s="106">
        <v>0</v>
      </c>
      <c r="T144" s="107">
        <f>S144*H144</f>
        <v>0</v>
      </c>
      <c r="AR144" s="108" t="s">
        <v>263</v>
      </c>
      <c r="AT144" s="108" t="s">
        <v>129</v>
      </c>
      <c r="AU144" s="108" t="s">
        <v>80</v>
      </c>
      <c r="AY144" s="16" t="s">
        <v>127</v>
      </c>
      <c r="BE144" s="109">
        <f>IF(N144="základní",J144,0)</f>
        <v>0</v>
      </c>
      <c r="BF144" s="109">
        <f>IF(N144="snížená",J144,0)</f>
        <v>0</v>
      </c>
      <c r="BG144" s="109">
        <f>IF(N144="zákl. přenesená",J144,0)</f>
        <v>0</v>
      </c>
      <c r="BH144" s="109">
        <f>IF(N144="sníž. přenesená",J144,0)</f>
        <v>0</v>
      </c>
      <c r="BI144" s="109">
        <f>IF(N144="nulová",J144,0)</f>
        <v>0</v>
      </c>
      <c r="BJ144" s="16" t="s">
        <v>78</v>
      </c>
      <c r="BK144" s="109">
        <f>ROUND(I144*H144,2)</f>
        <v>0</v>
      </c>
      <c r="BL144" s="16" t="s">
        <v>263</v>
      </c>
      <c r="BM144" s="108" t="s">
        <v>723</v>
      </c>
    </row>
    <row r="145" spans="2:65" s="1" customFormat="1">
      <c r="B145" s="27"/>
      <c r="D145" s="110" t="s">
        <v>136</v>
      </c>
      <c r="F145" s="234" t="s">
        <v>724</v>
      </c>
      <c r="I145" s="258"/>
      <c r="L145" s="27"/>
      <c r="M145" s="111"/>
      <c r="T145" s="45"/>
      <c r="AT145" s="16" t="s">
        <v>136</v>
      </c>
      <c r="AU145" s="16" t="s">
        <v>80</v>
      </c>
    </row>
    <row r="146" spans="2:65" s="1" customFormat="1" ht="16.5" customHeight="1">
      <c r="B146" s="101"/>
      <c r="C146" s="112" t="s">
        <v>319</v>
      </c>
      <c r="D146" s="112" t="s">
        <v>160</v>
      </c>
      <c r="E146" s="235" t="s">
        <v>725</v>
      </c>
      <c r="F146" s="236" t="s">
        <v>726</v>
      </c>
      <c r="G146" s="237" t="s">
        <v>197</v>
      </c>
      <c r="H146" s="238">
        <v>4</v>
      </c>
      <c r="I146" s="113">
        <v>0</v>
      </c>
      <c r="J146" s="254">
        <f>ROUND(I146*H146,2)</f>
        <v>0</v>
      </c>
      <c r="K146" s="236" t="s">
        <v>133</v>
      </c>
      <c r="L146" s="114"/>
      <c r="M146" s="115" t="s">
        <v>3</v>
      </c>
      <c r="N146" s="116" t="s">
        <v>41</v>
      </c>
      <c r="O146" s="106">
        <v>0</v>
      </c>
      <c r="P146" s="106">
        <f>O146*H146</f>
        <v>0</v>
      </c>
      <c r="Q146" s="106">
        <v>9.0000000000000006E-5</v>
      </c>
      <c r="R146" s="106">
        <f>Q146*H146</f>
        <v>3.6000000000000002E-4</v>
      </c>
      <c r="S146" s="106">
        <v>0</v>
      </c>
      <c r="T146" s="107">
        <f>S146*H146</f>
        <v>0</v>
      </c>
      <c r="AR146" s="108" t="s">
        <v>300</v>
      </c>
      <c r="AT146" s="108" t="s">
        <v>160</v>
      </c>
      <c r="AU146" s="108" t="s">
        <v>80</v>
      </c>
      <c r="AY146" s="16" t="s">
        <v>127</v>
      </c>
      <c r="BE146" s="109">
        <f>IF(N146="základní",J146,0)</f>
        <v>0</v>
      </c>
      <c r="BF146" s="109">
        <f>IF(N146="snížená",J146,0)</f>
        <v>0</v>
      </c>
      <c r="BG146" s="109">
        <f>IF(N146="zákl. přenesená",J146,0)</f>
        <v>0</v>
      </c>
      <c r="BH146" s="109">
        <f>IF(N146="sníž. přenesená",J146,0)</f>
        <v>0</v>
      </c>
      <c r="BI146" s="109">
        <f>IF(N146="nulová",J146,0)</f>
        <v>0</v>
      </c>
      <c r="BJ146" s="16" t="s">
        <v>78</v>
      </c>
      <c r="BK146" s="109">
        <f>ROUND(I146*H146,2)</f>
        <v>0</v>
      </c>
      <c r="BL146" s="16" t="s">
        <v>263</v>
      </c>
      <c r="BM146" s="108" t="s">
        <v>727</v>
      </c>
    </row>
    <row r="147" spans="2:65" s="1" customFormat="1" ht="24.2" customHeight="1">
      <c r="B147" s="101"/>
      <c r="C147" s="102" t="s">
        <v>326</v>
      </c>
      <c r="D147" s="102" t="s">
        <v>129</v>
      </c>
      <c r="E147" s="230" t="s">
        <v>728</v>
      </c>
      <c r="F147" s="231" t="s">
        <v>729</v>
      </c>
      <c r="G147" s="232" t="s">
        <v>197</v>
      </c>
      <c r="H147" s="233">
        <v>1</v>
      </c>
      <c r="I147" s="103">
        <v>0</v>
      </c>
      <c r="J147" s="253">
        <f>ROUND(I147*H147,2)</f>
        <v>0</v>
      </c>
      <c r="K147" s="231" t="s">
        <v>133</v>
      </c>
      <c r="L147" s="27"/>
      <c r="M147" s="104" t="s">
        <v>3</v>
      </c>
      <c r="N147" s="105" t="s">
        <v>41</v>
      </c>
      <c r="O147" s="106">
        <v>0.23300000000000001</v>
      </c>
      <c r="P147" s="106">
        <f>O147*H147</f>
        <v>0.23300000000000001</v>
      </c>
      <c r="Q147" s="106">
        <v>0</v>
      </c>
      <c r="R147" s="106">
        <f>Q147*H147</f>
        <v>0</v>
      </c>
      <c r="S147" s="106">
        <v>0</v>
      </c>
      <c r="T147" s="107">
        <f>S147*H147</f>
        <v>0</v>
      </c>
      <c r="AR147" s="108" t="s">
        <v>263</v>
      </c>
      <c r="AT147" s="108" t="s">
        <v>129</v>
      </c>
      <c r="AU147" s="108" t="s">
        <v>80</v>
      </c>
      <c r="AY147" s="16" t="s">
        <v>127</v>
      </c>
      <c r="BE147" s="109">
        <f>IF(N147="základní",J147,0)</f>
        <v>0</v>
      </c>
      <c r="BF147" s="109">
        <f>IF(N147="snížená",J147,0)</f>
        <v>0</v>
      </c>
      <c r="BG147" s="109">
        <f>IF(N147="zákl. přenesená",J147,0)</f>
        <v>0</v>
      </c>
      <c r="BH147" s="109">
        <f>IF(N147="sníž. přenesená",J147,0)</f>
        <v>0</v>
      </c>
      <c r="BI147" s="109">
        <f>IF(N147="nulová",J147,0)</f>
        <v>0</v>
      </c>
      <c r="BJ147" s="16" t="s">
        <v>78</v>
      </c>
      <c r="BK147" s="109">
        <f>ROUND(I147*H147,2)</f>
        <v>0</v>
      </c>
      <c r="BL147" s="16" t="s">
        <v>263</v>
      </c>
      <c r="BM147" s="108" t="s">
        <v>730</v>
      </c>
    </row>
    <row r="148" spans="2:65" s="1" customFormat="1">
      <c r="B148" s="27"/>
      <c r="D148" s="110" t="s">
        <v>136</v>
      </c>
      <c r="F148" s="234" t="s">
        <v>731</v>
      </c>
      <c r="I148" s="258"/>
      <c r="L148" s="27"/>
      <c r="M148" s="111"/>
      <c r="T148" s="45"/>
      <c r="AT148" s="16" t="s">
        <v>136</v>
      </c>
      <c r="AU148" s="16" t="s">
        <v>80</v>
      </c>
    </row>
    <row r="149" spans="2:65" s="1" customFormat="1" ht="24.2" customHeight="1">
      <c r="B149" s="101"/>
      <c r="C149" s="112" t="s">
        <v>331</v>
      </c>
      <c r="D149" s="112" t="s">
        <v>160</v>
      </c>
      <c r="E149" s="235" t="s">
        <v>732</v>
      </c>
      <c r="F149" s="236" t="s">
        <v>733</v>
      </c>
      <c r="G149" s="237" t="s">
        <v>197</v>
      </c>
      <c r="H149" s="238">
        <v>1</v>
      </c>
      <c r="I149" s="113">
        <v>0</v>
      </c>
      <c r="J149" s="254">
        <f>ROUND(I149*H149,2)</f>
        <v>0</v>
      </c>
      <c r="K149" s="236" t="s">
        <v>3</v>
      </c>
      <c r="L149" s="114"/>
      <c r="M149" s="115" t="s">
        <v>3</v>
      </c>
      <c r="N149" s="116" t="s">
        <v>41</v>
      </c>
      <c r="O149" s="106">
        <v>0</v>
      </c>
      <c r="P149" s="106">
        <f>O149*H149</f>
        <v>0</v>
      </c>
      <c r="Q149" s="106">
        <v>6.9999999999999994E-5</v>
      </c>
      <c r="R149" s="106">
        <f>Q149*H149</f>
        <v>6.9999999999999994E-5</v>
      </c>
      <c r="S149" s="106">
        <v>0</v>
      </c>
      <c r="T149" s="107">
        <f>S149*H149</f>
        <v>0</v>
      </c>
      <c r="AR149" s="108" t="s">
        <v>300</v>
      </c>
      <c r="AT149" s="108" t="s">
        <v>160</v>
      </c>
      <c r="AU149" s="108" t="s">
        <v>80</v>
      </c>
      <c r="AY149" s="16" t="s">
        <v>127</v>
      </c>
      <c r="BE149" s="109">
        <f>IF(N149="základní",J149,0)</f>
        <v>0</v>
      </c>
      <c r="BF149" s="109">
        <f>IF(N149="snížená",J149,0)</f>
        <v>0</v>
      </c>
      <c r="BG149" s="109">
        <f>IF(N149="zákl. přenesená",J149,0)</f>
        <v>0</v>
      </c>
      <c r="BH149" s="109">
        <f>IF(N149="sníž. přenesená",J149,0)</f>
        <v>0</v>
      </c>
      <c r="BI149" s="109">
        <f>IF(N149="nulová",J149,0)</f>
        <v>0</v>
      </c>
      <c r="BJ149" s="16" t="s">
        <v>78</v>
      </c>
      <c r="BK149" s="109">
        <f>ROUND(I149*H149,2)</f>
        <v>0</v>
      </c>
      <c r="BL149" s="16" t="s">
        <v>263</v>
      </c>
      <c r="BM149" s="108" t="s">
        <v>734</v>
      </c>
    </row>
    <row r="150" spans="2:65" s="1" customFormat="1" ht="24.2" customHeight="1">
      <c r="B150" s="101"/>
      <c r="C150" s="102" t="s">
        <v>336</v>
      </c>
      <c r="D150" s="102" t="s">
        <v>129</v>
      </c>
      <c r="E150" s="230" t="s">
        <v>735</v>
      </c>
      <c r="F150" s="231" t="s">
        <v>736</v>
      </c>
      <c r="G150" s="232" t="s">
        <v>197</v>
      </c>
      <c r="H150" s="233">
        <v>28</v>
      </c>
      <c r="I150" s="103">
        <v>0</v>
      </c>
      <c r="J150" s="253">
        <f>ROUND(I150*H150,2)</f>
        <v>0</v>
      </c>
      <c r="K150" s="231" t="s">
        <v>133</v>
      </c>
      <c r="L150" s="27"/>
      <c r="M150" s="104" t="s">
        <v>3</v>
      </c>
      <c r="N150" s="105" t="s">
        <v>41</v>
      </c>
      <c r="O150" s="106">
        <v>0.26</v>
      </c>
      <c r="P150" s="106">
        <f>O150*H150</f>
        <v>7.28</v>
      </c>
      <c r="Q150" s="106">
        <v>0</v>
      </c>
      <c r="R150" s="106">
        <f>Q150*H150</f>
        <v>0</v>
      </c>
      <c r="S150" s="106">
        <v>0</v>
      </c>
      <c r="T150" s="107">
        <f>S150*H150</f>
        <v>0</v>
      </c>
      <c r="AR150" s="108" t="s">
        <v>263</v>
      </c>
      <c r="AT150" s="108" t="s">
        <v>129</v>
      </c>
      <c r="AU150" s="108" t="s">
        <v>80</v>
      </c>
      <c r="AY150" s="16" t="s">
        <v>127</v>
      </c>
      <c r="BE150" s="109">
        <f>IF(N150="základní",J150,0)</f>
        <v>0</v>
      </c>
      <c r="BF150" s="109">
        <f>IF(N150="snížená",J150,0)</f>
        <v>0</v>
      </c>
      <c r="BG150" s="109">
        <f>IF(N150="zákl. přenesená",J150,0)</f>
        <v>0</v>
      </c>
      <c r="BH150" s="109">
        <f>IF(N150="sníž. přenesená",J150,0)</f>
        <v>0</v>
      </c>
      <c r="BI150" s="109">
        <f>IF(N150="nulová",J150,0)</f>
        <v>0</v>
      </c>
      <c r="BJ150" s="16" t="s">
        <v>78</v>
      </c>
      <c r="BK150" s="109">
        <f>ROUND(I150*H150,2)</f>
        <v>0</v>
      </c>
      <c r="BL150" s="16" t="s">
        <v>263</v>
      </c>
      <c r="BM150" s="108" t="s">
        <v>737</v>
      </c>
    </row>
    <row r="151" spans="2:65" s="1" customFormat="1">
      <c r="B151" s="27"/>
      <c r="D151" s="110" t="s">
        <v>136</v>
      </c>
      <c r="F151" s="234" t="s">
        <v>738</v>
      </c>
      <c r="I151" s="258"/>
      <c r="L151" s="27"/>
      <c r="M151" s="111"/>
      <c r="T151" s="45"/>
      <c r="AT151" s="16" t="s">
        <v>136</v>
      </c>
      <c r="AU151" s="16" t="s">
        <v>80</v>
      </c>
    </row>
    <row r="152" spans="2:65" s="1" customFormat="1" ht="16.5" customHeight="1">
      <c r="B152" s="101"/>
      <c r="C152" s="112" t="s">
        <v>342</v>
      </c>
      <c r="D152" s="112" t="s">
        <v>160</v>
      </c>
      <c r="E152" s="235" t="s">
        <v>739</v>
      </c>
      <c r="F152" s="236" t="s">
        <v>740</v>
      </c>
      <c r="G152" s="237" t="s">
        <v>197</v>
      </c>
      <c r="H152" s="238">
        <v>28</v>
      </c>
      <c r="I152" s="113">
        <v>0</v>
      </c>
      <c r="J152" s="254">
        <f>ROUND(I152*H152,2)</f>
        <v>0</v>
      </c>
      <c r="K152" s="236" t="s">
        <v>133</v>
      </c>
      <c r="L152" s="114"/>
      <c r="M152" s="115" t="s">
        <v>3</v>
      </c>
      <c r="N152" s="116" t="s">
        <v>41</v>
      </c>
      <c r="O152" s="106">
        <v>0</v>
      </c>
      <c r="P152" s="106">
        <f>O152*H152</f>
        <v>0</v>
      </c>
      <c r="Q152" s="106">
        <v>1E-4</v>
      </c>
      <c r="R152" s="106">
        <f>Q152*H152</f>
        <v>2.8E-3</v>
      </c>
      <c r="S152" s="106">
        <v>0</v>
      </c>
      <c r="T152" s="107">
        <f>S152*H152</f>
        <v>0</v>
      </c>
      <c r="AR152" s="108" t="s">
        <v>300</v>
      </c>
      <c r="AT152" s="108" t="s">
        <v>160</v>
      </c>
      <c r="AU152" s="108" t="s">
        <v>80</v>
      </c>
      <c r="AY152" s="16" t="s">
        <v>127</v>
      </c>
      <c r="BE152" s="109">
        <f>IF(N152="základní",J152,0)</f>
        <v>0</v>
      </c>
      <c r="BF152" s="109">
        <f>IF(N152="snížená",J152,0)</f>
        <v>0</v>
      </c>
      <c r="BG152" s="109">
        <f>IF(N152="zákl. přenesená",J152,0)</f>
        <v>0</v>
      </c>
      <c r="BH152" s="109">
        <f>IF(N152="sníž. přenesená",J152,0)</f>
        <v>0</v>
      </c>
      <c r="BI152" s="109">
        <f>IF(N152="nulová",J152,0)</f>
        <v>0</v>
      </c>
      <c r="BJ152" s="16" t="s">
        <v>78</v>
      </c>
      <c r="BK152" s="109">
        <f>ROUND(I152*H152,2)</f>
        <v>0</v>
      </c>
      <c r="BL152" s="16" t="s">
        <v>263</v>
      </c>
      <c r="BM152" s="108" t="s">
        <v>741</v>
      </c>
    </row>
    <row r="153" spans="2:65" s="11" customFormat="1" ht="22.9" customHeight="1">
      <c r="B153" s="94"/>
      <c r="D153" s="95" t="s">
        <v>69</v>
      </c>
      <c r="E153" s="240" t="s">
        <v>742</v>
      </c>
      <c r="F153" s="240" t="s">
        <v>743</v>
      </c>
      <c r="I153" s="271"/>
      <c r="J153" s="255">
        <f>BK153</f>
        <v>0</v>
      </c>
      <c r="L153" s="94"/>
      <c r="M153" s="96"/>
      <c r="P153" s="97">
        <f>SUM(P154:P174)</f>
        <v>116.11500000000001</v>
      </c>
      <c r="R153" s="97">
        <f>SUM(R154:R174)</f>
        <v>0.33815000000000001</v>
      </c>
      <c r="T153" s="98">
        <f>SUM(T154:T174)</f>
        <v>0</v>
      </c>
      <c r="AR153" s="95" t="s">
        <v>80</v>
      </c>
      <c r="AT153" s="99" t="s">
        <v>69</v>
      </c>
      <c r="AU153" s="99" t="s">
        <v>78</v>
      </c>
      <c r="AY153" s="95" t="s">
        <v>127</v>
      </c>
      <c r="BK153" s="100">
        <f>SUM(BK154:BK174)</f>
        <v>0</v>
      </c>
    </row>
    <row r="154" spans="2:65" s="1" customFormat="1" ht="16.5" customHeight="1">
      <c r="B154" s="101"/>
      <c r="C154" s="102" t="s">
        <v>347</v>
      </c>
      <c r="D154" s="102" t="s">
        <v>129</v>
      </c>
      <c r="E154" s="230" t="s">
        <v>744</v>
      </c>
      <c r="F154" s="231" t="s">
        <v>745</v>
      </c>
      <c r="G154" s="232" t="s">
        <v>132</v>
      </c>
      <c r="H154" s="233">
        <v>50</v>
      </c>
      <c r="I154" s="103">
        <v>0</v>
      </c>
      <c r="J154" s="253">
        <f>ROUND(I154*H154,2)</f>
        <v>0</v>
      </c>
      <c r="K154" s="231" t="s">
        <v>746</v>
      </c>
      <c r="L154" s="27"/>
      <c r="M154" s="104" t="s">
        <v>3</v>
      </c>
      <c r="N154" s="105" t="s">
        <v>41</v>
      </c>
      <c r="O154" s="106">
        <v>0.09</v>
      </c>
      <c r="P154" s="106">
        <f>O154*H154</f>
        <v>4.5</v>
      </c>
      <c r="Q154" s="106">
        <v>0</v>
      </c>
      <c r="R154" s="106">
        <f>Q154*H154</f>
        <v>0</v>
      </c>
      <c r="S154" s="106">
        <v>0</v>
      </c>
      <c r="T154" s="107">
        <f>S154*H154</f>
        <v>0</v>
      </c>
      <c r="AR154" s="108" t="s">
        <v>263</v>
      </c>
      <c r="AT154" s="108" t="s">
        <v>129</v>
      </c>
      <c r="AU154" s="108" t="s">
        <v>80</v>
      </c>
      <c r="AY154" s="16" t="s">
        <v>127</v>
      </c>
      <c r="BE154" s="109">
        <f>IF(N154="základní",J154,0)</f>
        <v>0</v>
      </c>
      <c r="BF154" s="109">
        <f>IF(N154="snížená",J154,0)</f>
        <v>0</v>
      </c>
      <c r="BG154" s="109">
        <f>IF(N154="zákl. přenesená",J154,0)</f>
        <v>0</v>
      </c>
      <c r="BH154" s="109">
        <f>IF(N154="sníž. přenesená",J154,0)</f>
        <v>0</v>
      </c>
      <c r="BI154" s="109">
        <f>IF(N154="nulová",J154,0)</f>
        <v>0</v>
      </c>
      <c r="BJ154" s="16" t="s">
        <v>78</v>
      </c>
      <c r="BK154" s="109">
        <f>ROUND(I154*H154,2)</f>
        <v>0</v>
      </c>
      <c r="BL154" s="16" t="s">
        <v>263</v>
      </c>
      <c r="BM154" s="108" t="s">
        <v>747</v>
      </c>
    </row>
    <row r="155" spans="2:65" s="1" customFormat="1">
      <c r="B155" s="27"/>
      <c r="D155" s="110" t="s">
        <v>136</v>
      </c>
      <c r="F155" s="234" t="s">
        <v>748</v>
      </c>
      <c r="I155" s="258"/>
      <c r="L155" s="27"/>
      <c r="M155" s="111"/>
      <c r="T155" s="45"/>
      <c r="AT155" s="16" t="s">
        <v>136</v>
      </c>
      <c r="AU155" s="16" t="s">
        <v>80</v>
      </c>
    </row>
    <row r="156" spans="2:65" s="1" customFormat="1" ht="16.5" customHeight="1">
      <c r="B156" s="101"/>
      <c r="C156" s="112" t="s">
        <v>300</v>
      </c>
      <c r="D156" s="112" t="s">
        <v>160</v>
      </c>
      <c r="E156" s="235" t="s">
        <v>749</v>
      </c>
      <c r="F156" s="236" t="s">
        <v>750</v>
      </c>
      <c r="G156" s="237" t="s">
        <v>132</v>
      </c>
      <c r="H156" s="238">
        <v>50</v>
      </c>
      <c r="I156" s="113">
        <v>0</v>
      </c>
      <c r="J156" s="254">
        <f>ROUND(I156*H156,2)</f>
        <v>0</v>
      </c>
      <c r="K156" s="236" t="s">
        <v>746</v>
      </c>
      <c r="L156" s="114"/>
      <c r="M156" s="115" t="s">
        <v>3</v>
      </c>
      <c r="N156" s="116" t="s">
        <v>41</v>
      </c>
      <c r="O156" s="106">
        <v>0</v>
      </c>
      <c r="P156" s="106">
        <f>O156*H156</f>
        <v>0</v>
      </c>
      <c r="Q156" s="106">
        <v>1.6000000000000001E-4</v>
      </c>
      <c r="R156" s="106">
        <f>Q156*H156</f>
        <v>8.0000000000000002E-3</v>
      </c>
      <c r="S156" s="106">
        <v>0</v>
      </c>
      <c r="T156" s="107">
        <f>S156*H156</f>
        <v>0</v>
      </c>
      <c r="AR156" s="108" t="s">
        <v>300</v>
      </c>
      <c r="AT156" s="108" t="s">
        <v>160</v>
      </c>
      <c r="AU156" s="108" t="s">
        <v>80</v>
      </c>
      <c r="AY156" s="16" t="s">
        <v>127</v>
      </c>
      <c r="BE156" s="109">
        <f>IF(N156="základní",J156,0)</f>
        <v>0</v>
      </c>
      <c r="BF156" s="109">
        <f>IF(N156="snížená",J156,0)</f>
        <v>0</v>
      </c>
      <c r="BG156" s="109">
        <f>IF(N156="zákl. přenesená",J156,0)</f>
        <v>0</v>
      </c>
      <c r="BH156" s="109">
        <f>IF(N156="sníž. přenesená",J156,0)</f>
        <v>0</v>
      </c>
      <c r="BI156" s="109">
        <f>IF(N156="nulová",J156,0)</f>
        <v>0</v>
      </c>
      <c r="BJ156" s="16" t="s">
        <v>78</v>
      </c>
      <c r="BK156" s="109">
        <f>ROUND(I156*H156,2)</f>
        <v>0</v>
      </c>
      <c r="BL156" s="16" t="s">
        <v>263</v>
      </c>
      <c r="BM156" s="108" t="s">
        <v>751</v>
      </c>
    </row>
    <row r="157" spans="2:65" s="1" customFormat="1" ht="19.5">
      <c r="B157" s="27"/>
      <c r="D157" s="117" t="s">
        <v>174</v>
      </c>
      <c r="F157" s="239" t="s">
        <v>752</v>
      </c>
      <c r="I157" s="258"/>
      <c r="L157" s="27"/>
      <c r="M157" s="111"/>
      <c r="T157" s="45"/>
      <c r="AT157" s="16" t="s">
        <v>174</v>
      </c>
      <c r="AU157" s="16" t="s">
        <v>80</v>
      </c>
    </row>
    <row r="158" spans="2:65" s="1" customFormat="1" ht="16.5" customHeight="1">
      <c r="B158" s="101"/>
      <c r="C158" s="102" t="s">
        <v>358</v>
      </c>
      <c r="D158" s="102" t="s">
        <v>129</v>
      </c>
      <c r="E158" s="230" t="s">
        <v>753</v>
      </c>
      <c r="F158" s="231" t="s">
        <v>754</v>
      </c>
      <c r="G158" s="232" t="s">
        <v>132</v>
      </c>
      <c r="H158" s="233">
        <v>97</v>
      </c>
      <c r="I158" s="103">
        <v>0</v>
      </c>
      <c r="J158" s="253">
        <f>ROUND(I158*H158,2)</f>
        <v>0</v>
      </c>
      <c r="K158" s="231" t="s">
        <v>133</v>
      </c>
      <c r="L158" s="27"/>
      <c r="M158" s="104" t="s">
        <v>3</v>
      </c>
      <c r="N158" s="105" t="s">
        <v>41</v>
      </c>
      <c r="O158" s="106">
        <v>0.34</v>
      </c>
      <c r="P158" s="106">
        <f>O158*H158</f>
        <v>32.980000000000004</v>
      </c>
      <c r="Q158" s="106">
        <v>0</v>
      </c>
      <c r="R158" s="106">
        <f>Q158*H158</f>
        <v>0</v>
      </c>
      <c r="S158" s="106">
        <v>0</v>
      </c>
      <c r="T158" s="107">
        <f>S158*H158</f>
        <v>0</v>
      </c>
      <c r="AR158" s="108" t="s">
        <v>263</v>
      </c>
      <c r="AT158" s="108" t="s">
        <v>129</v>
      </c>
      <c r="AU158" s="108" t="s">
        <v>80</v>
      </c>
      <c r="AY158" s="16" t="s">
        <v>127</v>
      </c>
      <c r="BE158" s="109">
        <f>IF(N158="základní",J158,0)</f>
        <v>0</v>
      </c>
      <c r="BF158" s="109">
        <f>IF(N158="snížená",J158,0)</f>
        <v>0</v>
      </c>
      <c r="BG158" s="109">
        <f>IF(N158="zákl. přenesená",J158,0)</f>
        <v>0</v>
      </c>
      <c r="BH158" s="109">
        <f>IF(N158="sníž. přenesená",J158,0)</f>
        <v>0</v>
      </c>
      <c r="BI158" s="109">
        <f>IF(N158="nulová",J158,0)</f>
        <v>0</v>
      </c>
      <c r="BJ158" s="16" t="s">
        <v>78</v>
      </c>
      <c r="BK158" s="109">
        <f>ROUND(I158*H158,2)</f>
        <v>0</v>
      </c>
      <c r="BL158" s="16" t="s">
        <v>263</v>
      </c>
      <c r="BM158" s="108" t="s">
        <v>755</v>
      </c>
    </row>
    <row r="159" spans="2:65" s="1" customFormat="1">
      <c r="B159" s="27"/>
      <c r="D159" s="110" t="s">
        <v>136</v>
      </c>
      <c r="F159" s="234" t="s">
        <v>756</v>
      </c>
      <c r="I159" s="258"/>
      <c r="L159" s="27"/>
      <c r="M159" s="111"/>
      <c r="T159" s="45"/>
      <c r="AT159" s="16" t="s">
        <v>136</v>
      </c>
      <c r="AU159" s="16" t="s">
        <v>80</v>
      </c>
    </row>
    <row r="160" spans="2:65" s="12" customFormat="1">
      <c r="B160" s="118"/>
      <c r="D160" s="117" t="s">
        <v>182</v>
      </c>
      <c r="E160" s="119" t="s">
        <v>3</v>
      </c>
      <c r="F160" s="241" t="s">
        <v>757</v>
      </c>
      <c r="H160" s="242">
        <v>97</v>
      </c>
      <c r="I160" s="272"/>
      <c r="L160" s="118"/>
      <c r="M160" s="120"/>
      <c r="T160" s="121"/>
      <c r="AT160" s="119" t="s">
        <v>182</v>
      </c>
      <c r="AU160" s="119" t="s">
        <v>80</v>
      </c>
      <c r="AV160" s="12" t="s">
        <v>80</v>
      </c>
      <c r="AW160" s="12" t="s">
        <v>30</v>
      </c>
      <c r="AX160" s="12" t="s">
        <v>78</v>
      </c>
      <c r="AY160" s="119" t="s">
        <v>127</v>
      </c>
    </row>
    <row r="161" spans="2:65" s="1" customFormat="1" ht="16.5" customHeight="1">
      <c r="B161" s="101"/>
      <c r="C161" s="112" t="s">
        <v>364</v>
      </c>
      <c r="D161" s="112" t="s">
        <v>160</v>
      </c>
      <c r="E161" s="235" t="s">
        <v>758</v>
      </c>
      <c r="F161" s="236" t="s">
        <v>759</v>
      </c>
      <c r="G161" s="237" t="s">
        <v>132</v>
      </c>
      <c r="H161" s="238">
        <v>97</v>
      </c>
      <c r="I161" s="113">
        <v>0</v>
      </c>
      <c r="J161" s="254">
        <f>ROUND(I161*H161,2)</f>
        <v>0</v>
      </c>
      <c r="K161" s="236" t="s">
        <v>133</v>
      </c>
      <c r="L161" s="114"/>
      <c r="M161" s="115" t="s">
        <v>3</v>
      </c>
      <c r="N161" s="116" t="s">
        <v>41</v>
      </c>
      <c r="O161" s="106">
        <v>0</v>
      </c>
      <c r="P161" s="106">
        <f>O161*H161</f>
        <v>0</v>
      </c>
      <c r="Q161" s="106">
        <v>2.2499999999999998E-3</v>
      </c>
      <c r="R161" s="106">
        <f>Q161*H161</f>
        <v>0.21824999999999997</v>
      </c>
      <c r="S161" s="106">
        <v>0</v>
      </c>
      <c r="T161" s="107">
        <f>S161*H161</f>
        <v>0</v>
      </c>
      <c r="AR161" s="108" t="s">
        <v>300</v>
      </c>
      <c r="AT161" s="108" t="s">
        <v>160</v>
      </c>
      <c r="AU161" s="108" t="s">
        <v>80</v>
      </c>
      <c r="AY161" s="16" t="s">
        <v>127</v>
      </c>
      <c r="BE161" s="109">
        <f>IF(N161="základní",J161,0)</f>
        <v>0</v>
      </c>
      <c r="BF161" s="109">
        <f>IF(N161="snížená",J161,0)</f>
        <v>0</v>
      </c>
      <c r="BG161" s="109">
        <f>IF(N161="zákl. přenesená",J161,0)</f>
        <v>0</v>
      </c>
      <c r="BH161" s="109">
        <f>IF(N161="sníž. přenesená",J161,0)</f>
        <v>0</v>
      </c>
      <c r="BI161" s="109">
        <f>IF(N161="nulová",J161,0)</f>
        <v>0</v>
      </c>
      <c r="BJ161" s="16" t="s">
        <v>78</v>
      </c>
      <c r="BK161" s="109">
        <f>ROUND(I161*H161,2)</f>
        <v>0</v>
      </c>
      <c r="BL161" s="16" t="s">
        <v>263</v>
      </c>
      <c r="BM161" s="108" t="s">
        <v>760</v>
      </c>
    </row>
    <row r="162" spans="2:65" s="1" customFormat="1" ht="16.5" customHeight="1">
      <c r="B162" s="101"/>
      <c r="C162" s="102" t="s">
        <v>370</v>
      </c>
      <c r="D162" s="102" t="s">
        <v>129</v>
      </c>
      <c r="E162" s="230" t="s">
        <v>761</v>
      </c>
      <c r="F162" s="231" t="s">
        <v>762</v>
      </c>
      <c r="G162" s="232" t="s">
        <v>132</v>
      </c>
      <c r="H162" s="233">
        <v>1850</v>
      </c>
      <c r="I162" s="103">
        <v>0</v>
      </c>
      <c r="J162" s="253">
        <f>ROUND(I162*H162,2)</f>
        <v>0</v>
      </c>
      <c r="K162" s="231" t="s">
        <v>746</v>
      </c>
      <c r="L162" s="27"/>
      <c r="M162" s="104" t="s">
        <v>3</v>
      </c>
      <c r="N162" s="105" t="s">
        <v>41</v>
      </c>
      <c r="O162" s="106">
        <v>0.04</v>
      </c>
      <c r="P162" s="106">
        <f>O162*H162</f>
        <v>74</v>
      </c>
      <c r="Q162" s="106">
        <v>0</v>
      </c>
      <c r="R162" s="106">
        <f>Q162*H162</f>
        <v>0</v>
      </c>
      <c r="S162" s="106">
        <v>0</v>
      </c>
      <c r="T162" s="107">
        <f>S162*H162</f>
        <v>0</v>
      </c>
      <c r="AR162" s="108" t="s">
        <v>263</v>
      </c>
      <c r="AT162" s="108" t="s">
        <v>129</v>
      </c>
      <c r="AU162" s="108" t="s">
        <v>80</v>
      </c>
      <c r="AY162" s="16" t="s">
        <v>127</v>
      </c>
      <c r="BE162" s="109">
        <f>IF(N162="základní",J162,0)</f>
        <v>0</v>
      </c>
      <c r="BF162" s="109">
        <f>IF(N162="snížená",J162,0)</f>
        <v>0</v>
      </c>
      <c r="BG162" s="109">
        <f>IF(N162="zákl. přenesená",J162,0)</f>
        <v>0</v>
      </c>
      <c r="BH162" s="109">
        <f>IF(N162="sníž. přenesená",J162,0)</f>
        <v>0</v>
      </c>
      <c r="BI162" s="109">
        <f>IF(N162="nulová",J162,0)</f>
        <v>0</v>
      </c>
      <c r="BJ162" s="16" t="s">
        <v>78</v>
      </c>
      <c r="BK162" s="109">
        <f>ROUND(I162*H162,2)</f>
        <v>0</v>
      </c>
      <c r="BL162" s="16" t="s">
        <v>263</v>
      </c>
      <c r="BM162" s="108" t="s">
        <v>763</v>
      </c>
    </row>
    <row r="163" spans="2:65" s="1" customFormat="1">
      <c r="B163" s="27"/>
      <c r="D163" s="110" t="s">
        <v>136</v>
      </c>
      <c r="F163" s="234" t="s">
        <v>764</v>
      </c>
      <c r="I163" s="258"/>
      <c r="L163" s="27"/>
      <c r="M163" s="111"/>
      <c r="T163" s="45"/>
      <c r="AT163" s="16" t="s">
        <v>136</v>
      </c>
      <c r="AU163" s="16" t="s">
        <v>80</v>
      </c>
    </row>
    <row r="164" spans="2:65" s="1" customFormat="1" ht="16.5" customHeight="1">
      <c r="B164" s="101"/>
      <c r="C164" s="112" t="s">
        <v>376</v>
      </c>
      <c r="D164" s="112" t="s">
        <v>160</v>
      </c>
      <c r="E164" s="235" t="s">
        <v>765</v>
      </c>
      <c r="F164" s="236" t="s">
        <v>766</v>
      </c>
      <c r="G164" s="237" t="s">
        <v>132</v>
      </c>
      <c r="H164" s="238">
        <v>1850</v>
      </c>
      <c r="I164" s="113">
        <v>0</v>
      </c>
      <c r="J164" s="254">
        <f>ROUND(I164*H164,2)</f>
        <v>0</v>
      </c>
      <c r="K164" s="236" t="s">
        <v>133</v>
      </c>
      <c r="L164" s="114"/>
      <c r="M164" s="115" t="s">
        <v>3</v>
      </c>
      <c r="N164" s="116" t="s">
        <v>41</v>
      </c>
      <c r="O164" s="106">
        <v>0</v>
      </c>
      <c r="P164" s="106">
        <f>O164*H164</f>
        <v>0</v>
      </c>
      <c r="Q164" s="106">
        <v>6.0000000000000002E-5</v>
      </c>
      <c r="R164" s="106">
        <f>Q164*H164</f>
        <v>0.111</v>
      </c>
      <c r="S164" s="106">
        <v>0</v>
      </c>
      <c r="T164" s="107">
        <f>S164*H164</f>
        <v>0</v>
      </c>
      <c r="AR164" s="108" t="s">
        <v>300</v>
      </c>
      <c r="AT164" s="108" t="s">
        <v>160</v>
      </c>
      <c r="AU164" s="108" t="s">
        <v>80</v>
      </c>
      <c r="AY164" s="16" t="s">
        <v>127</v>
      </c>
      <c r="BE164" s="109">
        <f>IF(N164="základní",J164,0)</f>
        <v>0</v>
      </c>
      <c r="BF164" s="109">
        <f>IF(N164="snížená",J164,0)</f>
        <v>0</v>
      </c>
      <c r="BG164" s="109">
        <f>IF(N164="zákl. přenesená",J164,0)</f>
        <v>0</v>
      </c>
      <c r="BH164" s="109">
        <f>IF(N164="sníž. přenesená",J164,0)</f>
        <v>0</v>
      </c>
      <c r="BI164" s="109">
        <f>IF(N164="nulová",J164,0)</f>
        <v>0</v>
      </c>
      <c r="BJ164" s="16" t="s">
        <v>78</v>
      </c>
      <c r="BK164" s="109">
        <f>ROUND(I164*H164,2)</f>
        <v>0</v>
      </c>
      <c r="BL164" s="16" t="s">
        <v>263</v>
      </c>
      <c r="BM164" s="108" t="s">
        <v>767</v>
      </c>
    </row>
    <row r="165" spans="2:65" s="12" customFormat="1">
      <c r="B165" s="118"/>
      <c r="D165" s="117" t="s">
        <v>182</v>
      </c>
      <c r="E165" s="119" t="s">
        <v>3</v>
      </c>
      <c r="F165" s="241" t="s">
        <v>768</v>
      </c>
      <c r="H165" s="242">
        <v>1850</v>
      </c>
      <c r="I165" s="272"/>
      <c r="L165" s="118"/>
      <c r="M165" s="120"/>
      <c r="T165" s="121"/>
      <c r="AT165" s="119" t="s">
        <v>182</v>
      </c>
      <c r="AU165" s="119" t="s">
        <v>80</v>
      </c>
      <c r="AV165" s="12" t="s">
        <v>80</v>
      </c>
      <c r="AW165" s="12" t="s">
        <v>30</v>
      </c>
      <c r="AX165" s="12" t="s">
        <v>78</v>
      </c>
      <c r="AY165" s="119" t="s">
        <v>127</v>
      </c>
    </row>
    <row r="166" spans="2:65" s="1" customFormat="1" ht="24.2" customHeight="1">
      <c r="B166" s="101"/>
      <c r="C166" s="102" t="s">
        <v>381</v>
      </c>
      <c r="D166" s="102" t="s">
        <v>129</v>
      </c>
      <c r="E166" s="230" t="s">
        <v>769</v>
      </c>
      <c r="F166" s="231" t="s">
        <v>770</v>
      </c>
      <c r="G166" s="232" t="s">
        <v>197</v>
      </c>
      <c r="H166" s="233">
        <v>9</v>
      </c>
      <c r="I166" s="103">
        <v>0</v>
      </c>
      <c r="J166" s="253">
        <f>ROUND(I166*H166,2)</f>
        <v>0</v>
      </c>
      <c r="K166" s="231" t="s">
        <v>746</v>
      </c>
      <c r="L166" s="27"/>
      <c r="M166" s="104" t="s">
        <v>3</v>
      </c>
      <c r="N166" s="105" t="s">
        <v>41</v>
      </c>
      <c r="O166" s="106">
        <v>0.125</v>
      </c>
      <c r="P166" s="106">
        <f>O166*H166</f>
        <v>1.125</v>
      </c>
      <c r="Q166" s="106">
        <v>0</v>
      </c>
      <c r="R166" s="106">
        <f>Q166*H166</f>
        <v>0</v>
      </c>
      <c r="S166" s="106">
        <v>0</v>
      </c>
      <c r="T166" s="107">
        <f>S166*H166</f>
        <v>0</v>
      </c>
      <c r="AR166" s="108" t="s">
        <v>263</v>
      </c>
      <c r="AT166" s="108" t="s">
        <v>129</v>
      </c>
      <c r="AU166" s="108" t="s">
        <v>80</v>
      </c>
      <c r="AY166" s="16" t="s">
        <v>127</v>
      </c>
      <c r="BE166" s="109">
        <f>IF(N166="základní",J166,0)</f>
        <v>0</v>
      </c>
      <c r="BF166" s="109">
        <f>IF(N166="snížená",J166,0)</f>
        <v>0</v>
      </c>
      <c r="BG166" s="109">
        <f>IF(N166="zákl. přenesená",J166,0)</f>
        <v>0</v>
      </c>
      <c r="BH166" s="109">
        <f>IF(N166="sníž. přenesená",J166,0)</f>
        <v>0</v>
      </c>
      <c r="BI166" s="109">
        <f>IF(N166="nulová",J166,0)</f>
        <v>0</v>
      </c>
      <c r="BJ166" s="16" t="s">
        <v>78</v>
      </c>
      <c r="BK166" s="109">
        <f>ROUND(I166*H166,2)</f>
        <v>0</v>
      </c>
      <c r="BL166" s="16" t="s">
        <v>263</v>
      </c>
      <c r="BM166" s="108" t="s">
        <v>771</v>
      </c>
    </row>
    <row r="167" spans="2:65" s="1" customFormat="1">
      <c r="B167" s="27"/>
      <c r="D167" s="110" t="s">
        <v>136</v>
      </c>
      <c r="F167" s="234" t="s">
        <v>772</v>
      </c>
      <c r="I167" s="258"/>
      <c r="L167" s="27"/>
      <c r="M167" s="111"/>
      <c r="T167" s="45"/>
      <c r="AT167" s="16" t="s">
        <v>136</v>
      </c>
      <c r="AU167" s="16" t="s">
        <v>80</v>
      </c>
    </row>
    <row r="168" spans="2:65" s="1" customFormat="1" ht="24.95" customHeight="1">
      <c r="B168" s="101"/>
      <c r="C168" s="112" t="s">
        <v>388</v>
      </c>
      <c r="D168" s="112" t="s">
        <v>160</v>
      </c>
      <c r="E168" s="235" t="s">
        <v>773</v>
      </c>
      <c r="F168" s="236" t="s">
        <v>774</v>
      </c>
      <c r="G168" s="237" t="s">
        <v>197</v>
      </c>
      <c r="H168" s="238">
        <v>9</v>
      </c>
      <c r="I168" s="113">
        <v>0</v>
      </c>
      <c r="J168" s="254">
        <f>ROUND(I168*H168,2)</f>
        <v>0</v>
      </c>
      <c r="K168" s="236" t="s">
        <v>133</v>
      </c>
      <c r="L168" s="114"/>
      <c r="M168" s="115" t="s">
        <v>3</v>
      </c>
      <c r="N168" s="116" t="s">
        <v>41</v>
      </c>
      <c r="O168" s="106">
        <v>0</v>
      </c>
      <c r="P168" s="106">
        <f>O168*H168</f>
        <v>0</v>
      </c>
      <c r="Q168" s="106">
        <v>1E-4</v>
      </c>
      <c r="R168" s="106">
        <f>Q168*H168</f>
        <v>9.0000000000000008E-4</v>
      </c>
      <c r="S168" s="106">
        <v>0</v>
      </c>
      <c r="T168" s="107">
        <f>S168*H168</f>
        <v>0</v>
      </c>
      <c r="AR168" s="108" t="s">
        <v>300</v>
      </c>
      <c r="AT168" s="108" t="s">
        <v>160</v>
      </c>
      <c r="AU168" s="108" t="s">
        <v>80</v>
      </c>
      <c r="AY168" s="16" t="s">
        <v>127</v>
      </c>
      <c r="BE168" s="109">
        <f>IF(N168="základní",J168,0)</f>
        <v>0</v>
      </c>
      <c r="BF168" s="109">
        <f>IF(N168="snížená",J168,0)</f>
        <v>0</v>
      </c>
      <c r="BG168" s="109">
        <f>IF(N168="zákl. přenesená",J168,0)</f>
        <v>0</v>
      </c>
      <c r="BH168" s="109">
        <f>IF(N168="sníž. přenesená",J168,0)</f>
        <v>0</v>
      </c>
      <c r="BI168" s="109">
        <f>IF(N168="nulová",J168,0)</f>
        <v>0</v>
      </c>
      <c r="BJ168" s="16" t="s">
        <v>78</v>
      </c>
      <c r="BK168" s="109">
        <f>ROUND(I168*H168,2)</f>
        <v>0</v>
      </c>
      <c r="BL168" s="16" t="s">
        <v>263</v>
      </c>
      <c r="BM168" s="108" t="s">
        <v>775</v>
      </c>
    </row>
    <row r="169" spans="2:65" s="1" customFormat="1" ht="16.5" customHeight="1">
      <c r="B169" s="101"/>
      <c r="C169" s="102" t="s">
        <v>393</v>
      </c>
      <c r="D169" s="102" t="s">
        <v>129</v>
      </c>
      <c r="E169" s="230" t="s">
        <v>776</v>
      </c>
      <c r="F169" s="231" t="s">
        <v>777</v>
      </c>
      <c r="G169" s="232" t="s">
        <v>778</v>
      </c>
      <c r="H169" s="233">
        <v>18</v>
      </c>
      <c r="I169" s="103">
        <v>0</v>
      </c>
      <c r="J169" s="253">
        <f>ROUND(I169*H169,2)</f>
        <v>0</v>
      </c>
      <c r="K169" s="231" t="s">
        <v>3</v>
      </c>
      <c r="L169" s="27"/>
      <c r="M169" s="104" t="s">
        <v>3</v>
      </c>
      <c r="N169" s="105" t="s">
        <v>41</v>
      </c>
      <c r="O169" s="106">
        <v>0</v>
      </c>
      <c r="P169" s="106">
        <f>O169*H169</f>
        <v>0</v>
      </c>
      <c r="Q169" s="106">
        <v>0</v>
      </c>
      <c r="R169" s="106">
        <f>Q169*H169</f>
        <v>0</v>
      </c>
      <c r="S169" s="106">
        <v>0</v>
      </c>
      <c r="T169" s="107">
        <f>S169*H169</f>
        <v>0</v>
      </c>
      <c r="AR169" s="108" t="s">
        <v>263</v>
      </c>
      <c r="AT169" s="108" t="s">
        <v>129</v>
      </c>
      <c r="AU169" s="108" t="s">
        <v>80</v>
      </c>
      <c r="AY169" s="16" t="s">
        <v>127</v>
      </c>
      <c r="BE169" s="109">
        <f>IF(N169="základní",J169,0)</f>
        <v>0</v>
      </c>
      <c r="BF169" s="109">
        <f>IF(N169="snížená",J169,0)</f>
        <v>0</v>
      </c>
      <c r="BG169" s="109">
        <f>IF(N169="zákl. přenesená",J169,0)</f>
        <v>0</v>
      </c>
      <c r="BH169" s="109">
        <f>IF(N169="sníž. přenesená",J169,0)</f>
        <v>0</v>
      </c>
      <c r="BI169" s="109">
        <f>IF(N169="nulová",J169,0)</f>
        <v>0</v>
      </c>
      <c r="BJ169" s="16" t="s">
        <v>78</v>
      </c>
      <c r="BK169" s="109">
        <f>ROUND(I169*H169,2)</f>
        <v>0</v>
      </c>
      <c r="BL169" s="16" t="s">
        <v>263</v>
      </c>
      <c r="BM169" s="108" t="s">
        <v>779</v>
      </c>
    </row>
    <row r="170" spans="2:65" s="1" customFormat="1" ht="16.5" customHeight="1">
      <c r="B170" s="101"/>
      <c r="C170" s="102" t="s">
        <v>398</v>
      </c>
      <c r="D170" s="102" t="s">
        <v>129</v>
      </c>
      <c r="E170" s="230" t="s">
        <v>780</v>
      </c>
      <c r="F170" s="231" t="s">
        <v>781</v>
      </c>
      <c r="G170" s="232" t="s">
        <v>197</v>
      </c>
      <c r="H170" s="233">
        <v>18</v>
      </c>
      <c r="I170" s="103">
        <v>0</v>
      </c>
      <c r="J170" s="253">
        <f>ROUND(I170*H170,2)</f>
        <v>0</v>
      </c>
      <c r="K170" s="231" t="s">
        <v>133</v>
      </c>
      <c r="L170" s="27"/>
      <c r="M170" s="104" t="s">
        <v>3</v>
      </c>
      <c r="N170" s="105" t="s">
        <v>41</v>
      </c>
      <c r="O170" s="106">
        <v>0.19500000000000001</v>
      </c>
      <c r="P170" s="106">
        <f>O170*H170</f>
        <v>3.5100000000000002</v>
      </c>
      <c r="Q170" s="106">
        <v>0</v>
      </c>
      <c r="R170" s="106">
        <f>Q170*H170</f>
        <v>0</v>
      </c>
      <c r="S170" s="106">
        <v>0</v>
      </c>
      <c r="T170" s="107">
        <f>S170*H170</f>
        <v>0</v>
      </c>
      <c r="AR170" s="108" t="s">
        <v>263</v>
      </c>
      <c r="AT170" s="108" t="s">
        <v>129</v>
      </c>
      <c r="AU170" s="108" t="s">
        <v>80</v>
      </c>
      <c r="AY170" s="16" t="s">
        <v>127</v>
      </c>
      <c r="BE170" s="109">
        <f>IF(N170="základní",J170,0)</f>
        <v>0</v>
      </c>
      <c r="BF170" s="109">
        <f>IF(N170="snížená",J170,0)</f>
        <v>0</v>
      </c>
      <c r="BG170" s="109">
        <f>IF(N170="zákl. přenesená",J170,0)</f>
        <v>0</v>
      </c>
      <c r="BH170" s="109">
        <f>IF(N170="sníž. přenesená",J170,0)</f>
        <v>0</v>
      </c>
      <c r="BI170" s="109">
        <f>IF(N170="nulová",J170,0)</f>
        <v>0</v>
      </c>
      <c r="BJ170" s="16" t="s">
        <v>78</v>
      </c>
      <c r="BK170" s="109">
        <f>ROUND(I170*H170,2)</f>
        <v>0</v>
      </c>
      <c r="BL170" s="16" t="s">
        <v>263</v>
      </c>
      <c r="BM170" s="108" t="s">
        <v>782</v>
      </c>
    </row>
    <row r="171" spans="2:65" s="1" customFormat="1">
      <c r="B171" s="27"/>
      <c r="D171" s="110" t="s">
        <v>136</v>
      </c>
      <c r="F171" s="234" t="s">
        <v>783</v>
      </c>
      <c r="I171" s="258"/>
      <c r="L171" s="27"/>
      <c r="M171" s="111"/>
      <c r="T171" s="45"/>
      <c r="AT171" s="16" t="s">
        <v>136</v>
      </c>
      <c r="AU171" s="16" t="s">
        <v>80</v>
      </c>
    </row>
    <row r="172" spans="2:65" s="1" customFormat="1" ht="19.5">
      <c r="B172" s="27"/>
      <c r="D172" s="117" t="s">
        <v>174</v>
      </c>
      <c r="F172" s="239" t="s">
        <v>784</v>
      </c>
      <c r="I172" s="258"/>
      <c r="L172" s="27"/>
      <c r="M172" s="111"/>
      <c r="T172" s="45"/>
      <c r="AT172" s="16" t="s">
        <v>174</v>
      </c>
      <c r="AU172" s="16" t="s">
        <v>80</v>
      </c>
    </row>
    <row r="173" spans="2:65" s="1" customFormat="1" ht="16.5" customHeight="1">
      <c r="B173" s="101"/>
      <c r="C173" s="102" t="s">
        <v>402</v>
      </c>
      <c r="D173" s="102" t="s">
        <v>129</v>
      </c>
      <c r="E173" s="230" t="s">
        <v>785</v>
      </c>
      <c r="F173" s="231" t="s">
        <v>786</v>
      </c>
      <c r="G173" s="232" t="s">
        <v>275</v>
      </c>
      <c r="H173" s="233">
        <v>1</v>
      </c>
      <c r="I173" s="103">
        <v>0</v>
      </c>
      <c r="J173" s="253">
        <f>ROUND(I173*H173,2)</f>
        <v>0</v>
      </c>
      <c r="K173" s="231" t="s">
        <v>3</v>
      </c>
      <c r="L173" s="27"/>
      <c r="M173" s="104" t="s">
        <v>3</v>
      </c>
      <c r="N173" s="105" t="s">
        <v>41</v>
      </c>
      <c r="O173" s="106">
        <v>0</v>
      </c>
      <c r="P173" s="106">
        <f>O173*H173</f>
        <v>0</v>
      </c>
      <c r="Q173" s="106">
        <v>0</v>
      </c>
      <c r="R173" s="106">
        <f>Q173*H173</f>
        <v>0</v>
      </c>
      <c r="S173" s="106">
        <v>0</v>
      </c>
      <c r="T173" s="107">
        <f>S173*H173</f>
        <v>0</v>
      </c>
      <c r="AR173" s="108" t="s">
        <v>263</v>
      </c>
      <c r="AT173" s="108" t="s">
        <v>129</v>
      </c>
      <c r="AU173" s="108" t="s">
        <v>80</v>
      </c>
      <c r="AY173" s="16" t="s">
        <v>127</v>
      </c>
      <c r="BE173" s="109">
        <f>IF(N173="základní",J173,0)</f>
        <v>0</v>
      </c>
      <c r="BF173" s="109">
        <f>IF(N173="snížená",J173,0)</f>
        <v>0</v>
      </c>
      <c r="BG173" s="109">
        <f>IF(N173="zákl. přenesená",J173,0)</f>
        <v>0</v>
      </c>
      <c r="BH173" s="109">
        <f>IF(N173="sníž. přenesená",J173,0)</f>
        <v>0</v>
      </c>
      <c r="BI173" s="109">
        <f>IF(N173="nulová",J173,0)</f>
        <v>0</v>
      </c>
      <c r="BJ173" s="16" t="s">
        <v>78</v>
      </c>
      <c r="BK173" s="109">
        <f>ROUND(I173*H173,2)</f>
        <v>0</v>
      </c>
      <c r="BL173" s="16" t="s">
        <v>263</v>
      </c>
      <c r="BM173" s="108" t="s">
        <v>787</v>
      </c>
    </row>
    <row r="174" spans="2:65" s="1" customFormat="1" ht="16.5" customHeight="1">
      <c r="B174" s="101"/>
      <c r="C174" s="102" t="s">
        <v>406</v>
      </c>
      <c r="D174" s="102" t="s">
        <v>129</v>
      </c>
      <c r="E174" s="230" t="s">
        <v>788</v>
      </c>
      <c r="F174" s="231" t="s">
        <v>789</v>
      </c>
      <c r="G174" s="232" t="s">
        <v>275</v>
      </c>
      <c r="H174" s="233">
        <v>1</v>
      </c>
      <c r="I174" s="103">
        <v>0</v>
      </c>
      <c r="J174" s="253">
        <f>ROUND(I174*H174,2)</f>
        <v>0</v>
      </c>
      <c r="K174" s="231" t="s">
        <v>3</v>
      </c>
      <c r="L174" s="27"/>
      <c r="M174" s="104" t="s">
        <v>3</v>
      </c>
      <c r="N174" s="105" t="s">
        <v>41</v>
      </c>
      <c r="O174" s="106">
        <v>0</v>
      </c>
      <c r="P174" s="106">
        <f>O174*H174</f>
        <v>0</v>
      </c>
      <c r="Q174" s="106">
        <v>0</v>
      </c>
      <c r="R174" s="106">
        <f>Q174*H174</f>
        <v>0</v>
      </c>
      <c r="S174" s="106">
        <v>0</v>
      </c>
      <c r="T174" s="107">
        <f>S174*H174</f>
        <v>0</v>
      </c>
      <c r="AR174" s="108" t="s">
        <v>263</v>
      </c>
      <c r="AT174" s="108" t="s">
        <v>129</v>
      </c>
      <c r="AU174" s="108" t="s">
        <v>80</v>
      </c>
      <c r="AY174" s="16" t="s">
        <v>127</v>
      </c>
      <c r="BE174" s="109">
        <f>IF(N174="základní",J174,0)</f>
        <v>0</v>
      </c>
      <c r="BF174" s="109">
        <f>IF(N174="snížená",J174,0)</f>
        <v>0</v>
      </c>
      <c r="BG174" s="109">
        <f>IF(N174="zákl. přenesená",J174,0)</f>
        <v>0</v>
      </c>
      <c r="BH174" s="109">
        <f>IF(N174="sníž. přenesená",J174,0)</f>
        <v>0</v>
      </c>
      <c r="BI174" s="109">
        <f>IF(N174="nulová",J174,0)</f>
        <v>0</v>
      </c>
      <c r="BJ174" s="16" t="s">
        <v>78</v>
      </c>
      <c r="BK174" s="109">
        <f>ROUND(I174*H174,2)</f>
        <v>0</v>
      </c>
      <c r="BL174" s="16" t="s">
        <v>263</v>
      </c>
      <c r="BM174" s="108" t="s">
        <v>790</v>
      </c>
    </row>
    <row r="175" spans="2:65" s="11" customFormat="1" ht="22.9" customHeight="1">
      <c r="B175" s="94"/>
      <c r="D175" s="95" t="s">
        <v>69</v>
      </c>
      <c r="E175" s="240" t="s">
        <v>791</v>
      </c>
      <c r="F175" s="240" t="s">
        <v>792</v>
      </c>
      <c r="I175" s="271"/>
      <c r="J175" s="255">
        <f>BK175</f>
        <v>0</v>
      </c>
      <c r="L175" s="94"/>
      <c r="M175" s="96"/>
      <c r="P175" s="97">
        <f>SUM(P176:P177)</f>
        <v>0</v>
      </c>
      <c r="R175" s="97">
        <f>SUM(R176:R177)</f>
        <v>0</v>
      </c>
      <c r="T175" s="98">
        <f>SUM(T176:T177)</f>
        <v>0</v>
      </c>
      <c r="AR175" s="95" t="s">
        <v>80</v>
      </c>
      <c r="AT175" s="99" t="s">
        <v>69</v>
      </c>
      <c r="AU175" s="99" t="s">
        <v>78</v>
      </c>
      <c r="AY175" s="95" t="s">
        <v>127</v>
      </c>
      <c r="BK175" s="100">
        <f>SUM(BK176:BK177)</f>
        <v>0</v>
      </c>
    </row>
    <row r="176" spans="2:65" s="1" customFormat="1" ht="16.5" customHeight="1">
      <c r="B176" s="101"/>
      <c r="C176" s="102" t="s">
        <v>411</v>
      </c>
      <c r="D176" s="102" t="s">
        <v>129</v>
      </c>
      <c r="E176" s="230" t="s">
        <v>793</v>
      </c>
      <c r="F176" s="231" t="s">
        <v>794</v>
      </c>
      <c r="G176" s="232" t="s">
        <v>778</v>
      </c>
      <c r="H176" s="233">
        <v>1</v>
      </c>
      <c r="I176" s="103">
        <v>0</v>
      </c>
      <c r="J176" s="253">
        <f>ROUND(I176*H176,2)</f>
        <v>0</v>
      </c>
      <c r="K176" s="231" t="s">
        <v>3</v>
      </c>
      <c r="L176" s="27"/>
      <c r="M176" s="104" t="s">
        <v>3</v>
      </c>
      <c r="N176" s="105" t="s">
        <v>41</v>
      </c>
      <c r="O176" s="106">
        <v>0</v>
      </c>
      <c r="P176" s="106">
        <f>O176*H176</f>
        <v>0</v>
      </c>
      <c r="Q176" s="106">
        <v>0</v>
      </c>
      <c r="R176" s="106">
        <f>Q176*H176</f>
        <v>0</v>
      </c>
      <c r="S176" s="106">
        <v>0</v>
      </c>
      <c r="T176" s="107">
        <f>S176*H176</f>
        <v>0</v>
      </c>
      <c r="AR176" s="108" t="s">
        <v>263</v>
      </c>
      <c r="AT176" s="108" t="s">
        <v>129</v>
      </c>
      <c r="AU176" s="108" t="s">
        <v>80</v>
      </c>
      <c r="AY176" s="16" t="s">
        <v>127</v>
      </c>
      <c r="BE176" s="109">
        <f>IF(N176="základní",J176,0)</f>
        <v>0</v>
      </c>
      <c r="BF176" s="109">
        <f>IF(N176="snížená",J176,0)</f>
        <v>0</v>
      </c>
      <c r="BG176" s="109">
        <f>IF(N176="zákl. přenesená",J176,0)</f>
        <v>0</v>
      </c>
      <c r="BH176" s="109">
        <f>IF(N176="sníž. přenesená",J176,0)</f>
        <v>0</v>
      </c>
      <c r="BI176" s="109">
        <f>IF(N176="nulová",J176,0)</f>
        <v>0</v>
      </c>
      <c r="BJ176" s="16" t="s">
        <v>78</v>
      </c>
      <c r="BK176" s="109">
        <f>ROUND(I176*H176,2)</f>
        <v>0</v>
      </c>
      <c r="BL176" s="16" t="s">
        <v>263</v>
      </c>
      <c r="BM176" s="108" t="s">
        <v>795</v>
      </c>
    </row>
    <row r="177" spans="2:65" s="1" customFormat="1" ht="16.5" customHeight="1">
      <c r="B177" s="101"/>
      <c r="C177" s="102" t="s">
        <v>417</v>
      </c>
      <c r="D177" s="102" t="s">
        <v>129</v>
      </c>
      <c r="E177" s="230" t="s">
        <v>796</v>
      </c>
      <c r="F177" s="231" t="s">
        <v>797</v>
      </c>
      <c r="G177" s="232" t="s">
        <v>778</v>
      </c>
      <c r="H177" s="233">
        <v>1</v>
      </c>
      <c r="I177" s="103">
        <v>0</v>
      </c>
      <c r="J177" s="253">
        <f>ROUND(I177*H177,2)</f>
        <v>0</v>
      </c>
      <c r="K177" s="231" t="s">
        <v>3</v>
      </c>
      <c r="L177" s="27"/>
      <c r="M177" s="104" t="s">
        <v>3</v>
      </c>
      <c r="N177" s="105" t="s">
        <v>41</v>
      </c>
      <c r="O177" s="106">
        <v>0</v>
      </c>
      <c r="P177" s="106">
        <f>O177*H177</f>
        <v>0</v>
      </c>
      <c r="Q177" s="106">
        <v>0</v>
      </c>
      <c r="R177" s="106">
        <f>Q177*H177</f>
        <v>0</v>
      </c>
      <c r="S177" s="106">
        <v>0</v>
      </c>
      <c r="T177" s="107">
        <f>S177*H177</f>
        <v>0</v>
      </c>
      <c r="AR177" s="108" t="s">
        <v>263</v>
      </c>
      <c r="AT177" s="108" t="s">
        <v>129</v>
      </c>
      <c r="AU177" s="108" t="s">
        <v>80</v>
      </c>
      <c r="AY177" s="16" t="s">
        <v>127</v>
      </c>
      <c r="BE177" s="109">
        <f>IF(N177="základní",J177,0)</f>
        <v>0</v>
      </c>
      <c r="BF177" s="109">
        <f>IF(N177="snížená",J177,0)</f>
        <v>0</v>
      </c>
      <c r="BG177" s="109">
        <f>IF(N177="zákl. přenesená",J177,0)</f>
        <v>0</v>
      </c>
      <c r="BH177" s="109">
        <f>IF(N177="sníž. přenesená",J177,0)</f>
        <v>0</v>
      </c>
      <c r="BI177" s="109">
        <f>IF(N177="nulová",J177,0)</f>
        <v>0</v>
      </c>
      <c r="BJ177" s="16" t="s">
        <v>78</v>
      </c>
      <c r="BK177" s="109">
        <f>ROUND(I177*H177,2)</f>
        <v>0</v>
      </c>
      <c r="BL177" s="16" t="s">
        <v>263</v>
      </c>
      <c r="BM177" s="108" t="s">
        <v>798</v>
      </c>
    </row>
    <row r="178" spans="2:65" s="11" customFormat="1" ht="22.9" customHeight="1">
      <c r="B178" s="94"/>
      <c r="D178" s="95" t="s">
        <v>69</v>
      </c>
      <c r="E178" s="240" t="s">
        <v>799</v>
      </c>
      <c r="F178" s="240" t="s">
        <v>800</v>
      </c>
      <c r="I178" s="271"/>
      <c r="J178" s="255">
        <f>BK178</f>
        <v>0</v>
      </c>
      <c r="L178" s="94"/>
      <c r="M178" s="96"/>
      <c r="P178" s="97">
        <f>SUM(P179:P182)</f>
        <v>0</v>
      </c>
      <c r="R178" s="97">
        <f>SUM(R179:R182)</f>
        <v>0</v>
      </c>
      <c r="T178" s="98">
        <f>SUM(T179:T182)</f>
        <v>0</v>
      </c>
      <c r="AR178" s="95" t="s">
        <v>80</v>
      </c>
      <c r="AT178" s="99" t="s">
        <v>69</v>
      </c>
      <c r="AU178" s="99" t="s">
        <v>78</v>
      </c>
      <c r="AY178" s="95" t="s">
        <v>127</v>
      </c>
      <c r="BK178" s="100">
        <f>SUM(BK179:BK182)</f>
        <v>0</v>
      </c>
    </row>
    <row r="179" spans="2:65" s="1" customFormat="1" ht="16.5" customHeight="1">
      <c r="B179" s="101"/>
      <c r="C179" s="102" t="s">
        <v>422</v>
      </c>
      <c r="D179" s="102" t="s">
        <v>129</v>
      </c>
      <c r="E179" s="230" t="s">
        <v>801</v>
      </c>
      <c r="F179" s="231" t="s">
        <v>802</v>
      </c>
      <c r="G179" s="232" t="s">
        <v>778</v>
      </c>
      <c r="H179" s="233">
        <v>18</v>
      </c>
      <c r="I179" s="103">
        <v>0</v>
      </c>
      <c r="J179" s="253">
        <f>ROUND(I179*H179,2)</f>
        <v>0</v>
      </c>
      <c r="K179" s="231" t="s">
        <v>3</v>
      </c>
      <c r="L179" s="27"/>
      <c r="M179" s="104" t="s">
        <v>3</v>
      </c>
      <c r="N179" s="105" t="s">
        <v>41</v>
      </c>
      <c r="O179" s="106">
        <v>0</v>
      </c>
      <c r="P179" s="106">
        <f>O179*H179</f>
        <v>0</v>
      </c>
      <c r="Q179" s="106">
        <v>0</v>
      </c>
      <c r="R179" s="106">
        <f>Q179*H179</f>
        <v>0</v>
      </c>
      <c r="S179" s="106">
        <v>0</v>
      </c>
      <c r="T179" s="107">
        <f>S179*H179</f>
        <v>0</v>
      </c>
      <c r="AR179" s="108" t="s">
        <v>263</v>
      </c>
      <c r="AT179" s="108" t="s">
        <v>129</v>
      </c>
      <c r="AU179" s="108" t="s">
        <v>80</v>
      </c>
      <c r="AY179" s="16" t="s">
        <v>127</v>
      </c>
      <c r="BE179" s="109">
        <f>IF(N179="základní",J179,0)</f>
        <v>0</v>
      </c>
      <c r="BF179" s="109">
        <f>IF(N179="snížená",J179,0)</f>
        <v>0</v>
      </c>
      <c r="BG179" s="109">
        <f>IF(N179="zákl. přenesená",J179,0)</f>
        <v>0</v>
      </c>
      <c r="BH179" s="109">
        <f>IF(N179="sníž. přenesená",J179,0)</f>
        <v>0</v>
      </c>
      <c r="BI179" s="109">
        <f>IF(N179="nulová",J179,0)</f>
        <v>0</v>
      </c>
      <c r="BJ179" s="16" t="s">
        <v>78</v>
      </c>
      <c r="BK179" s="109">
        <f>ROUND(I179*H179,2)</f>
        <v>0</v>
      </c>
      <c r="BL179" s="16" t="s">
        <v>263</v>
      </c>
      <c r="BM179" s="108" t="s">
        <v>803</v>
      </c>
    </row>
    <row r="180" spans="2:65" s="1" customFormat="1" ht="16.5" customHeight="1">
      <c r="B180" s="101"/>
      <c r="C180" s="102" t="s">
        <v>429</v>
      </c>
      <c r="D180" s="102" t="s">
        <v>129</v>
      </c>
      <c r="E180" s="230" t="s">
        <v>804</v>
      </c>
      <c r="F180" s="231" t="s">
        <v>805</v>
      </c>
      <c r="G180" s="232" t="s">
        <v>778</v>
      </c>
      <c r="H180" s="233">
        <v>6</v>
      </c>
      <c r="I180" s="103">
        <v>0</v>
      </c>
      <c r="J180" s="253">
        <f>ROUND(I180*H180,2)</f>
        <v>0</v>
      </c>
      <c r="K180" s="231" t="s">
        <v>3</v>
      </c>
      <c r="L180" s="27"/>
      <c r="M180" s="104" t="s">
        <v>3</v>
      </c>
      <c r="N180" s="105" t="s">
        <v>41</v>
      </c>
      <c r="O180" s="106">
        <v>0</v>
      </c>
      <c r="P180" s="106">
        <f>O180*H180</f>
        <v>0</v>
      </c>
      <c r="Q180" s="106">
        <v>0</v>
      </c>
      <c r="R180" s="106">
        <f>Q180*H180</f>
        <v>0</v>
      </c>
      <c r="S180" s="106">
        <v>0</v>
      </c>
      <c r="T180" s="107">
        <f>S180*H180</f>
        <v>0</v>
      </c>
      <c r="AR180" s="108" t="s">
        <v>263</v>
      </c>
      <c r="AT180" s="108" t="s">
        <v>129</v>
      </c>
      <c r="AU180" s="108" t="s">
        <v>80</v>
      </c>
      <c r="AY180" s="16" t="s">
        <v>127</v>
      </c>
      <c r="BE180" s="109">
        <f>IF(N180="základní",J180,0)</f>
        <v>0</v>
      </c>
      <c r="BF180" s="109">
        <f>IF(N180="snížená",J180,0)</f>
        <v>0</v>
      </c>
      <c r="BG180" s="109">
        <f>IF(N180="zákl. přenesená",J180,0)</f>
        <v>0</v>
      </c>
      <c r="BH180" s="109">
        <f>IF(N180="sníž. přenesená",J180,0)</f>
        <v>0</v>
      </c>
      <c r="BI180" s="109">
        <f>IF(N180="nulová",J180,0)</f>
        <v>0</v>
      </c>
      <c r="BJ180" s="16" t="s">
        <v>78</v>
      </c>
      <c r="BK180" s="109">
        <f>ROUND(I180*H180,2)</f>
        <v>0</v>
      </c>
      <c r="BL180" s="16" t="s">
        <v>263</v>
      </c>
      <c r="BM180" s="108" t="s">
        <v>806</v>
      </c>
    </row>
    <row r="181" spans="2:65" s="1" customFormat="1" ht="16.5" customHeight="1">
      <c r="B181" s="101"/>
      <c r="C181" s="102" t="s">
        <v>435</v>
      </c>
      <c r="D181" s="102" t="s">
        <v>129</v>
      </c>
      <c r="E181" s="230" t="s">
        <v>807</v>
      </c>
      <c r="F181" s="231" t="s">
        <v>808</v>
      </c>
      <c r="G181" s="232" t="s">
        <v>778</v>
      </c>
      <c r="H181" s="233">
        <v>1</v>
      </c>
      <c r="I181" s="103">
        <v>0</v>
      </c>
      <c r="J181" s="253">
        <f>ROUND(I181*H181,2)</f>
        <v>0</v>
      </c>
      <c r="K181" s="231" t="s">
        <v>3</v>
      </c>
      <c r="L181" s="27"/>
      <c r="M181" s="104" t="s">
        <v>3</v>
      </c>
      <c r="N181" s="105" t="s">
        <v>41</v>
      </c>
      <c r="O181" s="106">
        <v>0</v>
      </c>
      <c r="P181" s="106">
        <f>O181*H181</f>
        <v>0</v>
      </c>
      <c r="Q181" s="106">
        <v>0</v>
      </c>
      <c r="R181" s="106">
        <f>Q181*H181</f>
        <v>0</v>
      </c>
      <c r="S181" s="106">
        <v>0</v>
      </c>
      <c r="T181" s="107">
        <f>S181*H181</f>
        <v>0</v>
      </c>
      <c r="AR181" s="108" t="s">
        <v>263</v>
      </c>
      <c r="AT181" s="108" t="s">
        <v>129</v>
      </c>
      <c r="AU181" s="108" t="s">
        <v>80</v>
      </c>
      <c r="AY181" s="16" t="s">
        <v>127</v>
      </c>
      <c r="BE181" s="109">
        <f>IF(N181="základní",J181,0)</f>
        <v>0</v>
      </c>
      <c r="BF181" s="109">
        <f>IF(N181="snížená",J181,0)</f>
        <v>0</v>
      </c>
      <c r="BG181" s="109">
        <f>IF(N181="zákl. přenesená",J181,0)</f>
        <v>0</v>
      </c>
      <c r="BH181" s="109">
        <f>IF(N181="sníž. přenesená",J181,0)</f>
        <v>0</v>
      </c>
      <c r="BI181" s="109">
        <f>IF(N181="nulová",J181,0)</f>
        <v>0</v>
      </c>
      <c r="BJ181" s="16" t="s">
        <v>78</v>
      </c>
      <c r="BK181" s="109">
        <f>ROUND(I181*H181,2)</f>
        <v>0</v>
      </c>
      <c r="BL181" s="16" t="s">
        <v>263</v>
      </c>
      <c r="BM181" s="108" t="s">
        <v>809</v>
      </c>
    </row>
    <row r="182" spans="2:65" s="1" customFormat="1" ht="16.5" customHeight="1">
      <c r="B182" s="101"/>
      <c r="C182" s="102" t="s">
        <v>441</v>
      </c>
      <c r="D182" s="102" t="s">
        <v>129</v>
      </c>
      <c r="E182" s="230" t="s">
        <v>810</v>
      </c>
      <c r="F182" s="231" t="s">
        <v>811</v>
      </c>
      <c r="G182" s="232" t="s">
        <v>778</v>
      </c>
      <c r="H182" s="233">
        <v>2</v>
      </c>
      <c r="I182" s="103">
        <v>0</v>
      </c>
      <c r="J182" s="253">
        <f>ROUND(I182*H182,2)</f>
        <v>0</v>
      </c>
      <c r="K182" s="231" t="s">
        <v>3</v>
      </c>
      <c r="L182" s="27"/>
      <c r="M182" s="104" t="s">
        <v>3</v>
      </c>
      <c r="N182" s="105" t="s">
        <v>41</v>
      </c>
      <c r="O182" s="106">
        <v>0</v>
      </c>
      <c r="P182" s="106">
        <f>O182*H182</f>
        <v>0</v>
      </c>
      <c r="Q182" s="106">
        <v>0</v>
      </c>
      <c r="R182" s="106">
        <f>Q182*H182</f>
        <v>0</v>
      </c>
      <c r="S182" s="106">
        <v>0</v>
      </c>
      <c r="T182" s="107">
        <f>S182*H182</f>
        <v>0</v>
      </c>
      <c r="AR182" s="108" t="s">
        <v>263</v>
      </c>
      <c r="AT182" s="108" t="s">
        <v>129</v>
      </c>
      <c r="AU182" s="108" t="s">
        <v>80</v>
      </c>
      <c r="AY182" s="16" t="s">
        <v>127</v>
      </c>
      <c r="BE182" s="109">
        <f>IF(N182="základní",J182,0)</f>
        <v>0</v>
      </c>
      <c r="BF182" s="109">
        <f>IF(N182="snížená",J182,0)</f>
        <v>0</v>
      </c>
      <c r="BG182" s="109">
        <f>IF(N182="zákl. přenesená",J182,0)</f>
        <v>0</v>
      </c>
      <c r="BH182" s="109">
        <f>IF(N182="sníž. přenesená",J182,0)</f>
        <v>0</v>
      </c>
      <c r="BI182" s="109">
        <f>IF(N182="nulová",J182,0)</f>
        <v>0</v>
      </c>
      <c r="BJ182" s="16" t="s">
        <v>78</v>
      </c>
      <c r="BK182" s="109">
        <f>ROUND(I182*H182,2)</f>
        <v>0</v>
      </c>
      <c r="BL182" s="16" t="s">
        <v>263</v>
      </c>
      <c r="BM182" s="108" t="s">
        <v>812</v>
      </c>
    </row>
    <row r="183" spans="2:65" s="11" customFormat="1" ht="22.9" customHeight="1">
      <c r="B183" s="94"/>
      <c r="D183" s="95" t="s">
        <v>69</v>
      </c>
      <c r="E183" s="240" t="s">
        <v>813</v>
      </c>
      <c r="F183" s="240" t="s">
        <v>814</v>
      </c>
      <c r="I183" s="271"/>
      <c r="J183" s="255">
        <f>BK183</f>
        <v>0</v>
      </c>
      <c r="L183" s="94"/>
      <c r="M183" s="96"/>
      <c r="P183" s="97">
        <f>SUM(P184:P187)</f>
        <v>0</v>
      </c>
      <c r="R183" s="97">
        <f>SUM(R184:R187)</f>
        <v>0</v>
      </c>
      <c r="T183" s="98">
        <f>SUM(T184:T187)</f>
        <v>0</v>
      </c>
      <c r="AR183" s="95" t="s">
        <v>80</v>
      </c>
      <c r="AT183" s="99" t="s">
        <v>69</v>
      </c>
      <c r="AU183" s="99" t="s">
        <v>78</v>
      </c>
      <c r="AY183" s="95" t="s">
        <v>127</v>
      </c>
      <c r="BK183" s="100">
        <f>SUM(BK184:BK187)</f>
        <v>0</v>
      </c>
    </row>
    <row r="184" spans="2:65" s="1" customFormat="1" ht="16.5" customHeight="1">
      <c r="B184" s="101"/>
      <c r="C184" s="102" t="s">
        <v>449</v>
      </c>
      <c r="D184" s="102" t="s">
        <v>129</v>
      </c>
      <c r="E184" s="230" t="s">
        <v>815</v>
      </c>
      <c r="F184" s="231" t="s">
        <v>816</v>
      </c>
      <c r="G184" s="232" t="s">
        <v>817</v>
      </c>
      <c r="H184" s="233">
        <v>1</v>
      </c>
      <c r="I184" s="103">
        <v>0</v>
      </c>
      <c r="J184" s="253">
        <f>ROUND(I184*H184,2)</f>
        <v>0</v>
      </c>
      <c r="K184" s="231" t="s">
        <v>3</v>
      </c>
      <c r="L184" s="27"/>
      <c r="M184" s="104" t="s">
        <v>3</v>
      </c>
      <c r="N184" s="105" t="s">
        <v>41</v>
      </c>
      <c r="O184" s="106">
        <v>0</v>
      </c>
      <c r="P184" s="106">
        <f>O184*H184</f>
        <v>0</v>
      </c>
      <c r="Q184" s="106">
        <v>0</v>
      </c>
      <c r="R184" s="106">
        <f>Q184*H184</f>
        <v>0</v>
      </c>
      <c r="S184" s="106">
        <v>0</v>
      </c>
      <c r="T184" s="107">
        <f>S184*H184</f>
        <v>0</v>
      </c>
      <c r="AR184" s="108" t="s">
        <v>263</v>
      </c>
      <c r="AT184" s="108" t="s">
        <v>129</v>
      </c>
      <c r="AU184" s="108" t="s">
        <v>80</v>
      </c>
      <c r="AY184" s="16" t="s">
        <v>127</v>
      </c>
      <c r="BE184" s="109">
        <f>IF(N184="základní",J184,0)</f>
        <v>0</v>
      </c>
      <c r="BF184" s="109">
        <f>IF(N184="snížená",J184,0)</f>
        <v>0</v>
      </c>
      <c r="BG184" s="109">
        <f>IF(N184="zákl. přenesená",J184,0)</f>
        <v>0</v>
      </c>
      <c r="BH184" s="109">
        <f>IF(N184="sníž. přenesená",J184,0)</f>
        <v>0</v>
      </c>
      <c r="BI184" s="109">
        <f>IF(N184="nulová",J184,0)</f>
        <v>0</v>
      </c>
      <c r="BJ184" s="16" t="s">
        <v>78</v>
      </c>
      <c r="BK184" s="109">
        <f>ROUND(I184*H184,2)</f>
        <v>0</v>
      </c>
      <c r="BL184" s="16" t="s">
        <v>263</v>
      </c>
      <c r="BM184" s="108" t="s">
        <v>818</v>
      </c>
    </row>
    <row r="185" spans="2:65" s="1" customFormat="1" ht="16.5" customHeight="1">
      <c r="B185" s="101"/>
      <c r="C185" s="102" t="s">
        <v>454</v>
      </c>
      <c r="D185" s="102" t="s">
        <v>129</v>
      </c>
      <c r="E185" s="230" t="s">
        <v>819</v>
      </c>
      <c r="F185" s="231" t="s">
        <v>820</v>
      </c>
      <c r="G185" s="232" t="s">
        <v>778</v>
      </c>
      <c r="H185" s="233">
        <v>1</v>
      </c>
      <c r="I185" s="103">
        <v>0</v>
      </c>
      <c r="J185" s="253">
        <f>ROUND(I185*H185,2)</f>
        <v>0</v>
      </c>
      <c r="K185" s="231" t="s">
        <v>3</v>
      </c>
      <c r="L185" s="27"/>
      <c r="M185" s="104" t="s">
        <v>3</v>
      </c>
      <c r="N185" s="105" t="s">
        <v>41</v>
      </c>
      <c r="O185" s="106">
        <v>0</v>
      </c>
      <c r="P185" s="106">
        <f>O185*H185</f>
        <v>0</v>
      </c>
      <c r="Q185" s="106">
        <v>0</v>
      </c>
      <c r="R185" s="106">
        <f>Q185*H185</f>
        <v>0</v>
      </c>
      <c r="S185" s="106">
        <v>0</v>
      </c>
      <c r="T185" s="107">
        <f>S185*H185</f>
        <v>0</v>
      </c>
      <c r="AR185" s="108" t="s">
        <v>263</v>
      </c>
      <c r="AT185" s="108" t="s">
        <v>129</v>
      </c>
      <c r="AU185" s="108" t="s">
        <v>80</v>
      </c>
      <c r="AY185" s="16" t="s">
        <v>127</v>
      </c>
      <c r="BE185" s="109">
        <f>IF(N185="základní",J185,0)</f>
        <v>0</v>
      </c>
      <c r="BF185" s="109">
        <f>IF(N185="snížená",J185,0)</f>
        <v>0</v>
      </c>
      <c r="BG185" s="109">
        <f>IF(N185="zákl. přenesená",J185,0)</f>
        <v>0</v>
      </c>
      <c r="BH185" s="109">
        <f>IF(N185="sníž. přenesená",J185,0)</f>
        <v>0</v>
      </c>
      <c r="BI185" s="109">
        <f>IF(N185="nulová",J185,0)</f>
        <v>0</v>
      </c>
      <c r="BJ185" s="16" t="s">
        <v>78</v>
      </c>
      <c r="BK185" s="109">
        <f>ROUND(I185*H185,2)</f>
        <v>0</v>
      </c>
      <c r="BL185" s="16" t="s">
        <v>263</v>
      </c>
      <c r="BM185" s="108" t="s">
        <v>821</v>
      </c>
    </row>
    <row r="186" spans="2:65" s="1" customFormat="1" ht="16.5" customHeight="1">
      <c r="B186" s="101"/>
      <c r="C186" s="102" t="s">
        <v>459</v>
      </c>
      <c r="D186" s="102" t="s">
        <v>129</v>
      </c>
      <c r="E186" s="230" t="s">
        <v>822</v>
      </c>
      <c r="F186" s="231" t="s">
        <v>823</v>
      </c>
      <c r="G186" s="232" t="s">
        <v>778</v>
      </c>
      <c r="H186" s="233">
        <v>1</v>
      </c>
      <c r="I186" s="103">
        <v>0</v>
      </c>
      <c r="J186" s="253">
        <f>ROUND(I186*H186,2)</f>
        <v>0</v>
      </c>
      <c r="K186" s="231" t="s">
        <v>3</v>
      </c>
      <c r="L186" s="27"/>
      <c r="M186" s="104" t="s">
        <v>3</v>
      </c>
      <c r="N186" s="105" t="s">
        <v>41</v>
      </c>
      <c r="O186" s="106">
        <v>0</v>
      </c>
      <c r="P186" s="106">
        <f>O186*H186</f>
        <v>0</v>
      </c>
      <c r="Q186" s="106">
        <v>0</v>
      </c>
      <c r="R186" s="106">
        <f>Q186*H186</f>
        <v>0</v>
      </c>
      <c r="S186" s="106">
        <v>0</v>
      </c>
      <c r="T186" s="107">
        <f>S186*H186</f>
        <v>0</v>
      </c>
      <c r="AR186" s="108" t="s">
        <v>263</v>
      </c>
      <c r="AT186" s="108" t="s">
        <v>129</v>
      </c>
      <c r="AU186" s="108" t="s">
        <v>80</v>
      </c>
      <c r="AY186" s="16" t="s">
        <v>127</v>
      </c>
      <c r="BE186" s="109">
        <f>IF(N186="základní",J186,0)</f>
        <v>0</v>
      </c>
      <c r="BF186" s="109">
        <f>IF(N186="snížená",J186,0)</f>
        <v>0</v>
      </c>
      <c r="BG186" s="109">
        <f>IF(N186="zákl. přenesená",J186,0)</f>
        <v>0</v>
      </c>
      <c r="BH186" s="109">
        <f>IF(N186="sníž. přenesená",J186,0)</f>
        <v>0</v>
      </c>
      <c r="BI186" s="109">
        <f>IF(N186="nulová",J186,0)</f>
        <v>0</v>
      </c>
      <c r="BJ186" s="16" t="s">
        <v>78</v>
      </c>
      <c r="BK186" s="109">
        <f>ROUND(I186*H186,2)</f>
        <v>0</v>
      </c>
      <c r="BL186" s="16" t="s">
        <v>263</v>
      </c>
      <c r="BM186" s="108" t="s">
        <v>824</v>
      </c>
    </row>
    <row r="187" spans="2:65" s="1" customFormat="1" ht="16.5" customHeight="1">
      <c r="B187" s="101"/>
      <c r="C187" s="102" t="s">
        <v>467</v>
      </c>
      <c r="D187" s="102" t="s">
        <v>129</v>
      </c>
      <c r="E187" s="230" t="s">
        <v>825</v>
      </c>
      <c r="F187" s="231" t="s">
        <v>826</v>
      </c>
      <c r="G187" s="232" t="s">
        <v>778</v>
      </c>
      <c r="H187" s="233">
        <v>1</v>
      </c>
      <c r="I187" s="103">
        <v>0</v>
      </c>
      <c r="J187" s="253">
        <f>ROUND(I187*H187,2)</f>
        <v>0</v>
      </c>
      <c r="K187" s="231" t="s">
        <v>3</v>
      </c>
      <c r="L187" s="27"/>
      <c r="M187" s="126" t="s">
        <v>3</v>
      </c>
      <c r="N187" s="127" t="s">
        <v>41</v>
      </c>
      <c r="O187" s="128">
        <v>0</v>
      </c>
      <c r="P187" s="128">
        <f>O187*H187</f>
        <v>0</v>
      </c>
      <c r="Q187" s="128">
        <v>0</v>
      </c>
      <c r="R187" s="128">
        <f>Q187*H187</f>
        <v>0</v>
      </c>
      <c r="S187" s="128">
        <v>0</v>
      </c>
      <c r="T187" s="129">
        <f>S187*H187</f>
        <v>0</v>
      </c>
      <c r="AR187" s="108" t="s">
        <v>263</v>
      </c>
      <c r="AT187" s="108" t="s">
        <v>129</v>
      </c>
      <c r="AU187" s="108" t="s">
        <v>80</v>
      </c>
      <c r="AY187" s="16" t="s">
        <v>127</v>
      </c>
      <c r="BE187" s="109">
        <f>IF(N187="základní",J187,0)</f>
        <v>0</v>
      </c>
      <c r="BF187" s="109">
        <f>IF(N187="snížená",J187,0)</f>
        <v>0</v>
      </c>
      <c r="BG187" s="109">
        <f>IF(N187="zákl. přenesená",J187,0)</f>
        <v>0</v>
      </c>
      <c r="BH187" s="109">
        <f>IF(N187="sníž. přenesená",J187,0)</f>
        <v>0</v>
      </c>
      <c r="BI187" s="109">
        <f>IF(N187="nulová",J187,0)</f>
        <v>0</v>
      </c>
      <c r="BJ187" s="16" t="s">
        <v>78</v>
      </c>
      <c r="BK187" s="109">
        <f>ROUND(I187*H187,2)</f>
        <v>0</v>
      </c>
      <c r="BL187" s="16" t="s">
        <v>263</v>
      </c>
      <c r="BM187" s="108" t="s">
        <v>827</v>
      </c>
    </row>
    <row r="188" spans="2:65" s="1" customFormat="1" ht="6.95" customHeight="1">
      <c r="B188" s="35"/>
      <c r="C188" s="36"/>
      <c r="D188" s="36"/>
      <c r="E188" s="36"/>
      <c r="F188" s="36"/>
      <c r="G188" s="36"/>
      <c r="H188" s="36"/>
      <c r="I188" s="265"/>
      <c r="J188" s="36"/>
      <c r="K188" s="36"/>
      <c r="L188" s="27"/>
    </row>
  </sheetData>
  <sheetProtection password="CA50" sheet="1" objects="1" scenarios="1"/>
  <autoFilter ref="C84:K187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display="https://podminky.urs.cz/item/CS_URS_2024_02/741112001" xr:uid="{00000000-0004-0000-0200-000000000000}"/>
    <hyperlink ref="F92" r:id="rId2" xr:uid="{00000000-0004-0000-0200-000001000000}"/>
    <hyperlink ref="F95" r:id="rId3" xr:uid="{00000000-0004-0000-0200-000002000000}"/>
    <hyperlink ref="F99" r:id="rId4" xr:uid="{00000000-0004-0000-0200-000003000000}"/>
    <hyperlink ref="F110" r:id="rId5" xr:uid="{00000000-0004-0000-0200-000004000000}"/>
    <hyperlink ref="F114" r:id="rId6" xr:uid="{00000000-0004-0000-0200-000005000000}"/>
    <hyperlink ref="F118" r:id="rId7" xr:uid="{00000000-0004-0000-0200-000006000000}"/>
    <hyperlink ref="F123" r:id="rId8" xr:uid="{00000000-0004-0000-0200-000007000000}"/>
    <hyperlink ref="F134" r:id="rId9" xr:uid="{00000000-0004-0000-0200-000008000000}"/>
    <hyperlink ref="F139" r:id="rId10" xr:uid="{00000000-0004-0000-0200-000009000000}"/>
    <hyperlink ref="F142" r:id="rId11" xr:uid="{00000000-0004-0000-0200-00000A000000}"/>
    <hyperlink ref="F145" r:id="rId12" xr:uid="{00000000-0004-0000-0200-00000B000000}"/>
    <hyperlink ref="F148" r:id="rId13" xr:uid="{00000000-0004-0000-0200-00000C000000}"/>
    <hyperlink ref="F151" r:id="rId14" xr:uid="{00000000-0004-0000-0200-00000D000000}"/>
    <hyperlink ref="F155" r:id="rId15" xr:uid="{00000000-0004-0000-0200-00000E000000}"/>
    <hyperlink ref="F159" r:id="rId16" xr:uid="{00000000-0004-0000-0200-00000F000000}"/>
    <hyperlink ref="F163" r:id="rId17" xr:uid="{00000000-0004-0000-0200-000010000000}"/>
    <hyperlink ref="F167" r:id="rId18" xr:uid="{00000000-0004-0000-0200-000011000000}"/>
    <hyperlink ref="F171" r:id="rId19" xr:uid="{00000000-0004-0000-0200-00001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0"/>
  <sheetViews>
    <sheetView showGridLines="0" topLeftCell="A28" workbookViewId="0">
      <selection activeCell="J85" sqref="J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style="256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3" t="s">
        <v>6</v>
      </c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257"/>
      <c r="J3" s="18"/>
      <c r="K3" s="18"/>
      <c r="L3" s="19"/>
      <c r="AT3" s="16" t="s">
        <v>80</v>
      </c>
    </row>
    <row r="4" spans="2:46" ht="24.95" customHeight="1">
      <c r="B4" s="19"/>
      <c r="D4" s="20" t="s">
        <v>88</v>
      </c>
      <c r="L4" s="19"/>
      <c r="M4" s="76" t="s">
        <v>11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5" t="s">
        <v>15</v>
      </c>
      <c r="L6" s="19"/>
    </row>
    <row r="7" spans="2:46" ht="16.5" customHeight="1">
      <c r="B7" s="19"/>
      <c r="E7" s="310" t="str">
        <f>'Rekapitulace stavby'!K6</f>
        <v>Stavební úprava místnosti 116 JM</v>
      </c>
      <c r="F7" s="311"/>
      <c r="G7" s="311"/>
      <c r="H7" s="311"/>
      <c r="L7" s="19"/>
    </row>
    <row r="8" spans="2:46" s="1" customFormat="1" ht="12" customHeight="1">
      <c r="B8" s="27"/>
      <c r="D8" s="25" t="s">
        <v>89</v>
      </c>
      <c r="I8" s="258"/>
      <c r="L8" s="27"/>
    </row>
    <row r="9" spans="2:46" s="1" customFormat="1" ht="16.5" customHeight="1">
      <c r="B9" s="27"/>
      <c r="E9" s="296" t="s">
        <v>828</v>
      </c>
      <c r="F9" s="309"/>
      <c r="G9" s="309"/>
      <c r="H9" s="309"/>
      <c r="I9" s="258"/>
      <c r="L9" s="27"/>
    </row>
    <row r="10" spans="2:46" s="1" customFormat="1">
      <c r="B10" s="27"/>
      <c r="I10" s="258"/>
      <c r="L10" s="27"/>
    </row>
    <row r="11" spans="2:46" s="1" customFormat="1" ht="12" customHeight="1">
      <c r="B11" s="27"/>
      <c r="D11" s="25" t="s">
        <v>17</v>
      </c>
      <c r="F11" s="23" t="s">
        <v>3</v>
      </c>
      <c r="I11" s="259" t="s">
        <v>18</v>
      </c>
      <c r="J11" s="23" t="s">
        <v>3</v>
      </c>
      <c r="L11" s="27"/>
    </row>
    <row r="12" spans="2:46" s="1" customFormat="1" ht="12" customHeight="1">
      <c r="B12" s="27"/>
      <c r="D12" s="25" t="s">
        <v>19</v>
      </c>
      <c r="F12" s="23" t="s">
        <v>20</v>
      </c>
      <c r="I12" s="259" t="s">
        <v>21</v>
      </c>
      <c r="J12" s="223" t="str">
        <f>'Rekapitulace stavby'!AN8</f>
        <v>4. 9. 2024</v>
      </c>
      <c r="L12" s="27"/>
    </row>
    <row r="13" spans="2:46" s="1" customFormat="1" ht="10.9" customHeight="1">
      <c r="B13" s="27"/>
      <c r="I13" s="258"/>
      <c r="L13" s="27"/>
    </row>
    <row r="14" spans="2:46" s="1" customFormat="1" ht="12" customHeight="1">
      <c r="B14" s="27"/>
      <c r="D14" s="25" t="s">
        <v>23</v>
      </c>
      <c r="I14" s="259" t="s">
        <v>24</v>
      </c>
      <c r="J14" s="23" t="s">
        <v>3</v>
      </c>
      <c r="L14" s="27"/>
    </row>
    <row r="15" spans="2:46" s="1" customFormat="1" ht="18" customHeight="1">
      <c r="B15" s="27"/>
      <c r="E15" s="23" t="s">
        <v>25</v>
      </c>
      <c r="I15" s="259" t="s">
        <v>26</v>
      </c>
      <c r="J15" s="23" t="s">
        <v>3</v>
      </c>
      <c r="L15" s="27"/>
    </row>
    <row r="16" spans="2:46" s="1" customFormat="1" ht="6.95" customHeight="1">
      <c r="B16" s="27"/>
      <c r="I16" s="258"/>
      <c r="L16" s="27"/>
    </row>
    <row r="17" spans="2:12" s="1" customFormat="1" ht="12" customHeight="1">
      <c r="B17" s="27"/>
      <c r="D17" s="25" t="s">
        <v>27</v>
      </c>
      <c r="I17" s="259" t="s">
        <v>24</v>
      </c>
      <c r="J17" s="23" t="str">
        <f>'Rekapitulace stavby'!AN13</f>
        <v/>
      </c>
      <c r="L17" s="27"/>
    </row>
    <row r="18" spans="2:12" s="1" customFormat="1" ht="18" customHeight="1">
      <c r="B18" s="27"/>
      <c r="E18" s="275" t="str">
        <f>'Rekapitulace stavby'!E14</f>
        <v xml:space="preserve"> </v>
      </c>
      <c r="F18" s="275"/>
      <c r="G18" s="275"/>
      <c r="H18" s="275"/>
      <c r="I18" s="259" t="s">
        <v>26</v>
      </c>
      <c r="J18" s="23" t="str">
        <f>'Rekapitulace stavby'!AN14</f>
        <v/>
      </c>
      <c r="L18" s="27"/>
    </row>
    <row r="19" spans="2:12" s="1" customFormat="1" ht="6.95" customHeight="1">
      <c r="B19" s="27"/>
      <c r="I19" s="258"/>
      <c r="L19" s="27"/>
    </row>
    <row r="20" spans="2:12" s="1" customFormat="1" ht="12" customHeight="1">
      <c r="B20" s="27"/>
      <c r="D20" s="25" t="s">
        <v>29</v>
      </c>
      <c r="I20" s="259" t="s">
        <v>24</v>
      </c>
      <c r="J20" s="23" t="str">
        <f>IF('Rekapitulace stavby'!AN16="","",'Rekapitulace stavby'!AN16)</f>
        <v/>
      </c>
      <c r="L20" s="27"/>
    </row>
    <row r="21" spans="2:12" s="1" customFormat="1" ht="18" customHeight="1">
      <c r="B21" s="27"/>
      <c r="E21" s="23" t="str">
        <f>IF('Rekapitulace stavby'!E17="","",'Rekapitulace stavby'!E17)</f>
        <v xml:space="preserve"> </v>
      </c>
      <c r="I21" s="259" t="s">
        <v>26</v>
      </c>
      <c r="J21" s="23" t="str">
        <f>IF('Rekapitulace stavby'!AN17="","",'Rekapitulace stavby'!AN17)</f>
        <v/>
      </c>
      <c r="L21" s="27"/>
    </row>
    <row r="22" spans="2:12" s="1" customFormat="1" ht="6.95" customHeight="1">
      <c r="B22" s="27"/>
      <c r="I22" s="258"/>
      <c r="L22" s="27"/>
    </row>
    <row r="23" spans="2:12" s="1" customFormat="1" ht="12" customHeight="1">
      <c r="B23" s="27"/>
      <c r="D23" s="25" t="s">
        <v>31</v>
      </c>
      <c r="I23" s="259" t="s">
        <v>24</v>
      </c>
      <c r="J23" s="23" t="s">
        <v>3</v>
      </c>
      <c r="L23" s="27"/>
    </row>
    <row r="24" spans="2:12" s="1" customFormat="1" ht="18" customHeight="1">
      <c r="B24" s="27"/>
      <c r="E24" s="23" t="s">
        <v>32</v>
      </c>
      <c r="I24" s="259" t="s">
        <v>26</v>
      </c>
      <c r="J24" s="23" t="s">
        <v>3</v>
      </c>
      <c r="L24" s="27"/>
    </row>
    <row r="25" spans="2:12" s="1" customFormat="1" ht="6.95" customHeight="1">
      <c r="B25" s="27"/>
      <c r="I25" s="258"/>
      <c r="L25" s="27"/>
    </row>
    <row r="26" spans="2:12" s="1" customFormat="1" ht="12" customHeight="1">
      <c r="B26" s="27"/>
      <c r="D26" s="25" t="s">
        <v>33</v>
      </c>
      <c r="I26" s="258"/>
      <c r="L26" s="27"/>
    </row>
    <row r="27" spans="2:12" s="7" customFormat="1" ht="16.5" customHeight="1">
      <c r="B27" s="77"/>
      <c r="E27" s="277" t="s">
        <v>3</v>
      </c>
      <c r="F27" s="277"/>
      <c r="G27" s="277"/>
      <c r="H27" s="277"/>
      <c r="I27" s="260"/>
      <c r="L27" s="77"/>
    </row>
    <row r="28" spans="2:12" s="1" customFormat="1" ht="6.95" customHeight="1">
      <c r="B28" s="27"/>
      <c r="I28" s="258"/>
      <c r="L28" s="27"/>
    </row>
    <row r="29" spans="2:12" s="1" customFormat="1" ht="6.95" customHeight="1">
      <c r="B29" s="27"/>
      <c r="D29" s="43"/>
      <c r="E29" s="43"/>
      <c r="F29" s="43"/>
      <c r="G29" s="43"/>
      <c r="H29" s="43"/>
      <c r="I29" s="261"/>
      <c r="J29" s="43"/>
      <c r="K29" s="43"/>
      <c r="L29" s="27"/>
    </row>
    <row r="30" spans="2:12" s="1" customFormat="1" ht="25.35" customHeight="1">
      <c r="B30" s="27"/>
      <c r="D30" s="78" t="s">
        <v>36</v>
      </c>
      <c r="I30" s="258"/>
      <c r="J30" s="222">
        <f>ROUND(J82, 2)</f>
        <v>0</v>
      </c>
      <c r="L30" s="27"/>
    </row>
    <row r="31" spans="2:12" s="1" customFormat="1" ht="6.95" customHeight="1">
      <c r="B31" s="27"/>
      <c r="D31" s="43"/>
      <c r="E31" s="43"/>
      <c r="F31" s="43"/>
      <c r="G31" s="43"/>
      <c r="H31" s="43"/>
      <c r="I31" s="261"/>
      <c r="J31" s="43"/>
      <c r="K31" s="43"/>
      <c r="L31" s="27"/>
    </row>
    <row r="32" spans="2:12" s="1" customFormat="1" ht="14.45" customHeight="1">
      <c r="B32" s="27"/>
      <c r="F32" s="221" t="s">
        <v>38</v>
      </c>
      <c r="I32" s="262" t="s">
        <v>37</v>
      </c>
      <c r="J32" s="221" t="s">
        <v>39</v>
      </c>
      <c r="L32" s="27"/>
    </row>
    <row r="33" spans="2:12" s="1" customFormat="1" ht="14.45" customHeight="1">
      <c r="B33" s="27"/>
      <c r="D33" s="79" t="s">
        <v>40</v>
      </c>
      <c r="E33" s="25" t="s">
        <v>41</v>
      </c>
      <c r="F33" s="224">
        <f>ROUND((SUM(BE82:BE89)),  2)</f>
        <v>0</v>
      </c>
      <c r="I33" s="263">
        <v>0.21</v>
      </c>
      <c r="J33" s="224">
        <f>ROUND(((SUM(BE82:BE89))*I33),  2)</f>
        <v>0</v>
      </c>
      <c r="L33" s="27"/>
    </row>
    <row r="34" spans="2:12" s="1" customFormat="1" ht="14.45" customHeight="1">
      <c r="B34" s="27"/>
      <c r="E34" s="25" t="s">
        <v>42</v>
      </c>
      <c r="F34" s="224">
        <f>ROUND((SUM(BF82:BF89)),  2)</f>
        <v>0</v>
      </c>
      <c r="I34" s="263">
        <v>0.12</v>
      </c>
      <c r="J34" s="224">
        <f>ROUND(((SUM(BF82:BF89))*I34),  2)</f>
        <v>0</v>
      </c>
      <c r="L34" s="27"/>
    </row>
    <row r="35" spans="2:12" s="1" customFormat="1" ht="14.45" hidden="1" customHeight="1">
      <c r="B35" s="27"/>
      <c r="E35" s="25" t="s">
        <v>43</v>
      </c>
      <c r="F35" s="224">
        <f>ROUND((SUM(BG82:BG89)),  2)</f>
        <v>0</v>
      </c>
      <c r="I35" s="263">
        <v>0.21</v>
      </c>
      <c r="J35" s="224">
        <f>0</f>
        <v>0</v>
      </c>
      <c r="L35" s="27"/>
    </row>
    <row r="36" spans="2:12" s="1" customFormat="1" ht="14.45" hidden="1" customHeight="1">
      <c r="B36" s="27"/>
      <c r="E36" s="25" t="s">
        <v>44</v>
      </c>
      <c r="F36" s="224">
        <f>ROUND((SUM(BH82:BH89)),  2)</f>
        <v>0</v>
      </c>
      <c r="I36" s="263">
        <v>0.12</v>
      </c>
      <c r="J36" s="224">
        <f>0</f>
        <v>0</v>
      </c>
      <c r="L36" s="27"/>
    </row>
    <row r="37" spans="2:12" s="1" customFormat="1" ht="14.45" hidden="1" customHeight="1">
      <c r="B37" s="27"/>
      <c r="E37" s="25" t="s">
        <v>45</v>
      </c>
      <c r="F37" s="224">
        <f>ROUND((SUM(BI82:BI89)),  2)</f>
        <v>0</v>
      </c>
      <c r="I37" s="263">
        <v>0</v>
      </c>
      <c r="J37" s="224">
        <f>0</f>
        <v>0</v>
      </c>
      <c r="L37" s="27"/>
    </row>
    <row r="38" spans="2:12" s="1" customFormat="1" ht="6.95" customHeight="1">
      <c r="B38" s="27"/>
      <c r="I38" s="258"/>
      <c r="L38" s="27"/>
    </row>
    <row r="39" spans="2:12" s="1" customFormat="1" ht="25.35" customHeight="1">
      <c r="B39" s="27"/>
      <c r="C39" s="80"/>
      <c r="D39" s="81" t="s">
        <v>46</v>
      </c>
      <c r="E39" s="46"/>
      <c r="F39" s="46"/>
      <c r="G39" s="225" t="s">
        <v>47</v>
      </c>
      <c r="H39" s="226" t="s">
        <v>48</v>
      </c>
      <c r="I39" s="264"/>
      <c r="J39" s="245">
        <f>SUM(J30:J37)</f>
        <v>0</v>
      </c>
      <c r="K39" s="246"/>
      <c r="L39" s="27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265"/>
      <c r="J40" s="36"/>
      <c r="K40" s="36"/>
      <c r="L40" s="27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266"/>
      <c r="J44" s="38"/>
      <c r="K44" s="38"/>
      <c r="L44" s="27"/>
    </row>
    <row r="45" spans="2:12" s="1" customFormat="1" ht="24.95" customHeight="1">
      <c r="B45" s="27"/>
      <c r="C45" s="20" t="s">
        <v>91</v>
      </c>
      <c r="I45" s="258"/>
      <c r="L45" s="27"/>
    </row>
    <row r="46" spans="2:12" s="1" customFormat="1" ht="6.95" customHeight="1">
      <c r="B46" s="27"/>
      <c r="I46" s="258"/>
      <c r="L46" s="27"/>
    </row>
    <row r="47" spans="2:12" s="1" customFormat="1" ht="12" customHeight="1">
      <c r="B47" s="27"/>
      <c r="C47" s="25" t="s">
        <v>15</v>
      </c>
      <c r="I47" s="258"/>
      <c r="L47" s="27"/>
    </row>
    <row r="48" spans="2:12" s="1" customFormat="1" ht="16.5" customHeight="1">
      <c r="B48" s="27"/>
      <c r="E48" s="310" t="str">
        <f>E7</f>
        <v>Stavební úprava místnosti 116 JM</v>
      </c>
      <c r="F48" s="311"/>
      <c r="G48" s="311"/>
      <c r="H48" s="311"/>
      <c r="I48" s="258"/>
      <c r="L48" s="27"/>
    </row>
    <row r="49" spans="2:47" s="1" customFormat="1" ht="12" customHeight="1">
      <c r="B49" s="27"/>
      <c r="C49" s="25" t="s">
        <v>89</v>
      </c>
      <c r="I49" s="258"/>
      <c r="L49" s="27"/>
    </row>
    <row r="50" spans="2:47" s="1" customFormat="1" ht="16.5" customHeight="1">
      <c r="B50" s="27"/>
      <c r="E50" s="296" t="str">
        <f>E9</f>
        <v>03 - VRN</v>
      </c>
      <c r="F50" s="309"/>
      <c r="G50" s="309"/>
      <c r="H50" s="309"/>
      <c r="I50" s="258"/>
      <c r="L50" s="27"/>
    </row>
    <row r="51" spans="2:47" s="1" customFormat="1" ht="6.95" customHeight="1">
      <c r="B51" s="27"/>
      <c r="I51" s="258"/>
      <c r="L51" s="27"/>
    </row>
    <row r="52" spans="2:47" s="1" customFormat="1" ht="12" customHeight="1">
      <c r="B52" s="27"/>
      <c r="C52" s="25" t="s">
        <v>19</v>
      </c>
      <c r="F52" s="23" t="str">
        <f>F12</f>
        <v xml:space="preserve">VŠE v Praze, ul. Ekonomická 957, Praha 4 </v>
      </c>
      <c r="I52" s="259" t="s">
        <v>21</v>
      </c>
      <c r="J52" s="223" t="str">
        <f>IF(J12="","",J12)</f>
        <v>4. 9. 2024</v>
      </c>
      <c r="L52" s="27"/>
    </row>
    <row r="53" spans="2:47" s="1" customFormat="1" ht="6.95" customHeight="1">
      <c r="B53" s="27"/>
      <c r="I53" s="258"/>
      <c r="L53" s="27"/>
    </row>
    <row r="54" spans="2:47" s="1" customFormat="1" ht="15.2" customHeight="1">
      <c r="B54" s="27"/>
      <c r="C54" s="25" t="s">
        <v>23</v>
      </c>
      <c r="F54" s="23" t="str">
        <f>E15</f>
        <v>Vysoká škola ekonomická v Praze</v>
      </c>
      <c r="I54" s="259" t="s">
        <v>29</v>
      </c>
      <c r="J54" s="220" t="str">
        <f>E21</f>
        <v xml:space="preserve"> </v>
      </c>
      <c r="L54" s="27"/>
    </row>
    <row r="55" spans="2:47" s="1" customFormat="1" ht="15.2" customHeight="1">
      <c r="B55" s="27"/>
      <c r="C55" s="25" t="s">
        <v>27</v>
      </c>
      <c r="F55" s="23" t="str">
        <f>IF(E18="","",E18)</f>
        <v xml:space="preserve"> </v>
      </c>
      <c r="I55" s="259" t="s">
        <v>31</v>
      </c>
      <c r="J55" s="220" t="str">
        <f>E24</f>
        <v>Ing. Milan Dušek</v>
      </c>
      <c r="L55" s="27"/>
    </row>
    <row r="56" spans="2:47" s="1" customFormat="1" ht="10.35" customHeight="1">
      <c r="B56" s="27"/>
      <c r="I56" s="258"/>
      <c r="L56" s="27"/>
    </row>
    <row r="57" spans="2:47" s="1" customFormat="1" ht="29.25" customHeight="1">
      <c r="B57" s="27"/>
      <c r="C57" s="82" t="s">
        <v>92</v>
      </c>
      <c r="D57" s="80"/>
      <c r="E57" s="80"/>
      <c r="F57" s="80"/>
      <c r="G57" s="80"/>
      <c r="H57" s="80"/>
      <c r="I57" s="267"/>
      <c r="J57" s="247" t="s">
        <v>93</v>
      </c>
      <c r="K57" s="80"/>
      <c r="L57" s="27"/>
    </row>
    <row r="58" spans="2:47" s="1" customFormat="1" ht="10.35" customHeight="1">
      <c r="B58" s="27"/>
      <c r="I58" s="258"/>
      <c r="L58" s="27"/>
    </row>
    <row r="59" spans="2:47" s="1" customFormat="1" ht="22.9" customHeight="1">
      <c r="B59" s="27"/>
      <c r="C59" s="83" t="s">
        <v>68</v>
      </c>
      <c r="I59" s="258"/>
      <c r="J59" s="222">
        <f>J82</f>
        <v>0</v>
      </c>
      <c r="L59" s="27"/>
      <c r="AU59" s="16" t="s">
        <v>94</v>
      </c>
    </row>
    <row r="60" spans="2:47" s="8" customFormat="1" ht="24.95" customHeight="1">
      <c r="B60" s="84"/>
      <c r="D60" s="85" t="s">
        <v>829</v>
      </c>
      <c r="E60" s="227"/>
      <c r="F60" s="227"/>
      <c r="G60" s="227"/>
      <c r="H60" s="227"/>
      <c r="I60" s="268"/>
      <c r="J60" s="248">
        <f>J83</f>
        <v>0</v>
      </c>
      <c r="L60" s="84"/>
    </row>
    <row r="61" spans="2:47" s="9" customFormat="1" ht="19.899999999999999" customHeight="1">
      <c r="B61" s="86"/>
      <c r="D61" s="87" t="s">
        <v>830</v>
      </c>
      <c r="E61" s="228"/>
      <c r="F61" s="228"/>
      <c r="G61" s="228"/>
      <c r="H61" s="228"/>
      <c r="I61" s="269"/>
      <c r="J61" s="249">
        <f>J84</f>
        <v>0</v>
      </c>
      <c r="L61" s="86"/>
    </row>
    <row r="62" spans="2:47" s="9" customFormat="1" ht="19.899999999999999" customHeight="1">
      <c r="B62" s="86"/>
      <c r="D62" s="87" t="s">
        <v>831</v>
      </c>
      <c r="E62" s="228"/>
      <c r="F62" s="228"/>
      <c r="G62" s="228"/>
      <c r="H62" s="228"/>
      <c r="I62" s="269"/>
      <c r="J62" s="249">
        <f>J87</f>
        <v>0</v>
      </c>
      <c r="L62" s="86"/>
    </row>
    <row r="63" spans="2:47" s="1" customFormat="1" ht="21.75" customHeight="1">
      <c r="B63" s="27"/>
      <c r="I63" s="258"/>
      <c r="L63" s="27"/>
    </row>
    <row r="64" spans="2:47" s="1" customFormat="1" ht="6.95" customHeight="1">
      <c r="B64" s="35"/>
      <c r="C64" s="36"/>
      <c r="D64" s="36"/>
      <c r="E64" s="36"/>
      <c r="F64" s="36"/>
      <c r="G64" s="36"/>
      <c r="H64" s="36"/>
      <c r="I64" s="265"/>
      <c r="J64" s="36"/>
      <c r="K64" s="36"/>
      <c r="L64" s="27"/>
    </row>
    <row r="68" spans="2:12" s="1" customFormat="1" ht="6.95" customHeight="1">
      <c r="B68" s="37"/>
      <c r="C68" s="38"/>
      <c r="D68" s="38"/>
      <c r="E68" s="38"/>
      <c r="F68" s="38"/>
      <c r="G68" s="38"/>
      <c r="H68" s="38"/>
      <c r="I68" s="266"/>
      <c r="J68" s="38"/>
      <c r="K68" s="38"/>
      <c r="L68" s="27"/>
    </row>
    <row r="69" spans="2:12" s="1" customFormat="1" ht="24.95" customHeight="1">
      <c r="B69" s="27"/>
      <c r="C69" s="20" t="s">
        <v>112</v>
      </c>
      <c r="I69" s="258"/>
      <c r="L69" s="27"/>
    </row>
    <row r="70" spans="2:12" s="1" customFormat="1" ht="6.95" customHeight="1">
      <c r="B70" s="27"/>
      <c r="I70" s="258"/>
      <c r="L70" s="27"/>
    </row>
    <row r="71" spans="2:12" s="1" customFormat="1" ht="12" customHeight="1">
      <c r="B71" s="27"/>
      <c r="C71" s="25" t="s">
        <v>15</v>
      </c>
      <c r="I71" s="258"/>
      <c r="L71" s="27"/>
    </row>
    <row r="72" spans="2:12" s="1" customFormat="1" ht="16.5" customHeight="1">
      <c r="B72" s="27"/>
      <c r="E72" s="310" t="str">
        <f>E7</f>
        <v>Stavební úprava místnosti 116 JM</v>
      </c>
      <c r="F72" s="311"/>
      <c r="G72" s="311"/>
      <c r="H72" s="311"/>
      <c r="I72" s="258"/>
      <c r="L72" s="27"/>
    </row>
    <row r="73" spans="2:12" s="1" customFormat="1" ht="12" customHeight="1">
      <c r="B73" s="27"/>
      <c r="C73" s="25" t="s">
        <v>89</v>
      </c>
      <c r="I73" s="258"/>
      <c r="L73" s="27"/>
    </row>
    <row r="74" spans="2:12" s="1" customFormat="1" ht="16.5" customHeight="1">
      <c r="B74" s="27"/>
      <c r="E74" s="296" t="str">
        <f>E9</f>
        <v>03 - VRN</v>
      </c>
      <c r="F74" s="309"/>
      <c r="G74" s="309"/>
      <c r="H74" s="309"/>
      <c r="I74" s="258"/>
      <c r="L74" s="27"/>
    </row>
    <row r="75" spans="2:12" s="1" customFormat="1" ht="6.95" customHeight="1">
      <c r="B75" s="27"/>
      <c r="I75" s="258"/>
      <c r="L75" s="27"/>
    </row>
    <row r="76" spans="2:12" s="1" customFormat="1" ht="12" customHeight="1">
      <c r="B76" s="27"/>
      <c r="C76" s="25" t="s">
        <v>19</v>
      </c>
      <c r="F76" s="23" t="str">
        <f>F12</f>
        <v xml:space="preserve">VŠE v Praze, ul. Ekonomická 957, Praha 4 </v>
      </c>
      <c r="I76" s="259" t="s">
        <v>21</v>
      </c>
      <c r="J76" s="223" t="str">
        <f>IF(J12="","",J12)</f>
        <v>4. 9. 2024</v>
      </c>
      <c r="L76" s="27"/>
    </row>
    <row r="77" spans="2:12" s="1" customFormat="1" ht="6.95" customHeight="1">
      <c r="B77" s="27"/>
      <c r="I77" s="258"/>
      <c r="L77" s="27"/>
    </row>
    <row r="78" spans="2:12" s="1" customFormat="1" ht="15.2" customHeight="1">
      <c r="B78" s="27"/>
      <c r="C78" s="25" t="s">
        <v>23</v>
      </c>
      <c r="F78" s="23" t="str">
        <f>E15</f>
        <v>Vysoká škola ekonomická v Praze</v>
      </c>
      <c r="I78" s="259" t="s">
        <v>29</v>
      </c>
      <c r="J78" s="220" t="str">
        <f>E21</f>
        <v xml:space="preserve"> </v>
      </c>
      <c r="L78" s="27"/>
    </row>
    <row r="79" spans="2:12" s="1" customFormat="1" ht="15.2" customHeight="1">
      <c r="B79" s="27"/>
      <c r="C79" s="25" t="s">
        <v>27</v>
      </c>
      <c r="F79" s="23" t="str">
        <f>IF(E18="","",E18)</f>
        <v xml:space="preserve"> </v>
      </c>
      <c r="I79" s="259" t="s">
        <v>31</v>
      </c>
      <c r="J79" s="220" t="str">
        <f>E24</f>
        <v>Ing. Milan Dušek</v>
      </c>
      <c r="L79" s="27"/>
    </row>
    <row r="80" spans="2:12" s="1" customFormat="1" ht="10.35" customHeight="1">
      <c r="B80" s="27"/>
      <c r="I80" s="258"/>
      <c r="L80" s="27"/>
    </row>
    <row r="81" spans="2:65" s="10" customFormat="1" ht="29.25" customHeight="1">
      <c r="B81" s="88"/>
      <c r="C81" s="89" t="s">
        <v>113</v>
      </c>
      <c r="D81" s="90" t="s">
        <v>55</v>
      </c>
      <c r="E81" s="90" t="s">
        <v>51</v>
      </c>
      <c r="F81" s="90" t="s">
        <v>52</v>
      </c>
      <c r="G81" s="90" t="s">
        <v>114</v>
      </c>
      <c r="H81" s="90" t="s">
        <v>115</v>
      </c>
      <c r="I81" s="270" t="s">
        <v>116</v>
      </c>
      <c r="J81" s="90" t="s">
        <v>93</v>
      </c>
      <c r="K81" s="250" t="s">
        <v>117</v>
      </c>
      <c r="L81" s="88"/>
      <c r="M81" s="48" t="s">
        <v>3</v>
      </c>
      <c r="N81" s="49" t="s">
        <v>40</v>
      </c>
      <c r="O81" s="49" t="s">
        <v>118</v>
      </c>
      <c r="P81" s="49" t="s">
        <v>119</v>
      </c>
      <c r="Q81" s="49" t="s">
        <v>120</v>
      </c>
      <c r="R81" s="49" t="s">
        <v>121</v>
      </c>
      <c r="S81" s="49" t="s">
        <v>122</v>
      </c>
      <c r="T81" s="50" t="s">
        <v>123</v>
      </c>
    </row>
    <row r="82" spans="2:65" s="1" customFormat="1" ht="22.9" customHeight="1">
      <c r="B82" s="27"/>
      <c r="C82" s="53" t="s">
        <v>124</v>
      </c>
      <c r="I82" s="258"/>
      <c r="J82" s="251">
        <f>BK82</f>
        <v>0</v>
      </c>
      <c r="L82" s="27"/>
      <c r="M82" s="51"/>
      <c r="N82" s="43"/>
      <c r="O82" s="43"/>
      <c r="P82" s="91">
        <f>P83</f>
        <v>0</v>
      </c>
      <c r="Q82" s="43"/>
      <c r="R82" s="91">
        <f>R83</f>
        <v>0</v>
      </c>
      <c r="S82" s="43"/>
      <c r="T82" s="92">
        <f>T83</f>
        <v>0</v>
      </c>
      <c r="AT82" s="16" t="s">
        <v>69</v>
      </c>
      <c r="AU82" s="16" t="s">
        <v>94</v>
      </c>
      <c r="BK82" s="93">
        <f>BK83</f>
        <v>0</v>
      </c>
    </row>
    <row r="83" spans="2:65" s="11" customFormat="1" ht="25.9" customHeight="1">
      <c r="B83" s="94"/>
      <c r="D83" s="95" t="s">
        <v>69</v>
      </c>
      <c r="E83" s="229" t="s">
        <v>85</v>
      </c>
      <c r="F83" s="229" t="s">
        <v>832</v>
      </c>
      <c r="I83" s="271"/>
      <c r="J83" s="252">
        <f>BK83</f>
        <v>0</v>
      </c>
      <c r="L83" s="94"/>
      <c r="M83" s="96"/>
      <c r="P83" s="97">
        <f>P84+P87</f>
        <v>0</v>
      </c>
      <c r="R83" s="97">
        <f>R84+R87</f>
        <v>0</v>
      </c>
      <c r="T83" s="98">
        <f>T84+T87</f>
        <v>0</v>
      </c>
      <c r="AR83" s="95" t="s">
        <v>200</v>
      </c>
      <c r="AT83" s="99" t="s">
        <v>69</v>
      </c>
      <c r="AU83" s="99" t="s">
        <v>70</v>
      </c>
      <c r="AY83" s="95" t="s">
        <v>127</v>
      </c>
      <c r="BK83" s="100">
        <f>BK84+BK87</f>
        <v>0</v>
      </c>
    </row>
    <row r="84" spans="2:65" s="11" customFormat="1" ht="22.9" customHeight="1">
      <c r="B84" s="94"/>
      <c r="D84" s="95" t="s">
        <v>69</v>
      </c>
      <c r="E84" s="240" t="s">
        <v>833</v>
      </c>
      <c r="F84" s="240" t="s">
        <v>834</v>
      </c>
      <c r="I84" s="271"/>
      <c r="J84" s="255">
        <f>BK84</f>
        <v>0</v>
      </c>
      <c r="L84" s="94"/>
      <c r="M84" s="96"/>
      <c r="P84" s="97">
        <f>SUM(P85:P86)</f>
        <v>0</v>
      </c>
      <c r="R84" s="97">
        <f>SUM(R85:R86)</f>
        <v>0</v>
      </c>
      <c r="T84" s="98">
        <f>SUM(T85:T86)</f>
        <v>0</v>
      </c>
      <c r="AR84" s="95" t="s">
        <v>200</v>
      </c>
      <c r="AT84" s="99" t="s">
        <v>69</v>
      </c>
      <c r="AU84" s="99" t="s">
        <v>78</v>
      </c>
      <c r="AY84" s="95" t="s">
        <v>127</v>
      </c>
      <c r="BK84" s="100">
        <f>SUM(BK85:BK86)</f>
        <v>0</v>
      </c>
    </row>
    <row r="85" spans="2:65" s="1" customFormat="1" ht="16.5" customHeight="1">
      <c r="B85" s="101"/>
      <c r="C85" s="102" t="s">
        <v>78</v>
      </c>
      <c r="D85" s="102" t="s">
        <v>129</v>
      </c>
      <c r="E85" s="230" t="s">
        <v>835</v>
      </c>
      <c r="F85" s="231" t="s">
        <v>834</v>
      </c>
      <c r="G85" s="232" t="s">
        <v>836</v>
      </c>
      <c r="H85" s="233">
        <v>2.5000000000000001E-2</v>
      </c>
      <c r="I85" s="103">
        <v>0</v>
      </c>
      <c r="J85" s="253">
        <f>ROUND(I85*H85,2)</f>
        <v>0</v>
      </c>
      <c r="K85" s="231" t="s">
        <v>133</v>
      </c>
      <c r="L85" s="27"/>
      <c r="M85" s="104" t="s">
        <v>3</v>
      </c>
      <c r="N85" s="105" t="s">
        <v>41</v>
      </c>
      <c r="O85" s="106">
        <v>0</v>
      </c>
      <c r="P85" s="106">
        <f>O85*H85</f>
        <v>0</v>
      </c>
      <c r="Q85" s="106">
        <v>0</v>
      </c>
      <c r="R85" s="106">
        <f>Q85*H85</f>
        <v>0</v>
      </c>
      <c r="S85" s="106">
        <v>0</v>
      </c>
      <c r="T85" s="107">
        <f>S85*H85</f>
        <v>0</v>
      </c>
      <c r="AR85" s="108" t="s">
        <v>837</v>
      </c>
      <c r="AT85" s="108" t="s">
        <v>129</v>
      </c>
      <c r="AU85" s="108" t="s">
        <v>80</v>
      </c>
      <c r="AY85" s="16" t="s">
        <v>127</v>
      </c>
      <c r="BE85" s="109">
        <f>IF(N85="základní",J85,0)</f>
        <v>0</v>
      </c>
      <c r="BF85" s="109">
        <f>IF(N85="snížená",J85,0)</f>
        <v>0</v>
      </c>
      <c r="BG85" s="109">
        <f>IF(N85="zákl. přenesená",J85,0)</f>
        <v>0</v>
      </c>
      <c r="BH85" s="109">
        <f>IF(N85="sníž. přenesená",J85,0)</f>
        <v>0</v>
      </c>
      <c r="BI85" s="109">
        <f>IF(N85="nulová",J85,0)</f>
        <v>0</v>
      </c>
      <c r="BJ85" s="16" t="s">
        <v>78</v>
      </c>
      <c r="BK85" s="109">
        <f>ROUND(I85*H85,2)</f>
        <v>0</v>
      </c>
      <c r="BL85" s="16" t="s">
        <v>837</v>
      </c>
      <c r="BM85" s="108" t="s">
        <v>838</v>
      </c>
    </row>
    <row r="86" spans="2:65" s="1" customFormat="1">
      <c r="B86" s="27"/>
      <c r="D86" s="110" t="s">
        <v>136</v>
      </c>
      <c r="F86" s="234" t="s">
        <v>839</v>
      </c>
      <c r="I86" s="258"/>
      <c r="L86" s="27"/>
      <c r="M86" s="111"/>
      <c r="T86" s="45"/>
      <c r="AT86" s="16" t="s">
        <v>136</v>
      </c>
      <c r="AU86" s="16" t="s">
        <v>80</v>
      </c>
    </row>
    <row r="87" spans="2:65" s="11" customFormat="1" ht="22.9" customHeight="1">
      <c r="B87" s="94"/>
      <c r="D87" s="95" t="s">
        <v>69</v>
      </c>
      <c r="E87" s="240" t="s">
        <v>840</v>
      </c>
      <c r="F87" s="240" t="s">
        <v>841</v>
      </c>
      <c r="I87" s="271"/>
      <c r="J87" s="255">
        <f>BK87</f>
        <v>0</v>
      </c>
      <c r="L87" s="94"/>
      <c r="M87" s="96"/>
      <c r="P87" s="97">
        <f>SUM(P88:P89)</f>
        <v>0</v>
      </c>
      <c r="R87" s="97">
        <f>SUM(R88:R89)</f>
        <v>0</v>
      </c>
      <c r="T87" s="98">
        <f>SUM(T88:T89)</f>
        <v>0</v>
      </c>
      <c r="AR87" s="95" t="s">
        <v>200</v>
      </c>
      <c r="AT87" s="99" t="s">
        <v>69</v>
      </c>
      <c r="AU87" s="99" t="s">
        <v>78</v>
      </c>
      <c r="AY87" s="95" t="s">
        <v>127</v>
      </c>
      <c r="BK87" s="100">
        <f>SUM(BK88:BK89)</f>
        <v>0</v>
      </c>
    </row>
    <row r="88" spans="2:65" s="1" customFormat="1" ht="16.5" customHeight="1">
      <c r="B88" s="101"/>
      <c r="C88" s="102" t="s">
        <v>80</v>
      </c>
      <c r="D88" s="102" t="s">
        <v>129</v>
      </c>
      <c r="E88" s="230" t="s">
        <v>842</v>
      </c>
      <c r="F88" s="231" t="s">
        <v>841</v>
      </c>
      <c r="G88" s="232" t="s">
        <v>836</v>
      </c>
      <c r="H88" s="233">
        <v>0.02</v>
      </c>
      <c r="I88" s="103">
        <v>0</v>
      </c>
      <c r="J88" s="253">
        <f>ROUND(I88*H88,2)</f>
        <v>0</v>
      </c>
      <c r="K88" s="231" t="s">
        <v>133</v>
      </c>
      <c r="L88" s="27"/>
      <c r="M88" s="104" t="s">
        <v>3</v>
      </c>
      <c r="N88" s="105" t="s">
        <v>41</v>
      </c>
      <c r="O88" s="106">
        <v>0</v>
      </c>
      <c r="P88" s="106">
        <f>O88*H88</f>
        <v>0</v>
      </c>
      <c r="Q88" s="106">
        <v>0</v>
      </c>
      <c r="R88" s="106">
        <f>Q88*H88</f>
        <v>0</v>
      </c>
      <c r="S88" s="106">
        <v>0</v>
      </c>
      <c r="T88" s="107">
        <f>S88*H88</f>
        <v>0</v>
      </c>
      <c r="AR88" s="108" t="s">
        <v>837</v>
      </c>
      <c r="AT88" s="108" t="s">
        <v>129</v>
      </c>
      <c r="AU88" s="108" t="s">
        <v>80</v>
      </c>
      <c r="AY88" s="16" t="s">
        <v>127</v>
      </c>
      <c r="BE88" s="109">
        <f>IF(N88="základní",J88,0)</f>
        <v>0</v>
      </c>
      <c r="BF88" s="109">
        <f>IF(N88="snížená",J88,0)</f>
        <v>0</v>
      </c>
      <c r="BG88" s="109">
        <f>IF(N88="zákl. přenesená",J88,0)</f>
        <v>0</v>
      </c>
      <c r="BH88" s="109">
        <f>IF(N88="sníž. přenesená",J88,0)</f>
        <v>0</v>
      </c>
      <c r="BI88" s="109">
        <f>IF(N88="nulová",J88,0)</f>
        <v>0</v>
      </c>
      <c r="BJ88" s="16" t="s">
        <v>78</v>
      </c>
      <c r="BK88" s="109">
        <f>ROUND(I88*H88,2)</f>
        <v>0</v>
      </c>
      <c r="BL88" s="16" t="s">
        <v>837</v>
      </c>
      <c r="BM88" s="108" t="s">
        <v>843</v>
      </c>
    </row>
    <row r="89" spans="2:65" s="1" customFormat="1">
      <c r="B89" s="27"/>
      <c r="D89" s="110" t="s">
        <v>136</v>
      </c>
      <c r="F89" s="234" t="s">
        <v>844</v>
      </c>
      <c r="I89" s="258"/>
      <c r="L89" s="27"/>
      <c r="M89" s="130"/>
      <c r="N89" s="131"/>
      <c r="O89" s="131"/>
      <c r="P89" s="131"/>
      <c r="Q89" s="131"/>
      <c r="R89" s="131"/>
      <c r="S89" s="131"/>
      <c r="T89" s="132"/>
      <c r="AT89" s="16" t="s">
        <v>136</v>
      </c>
      <c r="AU89" s="16" t="s">
        <v>80</v>
      </c>
    </row>
    <row r="90" spans="2:65" s="1" customFormat="1" ht="6.95" customHeight="1">
      <c r="B90" s="35"/>
      <c r="C90" s="36"/>
      <c r="D90" s="36"/>
      <c r="E90" s="36"/>
      <c r="F90" s="36"/>
      <c r="G90" s="36"/>
      <c r="H90" s="36"/>
      <c r="I90" s="265"/>
      <c r="J90" s="36"/>
      <c r="K90" s="36"/>
      <c r="L90" s="27"/>
    </row>
  </sheetData>
  <sheetProtection password="CA50" sheet="1" objects="1" scenarios="1"/>
  <autoFilter ref="C81:K89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300-000000000000}"/>
    <hyperlink ref="F89" r:id="rId2" xr:uid="{00000000-0004-0000-03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33" customWidth="1"/>
    <col min="2" max="2" width="1.6640625" style="133" customWidth="1"/>
    <col min="3" max="4" width="5" style="133" customWidth="1"/>
    <col min="5" max="5" width="11.6640625" style="133" customWidth="1"/>
    <col min="6" max="6" width="9.1640625" style="133" customWidth="1"/>
    <col min="7" max="7" width="5" style="133" customWidth="1"/>
    <col min="8" max="8" width="77.83203125" style="133" customWidth="1"/>
    <col min="9" max="10" width="20" style="133" customWidth="1"/>
    <col min="11" max="11" width="1.6640625" style="133" customWidth="1"/>
  </cols>
  <sheetData>
    <row r="1" spans="2:11" customFormat="1" ht="37.5" customHeight="1"/>
    <row r="2" spans="2:11" customFormat="1" ht="7.5" customHeight="1">
      <c r="B2" s="134"/>
      <c r="C2" s="135"/>
      <c r="D2" s="135"/>
      <c r="E2" s="135"/>
      <c r="F2" s="135"/>
      <c r="G2" s="135"/>
      <c r="H2" s="135"/>
      <c r="I2" s="135"/>
      <c r="J2" s="135"/>
      <c r="K2" s="136"/>
    </row>
    <row r="3" spans="2:11" s="14" customFormat="1" ht="45" customHeight="1">
      <c r="B3" s="137"/>
      <c r="C3" s="314" t="s">
        <v>845</v>
      </c>
      <c r="D3" s="314"/>
      <c r="E3" s="314"/>
      <c r="F3" s="314"/>
      <c r="G3" s="314"/>
      <c r="H3" s="314"/>
      <c r="I3" s="314"/>
      <c r="J3" s="314"/>
      <c r="K3" s="138"/>
    </row>
    <row r="4" spans="2:11" customFormat="1" ht="25.5" customHeight="1">
      <c r="B4" s="139"/>
      <c r="C4" s="313" t="s">
        <v>846</v>
      </c>
      <c r="D4" s="313"/>
      <c r="E4" s="313"/>
      <c r="F4" s="313"/>
      <c r="G4" s="313"/>
      <c r="H4" s="313"/>
      <c r="I4" s="313"/>
      <c r="J4" s="313"/>
      <c r="K4" s="140"/>
    </row>
    <row r="5" spans="2:11" customFormat="1" ht="5.25" customHeight="1">
      <c r="B5" s="139"/>
      <c r="C5" s="141"/>
      <c r="D5" s="141"/>
      <c r="E5" s="141"/>
      <c r="F5" s="141"/>
      <c r="G5" s="141"/>
      <c r="H5" s="141"/>
      <c r="I5" s="141"/>
      <c r="J5" s="141"/>
      <c r="K5" s="140"/>
    </row>
    <row r="6" spans="2:11" customFormat="1" ht="15" customHeight="1">
      <c r="B6" s="139"/>
      <c r="C6" s="312" t="s">
        <v>847</v>
      </c>
      <c r="D6" s="312"/>
      <c r="E6" s="312"/>
      <c r="F6" s="312"/>
      <c r="G6" s="312"/>
      <c r="H6" s="312"/>
      <c r="I6" s="312"/>
      <c r="J6" s="312"/>
      <c r="K6" s="140"/>
    </row>
    <row r="7" spans="2:11" customFormat="1" ht="15" customHeight="1">
      <c r="B7" s="143"/>
      <c r="C7" s="312" t="s">
        <v>848</v>
      </c>
      <c r="D7" s="312"/>
      <c r="E7" s="312"/>
      <c r="F7" s="312"/>
      <c r="G7" s="312"/>
      <c r="H7" s="312"/>
      <c r="I7" s="312"/>
      <c r="J7" s="312"/>
      <c r="K7" s="140"/>
    </row>
    <row r="8" spans="2:11" customFormat="1" ht="12.75" customHeight="1">
      <c r="B8" s="143"/>
      <c r="C8" s="142"/>
      <c r="D8" s="142"/>
      <c r="E8" s="142"/>
      <c r="F8" s="142"/>
      <c r="G8" s="142"/>
      <c r="H8" s="142"/>
      <c r="I8" s="142"/>
      <c r="J8" s="142"/>
      <c r="K8" s="140"/>
    </row>
    <row r="9" spans="2:11" customFormat="1" ht="15" customHeight="1">
      <c r="B9" s="143"/>
      <c r="C9" s="312" t="s">
        <v>849</v>
      </c>
      <c r="D9" s="312"/>
      <c r="E9" s="312"/>
      <c r="F9" s="312"/>
      <c r="G9" s="312"/>
      <c r="H9" s="312"/>
      <c r="I9" s="312"/>
      <c r="J9" s="312"/>
      <c r="K9" s="140"/>
    </row>
    <row r="10" spans="2:11" customFormat="1" ht="15" customHeight="1">
      <c r="B10" s="143"/>
      <c r="C10" s="142"/>
      <c r="D10" s="312" t="s">
        <v>850</v>
      </c>
      <c r="E10" s="312"/>
      <c r="F10" s="312"/>
      <c r="G10" s="312"/>
      <c r="H10" s="312"/>
      <c r="I10" s="312"/>
      <c r="J10" s="312"/>
      <c r="K10" s="140"/>
    </row>
    <row r="11" spans="2:11" customFormat="1" ht="15" customHeight="1">
      <c r="B11" s="143"/>
      <c r="C11" s="144"/>
      <c r="D11" s="312" t="s">
        <v>851</v>
      </c>
      <c r="E11" s="312"/>
      <c r="F11" s="312"/>
      <c r="G11" s="312"/>
      <c r="H11" s="312"/>
      <c r="I11" s="312"/>
      <c r="J11" s="312"/>
      <c r="K11" s="140"/>
    </row>
    <row r="12" spans="2:11" customFormat="1" ht="15" customHeight="1">
      <c r="B12" s="143"/>
      <c r="C12" s="144"/>
      <c r="D12" s="142"/>
      <c r="E12" s="142"/>
      <c r="F12" s="142"/>
      <c r="G12" s="142"/>
      <c r="H12" s="142"/>
      <c r="I12" s="142"/>
      <c r="J12" s="142"/>
      <c r="K12" s="140"/>
    </row>
    <row r="13" spans="2:11" customFormat="1" ht="15" customHeight="1">
      <c r="B13" s="143"/>
      <c r="C13" s="144"/>
      <c r="D13" s="145" t="s">
        <v>852</v>
      </c>
      <c r="E13" s="142"/>
      <c r="F13" s="142"/>
      <c r="G13" s="142"/>
      <c r="H13" s="142"/>
      <c r="I13" s="142"/>
      <c r="J13" s="142"/>
      <c r="K13" s="140"/>
    </row>
    <row r="14" spans="2:11" customFormat="1" ht="12.75" customHeight="1">
      <c r="B14" s="143"/>
      <c r="C14" s="144"/>
      <c r="D14" s="144"/>
      <c r="E14" s="144"/>
      <c r="F14" s="144"/>
      <c r="G14" s="144"/>
      <c r="H14" s="144"/>
      <c r="I14" s="144"/>
      <c r="J14" s="144"/>
      <c r="K14" s="140"/>
    </row>
    <row r="15" spans="2:11" customFormat="1" ht="15" customHeight="1">
      <c r="B15" s="143"/>
      <c r="C15" s="144"/>
      <c r="D15" s="312" t="s">
        <v>853</v>
      </c>
      <c r="E15" s="312"/>
      <c r="F15" s="312"/>
      <c r="G15" s="312"/>
      <c r="H15" s="312"/>
      <c r="I15" s="312"/>
      <c r="J15" s="312"/>
      <c r="K15" s="140"/>
    </row>
    <row r="16" spans="2:11" customFormat="1" ht="15" customHeight="1">
      <c r="B16" s="143"/>
      <c r="C16" s="144"/>
      <c r="D16" s="312" t="s">
        <v>854</v>
      </c>
      <c r="E16" s="312"/>
      <c r="F16" s="312"/>
      <c r="G16" s="312"/>
      <c r="H16" s="312"/>
      <c r="I16" s="312"/>
      <c r="J16" s="312"/>
      <c r="K16" s="140"/>
    </row>
    <row r="17" spans="2:11" customFormat="1" ht="15" customHeight="1">
      <c r="B17" s="143"/>
      <c r="C17" s="144"/>
      <c r="D17" s="312" t="s">
        <v>855</v>
      </c>
      <c r="E17" s="312"/>
      <c r="F17" s="312"/>
      <c r="G17" s="312"/>
      <c r="H17" s="312"/>
      <c r="I17" s="312"/>
      <c r="J17" s="312"/>
      <c r="K17" s="140"/>
    </row>
    <row r="18" spans="2:11" customFormat="1" ht="15" customHeight="1">
      <c r="B18" s="143"/>
      <c r="C18" s="144"/>
      <c r="D18" s="144"/>
      <c r="E18" s="146" t="s">
        <v>77</v>
      </c>
      <c r="F18" s="312" t="s">
        <v>856</v>
      </c>
      <c r="G18" s="312"/>
      <c r="H18" s="312"/>
      <c r="I18" s="312"/>
      <c r="J18" s="312"/>
      <c r="K18" s="140"/>
    </row>
    <row r="19" spans="2:11" customFormat="1" ht="15" customHeight="1">
      <c r="B19" s="143"/>
      <c r="C19" s="144"/>
      <c r="D19" s="144"/>
      <c r="E19" s="146" t="s">
        <v>857</v>
      </c>
      <c r="F19" s="312" t="s">
        <v>858</v>
      </c>
      <c r="G19" s="312"/>
      <c r="H19" s="312"/>
      <c r="I19" s="312"/>
      <c r="J19" s="312"/>
      <c r="K19" s="140"/>
    </row>
    <row r="20" spans="2:11" customFormat="1" ht="15" customHeight="1">
      <c r="B20" s="143"/>
      <c r="C20" s="144"/>
      <c r="D20" s="144"/>
      <c r="E20" s="146" t="s">
        <v>859</v>
      </c>
      <c r="F20" s="312" t="s">
        <v>860</v>
      </c>
      <c r="G20" s="312"/>
      <c r="H20" s="312"/>
      <c r="I20" s="312"/>
      <c r="J20" s="312"/>
      <c r="K20" s="140"/>
    </row>
    <row r="21" spans="2:11" customFormat="1" ht="15" customHeight="1">
      <c r="B21" s="143"/>
      <c r="C21" s="144"/>
      <c r="D21" s="144"/>
      <c r="E21" s="146" t="s">
        <v>86</v>
      </c>
      <c r="F21" s="312" t="s">
        <v>861</v>
      </c>
      <c r="G21" s="312"/>
      <c r="H21" s="312"/>
      <c r="I21" s="312"/>
      <c r="J21" s="312"/>
      <c r="K21" s="140"/>
    </row>
    <row r="22" spans="2:11" customFormat="1" ht="15" customHeight="1">
      <c r="B22" s="143"/>
      <c r="C22" s="144"/>
      <c r="D22" s="144"/>
      <c r="E22" s="146" t="s">
        <v>862</v>
      </c>
      <c r="F22" s="312" t="s">
        <v>863</v>
      </c>
      <c r="G22" s="312"/>
      <c r="H22" s="312"/>
      <c r="I22" s="312"/>
      <c r="J22" s="312"/>
      <c r="K22" s="140"/>
    </row>
    <row r="23" spans="2:11" customFormat="1" ht="15" customHeight="1">
      <c r="B23" s="143"/>
      <c r="C23" s="144"/>
      <c r="D23" s="144"/>
      <c r="E23" s="146" t="s">
        <v>864</v>
      </c>
      <c r="F23" s="312" t="s">
        <v>865</v>
      </c>
      <c r="G23" s="312"/>
      <c r="H23" s="312"/>
      <c r="I23" s="312"/>
      <c r="J23" s="312"/>
      <c r="K23" s="140"/>
    </row>
    <row r="24" spans="2:11" customFormat="1" ht="12.75" customHeight="1">
      <c r="B24" s="143"/>
      <c r="C24" s="144"/>
      <c r="D24" s="144"/>
      <c r="E24" s="144"/>
      <c r="F24" s="144"/>
      <c r="G24" s="144"/>
      <c r="H24" s="144"/>
      <c r="I24" s="144"/>
      <c r="J24" s="144"/>
      <c r="K24" s="140"/>
    </row>
    <row r="25" spans="2:11" customFormat="1" ht="15" customHeight="1">
      <c r="B25" s="143"/>
      <c r="C25" s="312" t="s">
        <v>866</v>
      </c>
      <c r="D25" s="312"/>
      <c r="E25" s="312"/>
      <c r="F25" s="312"/>
      <c r="G25" s="312"/>
      <c r="H25" s="312"/>
      <c r="I25" s="312"/>
      <c r="J25" s="312"/>
      <c r="K25" s="140"/>
    </row>
    <row r="26" spans="2:11" customFormat="1" ht="15" customHeight="1">
      <c r="B26" s="143"/>
      <c r="C26" s="312" t="s">
        <v>867</v>
      </c>
      <c r="D26" s="312"/>
      <c r="E26" s="312"/>
      <c r="F26" s="312"/>
      <c r="G26" s="312"/>
      <c r="H26" s="312"/>
      <c r="I26" s="312"/>
      <c r="J26" s="312"/>
      <c r="K26" s="140"/>
    </row>
    <row r="27" spans="2:11" customFormat="1" ht="15" customHeight="1">
      <c r="B27" s="143"/>
      <c r="C27" s="142"/>
      <c r="D27" s="312" t="s">
        <v>868</v>
      </c>
      <c r="E27" s="312"/>
      <c r="F27" s="312"/>
      <c r="G27" s="312"/>
      <c r="H27" s="312"/>
      <c r="I27" s="312"/>
      <c r="J27" s="312"/>
      <c r="K27" s="140"/>
    </row>
    <row r="28" spans="2:11" customFormat="1" ht="15" customHeight="1">
      <c r="B28" s="143"/>
      <c r="C28" s="144"/>
      <c r="D28" s="312" t="s">
        <v>869</v>
      </c>
      <c r="E28" s="312"/>
      <c r="F28" s="312"/>
      <c r="G28" s="312"/>
      <c r="H28" s="312"/>
      <c r="I28" s="312"/>
      <c r="J28" s="312"/>
      <c r="K28" s="140"/>
    </row>
    <row r="29" spans="2:11" customFormat="1" ht="12.75" customHeight="1">
      <c r="B29" s="143"/>
      <c r="C29" s="144"/>
      <c r="D29" s="144"/>
      <c r="E29" s="144"/>
      <c r="F29" s="144"/>
      <c r="G29" s="144"/>
      <c r="H29" s="144"/>
      <c r="I29" s="144"/>
      <c r="J29" s="144"/>
      <c r="K29" s="140"/>
    </row>
    <row r="30" spans="2:11" customFormat="1" ht="15" customHeight="1">
      <c r="B30" s="143"/>
      <c r="C30" s="144"/>
      <c r="D30" s="312" t="s">
        <v>870</v>
      </c>
      <c r="E30" s="312"/>
      <c r="F30" s="312"/>
      <c r="G30" s="312"/>
      <c r="H30" s="312"/>
      <c r="I30" s="312"/>
      <c r="J30" s="312"/>
      <c r="K30" s="140"/>
    </row>
    <row r="31" spans="2:11" customFormat="1" ht="15" customHeight="1">
      <c r="B31" s="143"/>
      <c r="C31" s="144"/>
      <c r="D31" s="312" t="s">
        <v>871</v>
      </c>
      <c r="E31" s="312"/>
      <c r="F31" s="312"/>
      <c r="G31" s="312"/>
      <c r="H31" s="312"/>
      <c r="I31" s="312"/>
      <c r="J31" s="312"/>
      <c r="K31" s="140"/>
    </row>
    <row r="32" spans="2:11" customFormat="1" ht="12.75" customHeight="1">
      <c r="B32" s="143"/>
      <c r="C32" s="144"/>
      <c r="D32" s="144"/>
      <c r="E32" s="144"/>
      <c r="F32" s="144"/>
      <c r="G32" s="144"/>
      <c r="H32" s="144"/>
      <c r="I32" s="144"/>
      <c r="J32" s="144"/>
      <c r="K32" s="140"/>
    </row>
    <row r="33" spans="2:11" customFormat="1" ht="15" customHeight="1">
      <c r="B33" s="143"/>
      <c r="C33" s="144"/>
      <c r="D33" s="312" t="s">
        <v>872</v>
      </c>
      <c r="E33" s="312"/>
      <c r="F33" s="312"/>
      <c r="G33" s="312"/>
      <c r="H33" s="312"/>
      <c r="I33" s="312"/>
      <c r="J33" s="312"/>
      <c r="K33" s="140"/>
    </row>
    <row r="34" spans="2:11" customFormat="1" ht="15" customHeight="1">
      <c r="B34" s="143"/>
      <c r="C34" s="144"/>
      <c r="D34" s="312" t="s">
        <v>873</v>
      </c>
      <c r="E34" s="312"/>
      <c r="F34" s="312"/>
      <c r="G34" s="312"/>
      <c r="H34" s="312"/>
      <c r="I34" s="312"/>
      <c r="J34" s="312"/>
      <c r="K34" s="140"/>
    </row>
    <row r="35" spans="2:11" customFormat="1" ht="15" customHeight="1">
      <c r="B35" s="143"/>
      <c r="C35" s="144"/>
      <c r="D35" s="312" t="s">
        <v>874</v>
      </c>
      <c r="E35" s="312"/>
      <c r="F35" s="312"/>
      <c r="G35" s="312"/>
      <c r="H35" s="312"/>
      <c r="I35" s="312"/>
      <c r="J35" s="312"/>
      <c r="K35" s="140"/>
    </row>
    <row r="36" spans="2:11" customFormat="1" ht="15" customHeight="1">
      <c r="B36" s="143"/>
      <c r="C36" s="144"/>
      <c r="D36" s="142"/>
      <c r="E36" s="145" t="s">
        <v>113</v>
      </c>
      <c r="F36" s="142"/>
      <c r="G36" s="312" t="s">
        <v>875</v>
      </c>
      <c r="H36" s="312"/>
      <c r="I36" s="312"/>
      <c r="J36" s="312"/>
      <c r="K36" s="140"/>
    </row>
    <row r="37" spans="2:11" customFormat="1" ht="30.75" customHeight="1">
      <c r="B37" s="143"/>
      <c r="C37" s="144"/>
      <c r="D37" s="142"/>
      <c r="E37" s="145" t="s">
        <v>876</v>
      </c>
      <c r="F37" s="142"/>
      <c r="G37" s="312" t="s">
        <v>877</v>
      </c>
      <c r="H37" s="312"/>
      <c r="I37" s="312"/>
      <c r="J37" s="312"/>
      <c r="K37" s="140"/>
    </row>
    <row r="38" spans="2:11" customFormat="1" ht="15" customHeight="1">
      <c r="B38" s="143"/>
      <c r="C38" s="144"/>
      <c r="D38" s="142"/>
      <c r="E38" s="145" t="s">
        <v>51</v>
      </c>
      <c r="F38" s="142"/>
      <c r="G38" s="312" t="s">
        <v>878</v>
      </c>
      <c r="H38" s="312"/>
      <c r="I38" s="312"/>
      <c r="J38" s="312"/>
      <c r="K38" s="140"/>
    </row>
    <row r="39" spans="2:11" customFormat="1" ht="15" customHeight="1">
      <c r="B39" s="143"/>
      <c r="C39" s="144"/>
      <c r="D39" s="142"/>
      <c r="E39" s="145" t="s">
        <v>52</v>
      </c>
      <c r="F39" s="142"/>
      <c r="G39" s="312" t="s">
        <v>879</v>
      </c>
      <c r="H39" s="312"/>
      <c r="I39" s="312"/>
      <c r="J39" s="312"/>
      <c r="K39" s="140"/>
    </row>
    <row r="40" spans="2:11" customFormat="1" ht="15" customHeight="1">
      <c r="B40" s="143"/>
      <c r="C40" s="144"/>
      <c r="D40" s="142"/>
      <c r="E40" s="145" t="s">
        <v>114</v>
      </c>
      <c r="F40" s="142"/>
      <c r="G40" s="312" t="s">
        <v>880</v>
      </c>
      <c r="H40" s="312"/>
      <c r="I40" s="312"/>
      <c r="J40" s="312"/>
      <c r="K40" s="140"/>
    </row>
    <row r="41" spans="2:11" customFormat="1" ht="15" customHeight="1">
      <c r="B41" s="143"/>
      <c r="C41" s="144"/>
      <c r="D41" s="142"/>
      <c r="E41" s="145" t="s">
        <v>115</v>
      </c>
      <c r="F41" s="142"/>
      <c r="G41" s="312" t="s">
        <v>881</v>
      </c>
      <c r="H41" s="312"/>
      <c r="I41" s="312"/>
      <c r="J41" s="312"/>
      <c r="K41" s="140"/>
    </row>
    <row r="42" spans="2:11" customFormat="1" ht="15" customHeight="1">
      <c r="B42" s="143"/>
      <c r="C42" s="144"/>
      <c r="D42" s="142"/>
      <c r="E42" s="145" t="s">
        <v>882</v>
      </c>
      <c r="F42" s="142"/>
      <c r="G42" s="312" t="s">
        <v>883</v>
      </c>
      <c r="H42" s="312"/>
      <c r="I42" s="312"/>
      <c r="J42" s="312"/>
      <c r="K42" s="140"/>
    </row>
    <row r="43" spans="2:11" customFormat="1" ht="15" customHeight="1">
      <c r="B43" s="143"/>
      <c r="C43" s="144"/>
      <c r="D43" s="142"/>
      <c r="E43" s="145"/>
      <c r="F43" s="142"/>
      <c r="G43" s="312" t="s">
        <v>884</v>
      </c>
      <c r="H43" s="312"/>
      <c r="I43" s="312"/>
      <c r="J43" s="312"/>
      <c r="K43" s="140"/>
    </row>
    <row r="44" spans="2:11" customFormat="1" ht="15" customHeight="1">
      <c r="B44" s="143"/>
      <c r="C44" s="144"/>
      <c r="D44" s="142"/>
      <c r="E44" s="145" t="s">
        <v>885</v>
      </c>
      <c r="F44" s="142"/>
      <c r="G44" s="312" t="s">
        <v>886</v>
      </c>
      <c r="H44" s="312"/>
      <c r="I44" s="312"/>
      <c r="J44" s="312"/>
      <c r="K44" s="140"/>
    </row>
    <row r="45" spans="2:11" customFormat="1" ht="15" customHeight="1">
      <c r="B45" s="143"/>
      <c r="C45" s="144"/>
      <c r="D45" s="142"/>
      <c r="E45" s="145" t="s">
        <v>117</v>
      </c>
      <c r="F45" s="142"/>
      <c r="G45" s="312" t="s">
        <v>887</v>
      </c>
      <c r="H45" s="312"/>
      <c r="I45" s="312"/>
      <c r="J45" s="312"/>
      <c r="K45" s="140"/>
    </row>
    <row r="46" spans="2:11" customFormat="1" ht="12.75" customHeight="1">
      <c r="B46" s="143"/>
      <c r="C46" s="144"/>
      <c r="D46" s="142"/>
      <c r="E46" s="142"/>
      <c r="F46" s="142"/>
      <c r="G46" s="142"/>
      <c r="H46" s="142"/>
      <c r="I46" s="142"/>
      <c r="J46" s="142"/>
      <c r="K46" s="140"/>
    </row>
    <row r="47" spans="2:11" customFormat="1" ht="15" customHeight="1">
      <c r="B47" s="143"/>
      <c r="C47" s="144"/>
      <c r="D47" s="312" t="s">
        <v>888</v>
      </c>
      <c r="E47" s="312"/>
      <c r="F47" s="312"/>
      <c r="G47" s="312"/>
      <c r="H47" s="312"/>
      <c r="I47" s="312"/>
      <c r="J47" s="312"/>
      <c r="K47" s="140"/>
    </row>
    <row r="48" spans="2:11" customFormat="1" ht="15" customHeight="1">
      <c r="B48" s="143"/>
      <c r="C48" s="144"/>
      <c r="D48" s="144"/>
      <c r="E48" s="312" t="s">
        <v>889</v>
      </c>
      <c r="F48" s="312"/>
      <c r="G48" s="312"/>
      <c r="H48" s="312"/>
      <c r="I48" s="312"/>
      <c r="J48" s="312"/>
      <c r="K48" s="140"/>
    </row>
    <row r="49" spans="2:11" customFormat="1" ht="15" customHeight="1">
      <c r="B49" s="143"/>
      <c r="C49" s="144"/>
      <c r="D49" s="144"/>
      <c r="E49" s="312" t="s">
        <v>890</v>
      </c>
      <c r="F49" s="312"/>
      <c r="G49" s="312"/>
      <c r="H49" s="312"/>
      <c r="I49" s="312"/>
      <c r="J49" s="312"/>
      <c r="K49" s="140"/>
    </row>
    <row r="50" spans="2:11" customFormat="1" ht="15" customHeight="1">
      <c r="B50" s="143"/>
      <c r="C50" s="144"/>
      <c r="D50" s="144"/>
      <c r="E50" s="312" t="s">
        <v>891</v>
      </c>
      <c r="F50" s="312"/>
      <c r="G50" s="312"/>
      <c r="H50" s="312"/>
      <c r="I50" s="312"/>
      <c r="J50" s="312"/>
      <c r="K50" s="140"/>
    </row>
    <row r="51" spans="2:11" customFormat="1" ht="15" customHeight="1">
      <c r="B51" s="143"/>
      <c r="C51" s="144"/>
      <c r="D51" s="312" t="s">
        <v>892</v>
      </c>
      <c r="E51" s="312"/>
      <c r="F51" s="312"/>
      <c r="G51" s="312"/>
      <c r="H51" s="312"/>
      <c r="I51" s="312"/>
      <c r="J51" s="312"/>
      <c r="K51" s="140"/>
    </row>
    <row r="52" spans="2:11" customFormat="1" ht="25.5" customHeight="1">
      <c r="B52" s="139"/>
      <c r="C52" s="313" t="s">
        <v>893</v>
      </c>
      <c r="D52" s="313"/>
      <c r="E52" s="313"/>
      <c r="F52" s="313"/>
      <c r="G52" s="313"/>
      <c r="H52" s="313"/>
      <c r="I52" s="313"/>
      <c r="J52" s="313"/>
      <c r="K52" s="140"/>
    </row>
    <row r="53" spans="2:11" customFormat="1" ht="5.25" customHeight="1">
      <c r="B53" s="139"/>
      <c r="C53" s="141"/>
      <c r="D53" s="141"/>
      <c r="E53" s="141"/>
      <c r="F53" s="141"/>
      <c r="G53" s="141"/>
      <c r="H53" s="141"/>
      <c r="I53" s="141"/>
      <c r="J53" s="141"/>
      <c r="K53" s="140"/>
    </row>
    <row r="54" spans="2:11" customFormat="1" ht="15" customHeight="1">
      <c r="B54" s="139"/>
      <c r="C54" s="312" t="s">
        <v>894</v>
      </c>
      <c r="D54" s="312"/>
      <c r="E54" s="312"/>
      <c r="F54" s="312"/>
      <c r="G54" s="312"/>
      <c r="H54" s="312"/>
      <c r="I54" s="312"/>
      <c r="J54" s="312"/>
      <c r="K54" s="140"/>
    </row>
    <row r="55" spans="2:11" customFormat="1" ht="15" customHeight="1">
      <c r="B55" s="139"/>
      <c r="C55" s="312" t="s">
        <v>895</v>
      </c>
      <c r="D55" s="312"/>
      <c r="E55" s="312"/>
      <c r="F55" s="312"/>
      <c r="G55" s="312"/>
      <c r="H55" s="312"/>
      <c r="I55" s="312"/>
      <c r="J55" s="312"/>
      <c r="K55" s="140"/>
    </row>
    <row r="56" spans="2:11" customFormat="1" ht="12.75" customHeight="1">
      <c r="B56" s="139"/>
      <c r="C56" s="142"/>
      <c r="D56" s="142"/>
      <c r="E56" s="142"/>
      <c r="F56" s="142"/>
      <c r="G56" s="142"/>
      <c r="H56" s="142"/>
      <c r="I56" s="142"/>
      <c r="J56" s="142"/>
      <c r="K56" s="140"/>
    </row>
    <row r="57" spans="2:11" customFormat="1" ht="15" customHeight="1">
      <c r="B57" s="139"/>
      <c r="C57" s="312" t="s">
        <v>896</v>
      </c>
      <c r="D57" s="312"/>
      <c r="E57" s="312"/>
      <c r="F57" s="312"/>
      <c r="G57" s="312"/>
      <c r="H57" s="312"/>
      <c r="I57" s="312"/>
      <c r="J57" s="312"/>
      <c r="K57" s="140"/>
    </row>
    <row r="58" spans="2:11" customFormat="1" ht="15" customHeight="1">
      <c r="B58" s="139"/>
      <c r="C58" s="144"/>
      <c r="D58" s="312" t="s">
        <v>897</v>
      </c>
      <c r="E58" s="312"/>
      <c r="F58" s="312"/>
      <c r="G58" s="312"/>
      <c r="H58" s="312"/>
      <c r="I58" s="312"/>
      <c r="J58" s="312"/>
      <c r="K58" s="140"/>
    </row>
    <row r="59" spans="2:11" customFormat="1" ht="15" customHeight="1">
      <c r="B59" s="139"/>
      <c r="C59" s="144"/>
      <c r="D59" s="312" t="s">
        <v>898</v>
      </c>
      <c r="E59" s="312"/>
      <c r="F59" s="312"/>
      <c r="G59" s="312"/>
      <c r="H59" s="312"/>
      <c r="I59" s="312"/>
      <c r="J59" s="312"/>
      <c r="K59" s="140"/>
    </row>
    <row r="60" spans="2:11" customFormat="1" ht="15" customHeight="1">
      <c r="B60" s="139"/>
      <c r="C60" s="144"/>
      <c r="D60" s="312" t="s">
        <v>899</v>
      </c>
      <c r="E60" s="312"/>
      <c r="F60" s="312"/>
      <c r="G60" s="312"/>
      <c r="H60" s="312"/>
      <c r="I60" s="312"/>
      <c r="J60" s="312"/>
      <c r="K60" s="140"/>
    </row>
    <row r="61" spans="2:11" customFormat="1" ht="15" customHeight="1">
      <c r="B61" s="139"/>
      <c r="C61" s="144"/>
      <c r="D61" s="312" t="s">
        <v>900</v>
      </c>
      <c r="E61" s="312"/>
      <c r="F61" s="312"/>
      <c r="G61" s="312"/>
      <c r="H61" s="312"/>
      <c r="I61" s="312"/>
      <c r="J61" s="312"/>
      <c r="K61" s="140"/>
    </row>
    <row r="62" spans="2:11" customFormat="1" ht="15" customHeight="1">
      <c r="B62" s="139"/>
      <c r="C62" s="144"/>
      <c r="D62" s="315" t="s">
        <v>901</v>
      </c>
      <c r="E62" s="315"/>
      <c r="F62" s="315"/>
      <c r="G62" s="315"/>
      <c r="H62" s="315"/>
      <c r="I62" s="315"/>
      <c r="J62" s="315"/>
      <c r="K62" s="140"/>
    </row>
    <row r="63" spans="2:11" customFormat="1" ht="15" customHeight="1">
      <c r="B63" s="139"/>
      <c r="C63" s="144"/>
      <c r="D63" s="312" t="s">
        <v>902</v>
      </c>
      <c r="E63" s="312"/>
      <c r="F63" s="312"/>
      <c r="G63" s="312"/>
      <c r="H63" s="312"/>
      <c r="I63" s="312"/>
      <c r="J63" s="312"/>
      <c r="K63" s="140"/>
    </row>
    <row r="64" spans="2:11" customFormat="1" ht="12.75" customHeight="1">
      <c r="B64" s="139"/>
      <c r="C64" s="144"/>
      <c r="D64" s="144"/>
      <c r="E64" s="147"/>
      <c r="F64" s="144"/>
      <c r="G64" s="144"/>
      <c r="H64" s="144"/>
      <c r="I64" s="144"/>
      <c r="J64" s="144"/>
      <c r="K64" s="140"/>
    </row>
    <row r="65" spans="2:11" customFormat="1" ht="15" customHeight="1">
      <c r="B65" s="139"/>
      <c r="C65" s="144"/>
      <c r="D65" s="312" t="s">
        <v>903</v>
      </c>
      <c r="E65" s="312"/>
      <c r="F65" s="312"/>
      <c r="G65" s="312"/>
      <c r="H65" s="312"/>
      <c r="I65" s="312"/>
      <c r="J65" s="312"/>
      <c r="K65" s="140"/>
    </row>
    <row r="66" spans="2:11" customFormat="1" ht="15" customHeight="1">
      <c r="B66" s="139"/>
      <c r="C66" s="144"/>
      <c r="D66" s="315" t="s">
        <v>904</v>
      </c>
      <c r="E66" s="315"/>
      <c r="F66" s="315"/>
      <c r="G66" s="315"/>
      <c r="H66" s="315"/>
      <c r="I66" s="315"/>
      <c r="J66" s="315"/>
      <c r="K66" s="140"/>
    </row>
    <row r="67" spans="2:11" customFormat="1" ht="15" customHeight="1">
      <c r="B67" s="139"/>
      <c r="C67" s="144"/>
      <c r="D67" s="312" t="s">
        <v>905</v>
      </c>
      <c r="E67" s="312"/>
      <c r="F67" s="312"/>
      <c r="G67" s="312"/>
      <c r="H67" s="312"/>
      <c r="I67" s="312"/>
      <c r="J67" s="312"/>
      <c r="K67" s="140"/>
    </row>
    <row r="68" spans="2:11" customFormat="1" ht="15" customHeight="1">
      <c r="B68" s="139"/>
      <c r="C68" s="144"/>
      <c r="D68" s="312" t="s">
        <v>906</v>
      </c>
      <c r="E68" s="312"/>
      <c r="F68" s="312"/>
      <c r="G68" s="312"/>
      <c r="H68" s="312"/>
      <c r="I68" s="312"/>
      <c r="J68" s="312"/>
      <c r="K68" s="140"/>
    </row>
    <row r="69" spans="2:11" customFormat="1" ht="15" customHeight="1">
      <c r="B69" s="139"/>
      <c r="C69" s="144"/>
      <c r="D69" s="312" t="s">
        <v>907</v>
      </c>
      <c r="E69" s="312"/>
      <c r="F69" s="312"/>
      <c r="G69" s="312"/>
      <c r="H69" s="312"/>
      <c r="I69" s="312"/>
      <c r="J69" s="312"/>
      <c r="K69" s="140"/>
    </row>
    <row r="70" spans="2:11" customFormat="1" ht="15" customHeight="1">
      <c r="B70" s="139"/>
      <c r="C70" s="144"/>
      <c r="D70" s="312" t="s">
        <v>908</v>
      </c>
      <c r="E70" s="312"/>
      <c r="F70" s="312"/>
      <c r="G70" s="312"/>
      <c r="H70" s="312"/>
      <c r="I70" s="312"/>
      <c r="J70" s="312"/>
      <c r="K70" s="140"/>
    </row>
    <row r="71" spans="2:11" customFormat="1" ht="12.75" customHeight="1">
      <c r="B71" s="148"/>
      <c r="C71" s="149"/>
      <c r="D71" s="149"/>
      <c r="E71" s="149"/>
      <c r="F71" s="149"/>
      <c r="G71" s="149"/>
      <c r="H71" s="149"/>
      <c r="I71" s="149"/>
      <c r="J71" s="149"/>
      <c r="K71" s="150"/>
    </row>
    <row r="72" spans="2:11" customFormat="1" ht="18.75" customHeight="1">
      <c r="B72" s="151"/>
      <c r="C72" s="151"/>
      <c r="D72" s="151"/>
      <c r="E72" s="151"/>
      <c r="F72" s="151"/>
      <c r="G72" s="151"/>
      <c r="H72" s="151"/>
      <c r="I72" s="151"/>
      <c r="J72" s="151"/>
      <c r="K72" s="152"/>
    </row>
    <row r="73" spans="2:11" customFormat="1" ht="18.75" customHeight="1">
      <c r="B73" s="152"/>
      <c r="C73" s="152"/>
      <c r="D73" s="152"/>
      <c r="E73" s="152"/>
      <c r="F73" s="152"/>
      <c r="G73" s="152"/>
      <c r="H73" s="152"/>
      <c r="I73" s="152"/>
      <c r="J73" s="152"/>
      <c r="K73" s="152"/>
    </row>
    <row r="74" spans="2:11" customFormat="1" ht="7.5" customHeight="1">
      <c r="B74" s="153"/>
      <c r="C74" s="154"/>
      <c r="D74" s="154"/>
      <c r="E74" s="154"/>
      <c r="F74" s="154"/>
      <c r="G74" s="154"/>
      <c r="H74" s="154"/>
      <c r="I74" s="154"/>
      <c r="J74" s="154"/>
      <c r="K74" s="155"/>
    </row>
    <row r="75" spans="2:11" customFormat="1" ht="45" customHeight="1">
      <c r="B75" s="156"/>
      <c r="C75" s="316" t="s">
        <v>909</v>
      </c>
      <c r="D75" s="316"/>
      <c r="E75" s="316"/>
      <c r="F75" s="316"/>
      <c r="G75" s="316"/>
      <c r="H75" s="316"/>
      <c r="I75" s="316"/>
      <c r="J75" s="316"/>
      <c r="K75" s="157"/>
    </row>
    <row r="76" spans="2:11" customFormat="1" ht="17.25" customHeight="1">
      <c r="B76" s="156"/>
      <c r="C76" s="158" t="s">
        <v>910</v>
      </c>
      <c r="D76" s="158"/>
      <c r="E76" s="158"/>
      <c r="F76" s="158" t="s">
        <v>911</v>
      </c>
      <c r="G76" s="159"/>
      <c r="H76" s="158" t="s">
        <v>52</v>
      </c>
      <c r="I76" s="158" t="s">
        <v>55</v>
      </c>
      <c r="J76" s="158" t="s">
        <v>912</v>
      </c>
      <c r="K76" s="157"/>
    </row>
    <row r="77" spans="2:11" customFormat="1" ht="17.25" customHeight="1">
      <c r="B77" s="156"/>
      <c r="C77" s="160" t="s">
        <v>913</v>
      </c>
      <c r="D77" s="160"/>
      <c r="E77" s="160"/>
      <c r="F77" s="161" t="s">
        <v>914</v>
      </c>
      <c r="G77" s="162"/>
      <c r="H77" s="160"/>
      <c r="I77" s="160"/>
      <c r="J77" s="160" t="s">
        <v>915</v>
      </c>
      <c r="K77" s="157"/>
    </row>
    <row r="78" spans="2:11" customFormat="1" ht="5.25" customHeight="1">
      <c r="B78" s="156"/>
      <c r="C78" s="163"/>
      <c r="D78" s="163"/>
      <c r="E78" s="163"/>
      <c r="F78" s="163"/>
      <c r="G78" s="164"/>
      <c r="H78" s="163"/>
      <c r="I78" s="163"/>
      <c r="J78" s="163"/>
      <c r="K78" s="157"/>
    </row>
    <row r="79" spans="2:11" customFormat="1" ht="15" customHeight="1">
      <c r="B79" s="156"/>
      <c r="C79" s="145" t="s">
        <v>51</v>
      </c>
      <c r="D79" s="165"/>
      <c r="E79" s="165"/>
      <c r="F79" s="166" t="s">
        <v>916</v>
      </c>
      <c r="G79" s="167"/>
      <c r="H79" s="145" t="s">
        <v>917</v>
      </c>
      <c r="I79" s="145" t="s">
        <v>918</v>
      </c>
      <c r="J79" s="145">
        <v>20</v>
      </c>
      <c r="K79" s="157"/>
    </row>
    <row r="80" spans="2:11" customFormat="1" ht="15" customHeight="1">
      <c r="B80" s="156"/>
      <c r="C80" s="145" t="s">
        <v>919</v>
      </c>
      <c r="D80" s="145"/>
      <c r="E80" s="145"/>
      <c r="F80" s="166" t="s">
        <v>916</v>
      </c>
      <c r="G80" s="167"/>
      <c r="H80" s="145" t="s">
        <v>920</v>
      </c>
      <c r="I80" s="145" t="s">
        <v>918</v>
      </c>
      <c r="J80" s="145">
        <v>120</v>
      </c>
      <c r="K80" s="157"/>
    </row>
    <row r="81" spans="2:11" customFormat="1" ht="15" customHeight="1">
      <c r="B81" s="168"/>
      <c r="C81" s="145" t="s">
        <v>921</v>
      </c>
      <c r="D81" s="145"/>
      <c r="E81" s="145"/>
      <c r="F81" s="166" t="s">
        <v>922</v>
      </c>
      <c r="G81" s="167"/>
      <c r="H81" s="145" t="s">
        <v>923</v>
      </c>
      <c r="I81" s="145" t="s">
        <v>918</v>
      </c>
      <c r="J81" s="145">
        <v>50</v>
      </c>
      <c r="K81" s="157"/>
    </row>
    <row r="82" spans="2:11" customFormat="1" ht="15" customHeight="1">
      <c r="B82" s="168"/>
      <c r="C82" s="145" t="s">
        <v>924</v>
      </c>
      <c r="D82" s="145"/>
      <c r="E82" s="145"/>
      <c r="F82" s="166" t="s">
        <v>916</v>
      </c>
      <c r="G82" s="167"/>
      <c r="H82" s="145" t="s">
        <v>925</v>
      </c>
      <c r="I82" s="145" t="s">
        <v>926</v>
      </c>
      <c r="J82" s="145"/>
      <c r="K82" s="157"/>
    </row>
    <row r="83" spans="2:11" customFormat="1" ht="15" customHeight="1">
      <c r="B83" s="168"/>
      <c r="C83" s="145" t="s">
        <v>927</v>
      </c>
      <c r="D83" s="145"/>
      <c r="E83" s="145"/>
      <c r="F83" s="166" t="s">
        <v>922</v>
      </c>
      <c r="G83" s="145"/>
      <c r="H83" s="145" t="s">
        <v>928</v>
      </c>
      <c r="I83" s="145" t="s">
        <v>918</v>
      </c>
      <c r="J83" s="145">
        <v>15</v>
      </c>
      <c r="K83" s="157"/>
    </row>
    <row r="84" spans="2:11" customFormat="1" ht="15" customHeight="1">
      <c r="B84" s="168"/>
      <c r="C84" s="145" t="s">
        <v>929</v>
      </c>
      <c r="D84" s="145"/>
      <c r="E84" s="145"/>
      <c r="F84" s="166" t="s">
        <v>922</v>
      </c>
      <c r="G84" s="145"/>
      <c r="H84" s="145" t="s">
        <v>930</v>
      </c>
      <c r="I84" s="145" t="s">
        <v>918</v>
      </c>
      <c r="J84" s="145">
        <v>15</v>
      </c>
      <c r="K84" s="157"/>
    </row>
    <row r="85" spans="2:11" customFormat="1" ht="15" customHeight="1">
      <c r="B85" s="168"/>
      <c r="C85" s="145" t="s">
        <v>931</v>
      </c>
      <c r="D85" s="145"/>
      <c r="E85" s="145"/>
      <c r="F85" s="166" t="s">
        <v>922</v>
      </c>
      <c r="G85" s="145"/>
      <c r="H85" s="145" t="s">
        <v>932</v>
      </c>
      <c r="I85" s="145" t="s">
        <v>918</v>
      </c>
      <c r="J85" s="145">
        <v>20</v>
      </c>
      <c r="K85" s="157"/>
    </row>
    <row r="86" spans="2:11" customFormat="1" ht="15" customHeight="1">
      <c r="B86" s="168"/>
      <c r="C86" s="145" t="s">
        <v>933</v>
      </c>
      <c r="D86" s="145"/>
      <c r="E86" s="145"/>
      <c r="F86" s="166" t="s">
        <v>922</v>
      </c>
      <c r="G86" s="145"/>
      <c r="H86" s="145" t="s">
        <v>934</v>
      </c>
      <c r="I86" s="145" t="s">
        <v>918</v>
      </c>
      <c r="J86" s="145">
        <v>20</v>
      </c>
      <c r="K86" s="157"/>
    </row>
    <row r="87" spans="2:11" customFormat="1" ht="15" customHeight="1">
      <c r="B87" s="168"/>
      <c r="C87" s="145" t="s">
        <v>935</v>
      </c>
      <c r="D87" s="145"/>
      <c r="E87" s="145"/>
      <c r="F87" s="166" t="s">
        <v>922</v>
      </c>
      <c r="G87" s="167"/>
      <c r="H87" s="145" t="s">
        <v>936</v>
      </c>
      <c r="I87" s="145" t="s">
        <v>918</v>
      </c>
      <c r="J87" s="145">
        <v>50</v>
      </c>
      <c r="K87" s="157"/>
    </row>
    <row r="88" spans="2:11" customFormat="1" ht="15" customHeight="1">
      <c r="B88" s="168"/>
      <c r="C88" s="145" t="s">
        <v>937</v>
      </c>
      <c r="D88" s="145"/>
      <c r="E88" s="145"/>
      <c r="F88" s="166" t="s">
        <v>922</v>
      </c>
      <c r="G88" s="167"/>
      <c r="H88" s="145" t="s">
        <v>938</v>
      </c>
      <c r="I88" s="145" t="s">
        <v>918</v>
      </c>
      <c r="J88" s="145">
        <v>20</v>
      </c>
      <c r="K88" s="157"/>
    </row>
    <row r="89" spans="2:11" customFormat="1" ht="15" customHeight="1">
      <c r="B89" s="168"/>
      <c r="C89" s="145" t="s">
        <v>939</v>
      </c>
      <c r="D89" s="145"/>
      <c r="E89" s="145"/>
      <c r="F89" s="166" t="s">
        <v>922</v>
      </c>
      <c r="G89" s="167"/>
      <c r="H89" s="145" t="s">
        <v>940</v>
      </c>
      <c r="I89" s="145" t="s">
        <v>918</v>
      </c>
      <c r="J89" s="145">
        <v>20</v>
      </c>
      <c r="K89" s="157"/>
    </row>
    <row r="90" spans="2:11" customFormat="1" ht="15" customHeight="1">
      <c r="B90" s="168"/>
      <c r="C90" s="145" t="s">
        <v>941</v>
      </c>
      <c r="D90" s="145"/>
      <c r="E90" s="145"/>
      <c r="F90" s="166" t="s">
        <v>922</v>
      </c>
      <c r="G90" s="167"/>
      <c r="H90" s="145" t="s">
        <v>942</v>
      </c>
      <c r="I90" s="145" t="s">
        <v>918</v>
      </c>
      <c r="J90" s="145">
        <v>50</v>
      </c>
      <c r="K90" s="157"/>
    </row>
    <row r="91" spans="2:11" customFormat="1" ht="15" customHeight="1">
      <c r="B91" s="168"/>
      <c r="C91" s="145" t="s">
        <v>943</v>
      </c>
      <c r="D91" s="145"/>
      <c r="E91" s="145"/>
      <c r="F91" s="166" t="s">
        <v>922</v>
      </c>
      <c r="G91" s="167"/>
      <c r="H91" s="145" t="s">
        <v>943</v>
      </c>
      <c r="I91" s="145" t="s">
        <v>918</v>
      </c>
      <c r="J91" s="145">
        <v>50</v>
      </c>
      <c r="K91" s="157"/>
    </row>
    <row r="92" spans="2:11" customFormat="1" ht="15" customHeight="1">
      <c r="B92" s="168"/>
      <c r="C92" s="145" t="s">
        <v>944</v>
      </c>
      <c r="D92" s="145"/>
      <c r="E92" s="145"/>
      <c r="F92" s="166" t="s">
        <v>922</v>
      </c>
      <c r="G92" s="167"/>
      <c r="H92" s="145" t="s">
        <v>945</v>
      </c>
      <c r="I92" s="145" t="s">
        <v>918</v>
      </c>
      <c r="J92" s="145">
        <v>255</v>
      </c>
      <c r="K92" s="157"/>
    </row>
    <row r="93" spans="2:11" customFormat="1" ht="15" customHeight="1">
      <c r="B93" s="168"/>
      <c r="C93" s="145" t="s">
        <v>946</v>
      </c>
      <c r="D93" s="145"/>
      <c r="E93" s="145"/>
      <c r="F93" s="166" t="s">
        <v>916</v>
      </c>
      <c r="G93" s="167"/>
      <c r="H93" s="145" t="s">
        <v>947</v>
      </c>
      <c r="I93" s="145" t="s">
        <v>948</v>
      </c>
      <c r="J93" s="145"/>
      <c r="K93" s="157"/>
    </row>
    <row r="94" spans="2:11" customFormat="1" ht="15" customHeight="1">
      <c r="B94" s="168"/>
      <c r="C94" s="145" t="s">
        <v>949</v>
      </c>
      <c r="D94" s="145"/>
      <c r="E94" s="145"/>
      <c r="F94" s="166" t="s">
        <v>916</v>
      </c>
      <c r="G94" s="167"/>
      <c r="H94" s="145" t="s">
        <v>950</v>
      </c>
      <c r="I94" s="145" t="s">
        <v>951</v>
      </c>
      <c r="J94" s="145"/>
      <c r="K94" s="157"/>
    </row>
    <row r="95" spans="2:11" customFormat="1" ht="15" customHeight="1">
      <c r="B95" s="168"/>
      <c r="C95" s="145" t="s">
        <v>952</v>
      </c>
      <c r="D95" s="145"/>
      <c r="E95" s="145"/>
      <c r="F95" s="166" t="s">
        <v>916</v>
      </c>
      <c r="G95" s="167"/>
      <c r="H95" s="145" t="s">
        <v>952</v>
      </c>
      <c r="I95" s="145" t="s">
        <v>951</v>
      </c>
      <c r="J95" s="145"/>
      <c r="K95" s="157"/>
    </row>
    <row r="96" spans="2:11" customFormat="1" ht="15" customHeight="1">
      <c r="B96" s="168"/>
      <c r="C96" s="145" t="s">
        <v>36</v>
      </c>
      <c r="D96" s="145"/>
      <c r="E96" s="145"/>
      <c r="F96" s="166" t="s">
        <v>916</v>
      </c>
      <c r="G96" s="167"/>
      <c r="H96" s="145" t="s">
        <v>953</v>
      </c>
      <c r="I96" s="145" t="s">
        <v>951</v>
      </c>
      <c r="J96" s="145"/>
      <c r="K96" s="157"/>
    </row>
    <row r="97" spans="2:11" customFormat="1" ht="15" customHeight="1">
      <c r="B97" s="168"/>
      <c r="C97" s="145" t="s">
        <v>46</v>
      </c>
      <c r="D97" s="145"/>
      <c r="E97" s="145"/>
      <c r="F97" s="166" t="s">
        <v>916</v>
      </c>
      <c r="G97" s="167"/>
      <c r="H97" s="145" t="s">
        <v>954</v>
      </c>
      <c r="I97" s="145" t="s">
        <v>951</v>
      </c>
      <c r="J97" s="145"/>
      <c r="K97" s="157"/>
    </row>
    <row r="98" spans="2:11" customFormat="1" ht="15" customHeight="1">
      <c r="B98" s="169"/>
      <c r="C98" s="170"/>
      <c r="D98" s="170"/>
      <c r="E98" s="170"/>
      <c r="F98" s="170"/>
      <c r="G98" s="170"/>
      <c r="H98" s="170"/>
      <c r="I98" s="170"/>
      <c r="J98" s="170"/>
      <c r="K98" s="171"/>
    </row>
    <row r="99" spans="2:11" customFormat="1" ht="18.75" customHeight="1">
      <c r="B99" s="172"/>
      <c r="C99" s="173"/>
      <c r="D99" s="173"/>
      <c r="E99" s="173"/>
      <c r="F99" s="173"/>
      <c r="G99" s="173"/>
      <c r="H99" s="173"/>
      <c r="I99" s="173"/>
      <c r="J99" s="173"/>
      <c r="K99" s="172"/>
    </row>
    <row r="100" spans="2:11" customFormat="1" ht="18.75" customHeight="1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</row>
    <row r="101" spans="2:11" customFormat="1" ht="7.5" customHeight="1">
      <c r="B101" s="153"/>
      <c r="C101" s="154"/>
      <c r="D101" s="154"/>
      <c r="E101" s="154"/>
      <c r="F101" s="154"/>
      <c r="G101" s="154"/>
      <c r="H101" s="154"/>
      <c r="I101" s="154"/>
      <c r="J101" s="154"/>
      <c r="K101" s="155"/>
    </row>
    <row r="102" spans="2:11" customFormat="1" ht="45" customHeight="1">
      <c r="B102" s="156"/>
      <c r="C102" s="316" t="s">
        <v>955</v>
      </c>
      <c r="D102" s="316"/>
      <c r="E102" s="316"/>
      <c r="F102" s="316"/>
      <c r="G102" s="316"/>
      <c r="H102" s="316"/>
      <c r="I102" s="316"/>
      <c r="J102" s="316"/>
      <c r="K102" s="157"/>
    </row>
    <row r="103" spans="2:11" customFormat="1" ht="17.25" customHeight="1">
      <c r="B103" s="156"/>
      <c r="C103" s="158" t="s">
        <v>910</v>
      </c>
      <c r="D103" s="158"/>
      <c r="E103" s="158"/>
      <c r="F103" s="158" t="s">
        <v>911</v>
      </c>
      <c r="G103" s="159"/>
      <c r="H103" s="158" t="s">
        <v>52</v>
      </c>
      <c r="I103" s="158" t="s">
        <v>55</v>
      </c>
      <c r="J103" s="158" t="s">
        <v>912</v>
      </c>
      <c r="K103" s="157"/>
    </row>
    <row r="104" spans="2:11" customFormat="1" ht="17.25" customHeight="1">
      <c r="B104" s="156"/>
      <c r="C104" s="160" t="s">
        <v>913</v>
      </c>
      <c r="D104" s="160"/>
      <c r="E104" s="160"/>
      <c r="F104" s="161" t="s">
        <v>914</v>
      </c>
      <c r="G104" s="162"/>
      <c r="H104" s="160"/>
      <c r="I104" s="160"/>
      <c r="J104" s="160" t="s">
        <v>915</v>
      </c>
      <c r="K104" s="157"/>
    </row>
    <row r="105" spans="2:11" customFormat="1" ht="5.25" customHeight="1">
      <c r="B105" s="156"/>
      <c r="C105" s="158"/>
      <c r="D105" s="158"/>
      <c r="E105" s="158"/>
      <c r="F105" s="158"/>
      <c r="G105" s="174"/>
      <c r="H105" s="158"/>
      <c r="I105" s="158"/>
      <c r="J105" s="158"/>
      <c r="K105" s="157"/>
    </row>
    <row r="106" spans="2:11" customFormat="1" ht="15" customHeight="1">
      <c r="B106" s="156"/>
      <c r="C106" s="145" t="s">
        <v>51</v>
      </c>
      <c r="D106" s="165"/>
      <c r="E106" s="165"/>
      <c r="F106" s="166" t="s">
        <v>916</v>
      </c>
      <c r="G106" s="145"/>
      <c r="H106" s="145" t="s">
        <v>956</v>
      </c>
      <c r="I106" s="145" t="s">
        <v>918</v>
      </c>
      <c r="J106" s="145">
        <v>20</v>
      </c>
      <c r="K106" s="157"/>
    </row>
    <row r="107" spans="2:11" customFormat="1" ht="15" customHeight="1">
      <c r="B107" s="156"/>
      <c r="C107" s="145" t="s">
        <v>919</v>
      </c>
      <c r="D107" s="145"/>
      <c r="E107" s="145"/>
      <c r="F107" s="166" t="s">
        <v>916</v>
      </c>
      <c r="G107" s="145"/>
      <c r="H107" s="145" t="s">
        <v>956</v>
      </c>
      <c r="I107" s="145" t="s">
        <v>918</v>
      </c>
      <c r="J107" s="145">
        <v>120</v>
      </c>
      <c r="K107" s="157"/>
    </row>
    <row r="108" spans="2:11" customFormat="1" ht="15" customHeight="1">
      <c r="B108" s="168"/>
      <c r="C108" s="145" t="s">
        <v>921</v>
      </c>
      <c r="D108" s="145"/>
      <c r="E108" s="145"/>
      <c r="F108" s="166" t="s">
        <v>922</v>
      </c>
      <c r="G108" s="145"/>
      <c r="H108" s="145" t="s">
        <v>956</v>
      </c>
      <c r="I108" s="145" t="s">
        <v>918</v>
      </c>
      <c r="J108" s="145">
        <v>50</v>
      </c>
      <c r="K108" s="157"/>
    </row>
    <row r="109" spans="2:11" customFormat="1" ht="15" customHeight="1">
      <c r="B109" s="168"/>
      <c r="C109" s="145" t="s">
        <v>924</v>
      </c>
      <c r="D109" s="145"/>
      <c r="E109" s="145"/>
      <c r="F109" s="166" t="s">
        <v>916</v>
      </c>
      <c r="G109" s="145"/>
      <c r="H109" s="145" t="s">
        <v>956</v>
      </c>
      <c r="I109" s="145" t="s">
        <v>926</v>
      </c>
      <c r="J109" s="145"/>
      <c r="K109" s="157"/>
    </row>
    <row r="110" spans="2:11" customFormat="1" ht="15" customHeight="1">
      <c r="B110" s="168"/>
      <c r="C110" s="145" t="s">
        <v>935</v>
      </c>
      <c r="D110" s="145"/>
      <c r="E110" s="145"/>
      <c r="F110" s="166" t="s">
        <v>922</v>
      </c>
      <c r="G110" s="145"/>
      <c r="H110" s="145" t="s">
        <v>956</v>
      </c>
      <c r="I110" s="145" t="s">
        <v>918</v>
      </c>
      <c r="J110" s="145">
        <v>50</v>
      </c>
      <c r="K110" s="157"/>
    </row>
    <row r="111" spans="2:11" customFormat="1" ht="15" customHeight="1">
      <c r="B111" s="168"/>
      <c r="C111" s="145" t="s">
        <v>943</v>
      </c>
      <c r="D111" s="145"/>
      <c r="E111" s="145"/>
      <c r="F111" s="166" t="s">
        <v>922</v>
      </c>
      <c r="G111" s="145"/>
      <c r="H111" s="145" t="s">
        <v>956</v>
      </c>
      <c r="I111" s="145" t="s">
        <v>918</v>
      </c>
      <c r="J111" s="145">
        <v>50</v>
      </c>
      <c r="K111" s="157"/>
    </row>
    <row r="112" spans="2:11" customFormat="1" ht="15" customHeight="1">
      <c r="B112" s="168"/>
      <c r="C112" s="145" t="s">
        <v>941</v>
      </c>
      <c r="D112" s="145"/>
      <c r="E112" s="145"/>
      <c r="F112" s="166" t="s">
        <v>922</v>
      </c>
      <c r="G112" s="145"/>
      <c r="H112" s="145" t="s">
        <v>956</v>
      </c>
      <c r="I112" s="145" t="s">
        <v>918</v>
      </c>
      <c r="J112" s="145">
        <v>50</v>
      </c>
      <c r="K112" s="157"/>
    </row>
    <row r="113" spans="2:11" customFormat="1" ht="15" customHeight="1">
      <c r="B113" s="168"/>
      <c r="C113" s="145" t="s">
        <v>51</v>
      </c>
      <c r="D113" s="145"/>
      <c r="E113" s="145"/>
      <c r="F113" s="166" t="s">
        <v>916</v>
      </c>
      <c r="G113" s="145"/>
      <c r="H113" s="145" t="s">
        <v>957</v>
      </c>
      <c r="I113" s="145" t="s">
        <v>918</v>
      </c>
      <c r="J113" s="145">
        <v>20</v>
      </c>
      <c r="K113" s="157"/>
    </row>
    <row r="114" spans="2:11" customFormat="1" ht="15" customHeight="1">
      <c r="B114" s="168"/>
      <c r="C114" s="145" t="s">
        <v>958</v>
      </c>
      <c r="D114" s="145"/>
      <c r="E114" s="145"/>
      <c r="F114" s="166" t="s">
        <v>916</v>
      </c>
      <c r="G114" s="145"/>
      <c r="H114" s="145" t="s">
        <v>959</v>
      </c>
      <c r="I114" s="145" t="s">
        <v>918</v>
      </c>
      <c r="J114" s="145">
        <v>120</v>
      </c>
      <c r="K114" s="157"/>
    </row>
    <row r="115" spans="2:11" customFormat="1" ht="15" customHeight="1">
      <c r="B115" s="168"/>
      <c r="C115" s="145" t="s">
        <v>36</v>
      </c>
      <c r="D115" s="145"/>
      <c r="E115" s="145"/>
      <c r="F115" s="166" t="s">
        <v>916</v>
      </c>
      <c r="G115" s="145"/>
      <c r="H115" s="145" t="s">
        <v>960</v>
      </c>
      <c r="I115" s="145" t="s">
        <v>951</v>
      </c>
      <c r="J115" s="145"/>
      <c r="K115" s="157"/>
    </row>
    <row r="116" spans="2:11" customFormat="1" ht="15" customHeight="1">
      <c r="B116" s="168"/>
      <c r="C116" s="145" t="s">
        <v>46</v>
      </c>
      <c r="D116" s="145"/>
      <c r="E116" s="145"/>
      <c r="F116" s="166" t="s">
        <v>916</v>
      </c>
      <c r="G116" s="145"/>
      <c r="H116" s="145" t="s">
        <v>961</v>
      </c>
      <c r="I116" s="145" t="s">
        <v>951</v>
      </c>
      <c r="J116" s="145"/>
      <c r="K116" s="157"/>
    </row>
    <row r="117" spans="2:11" customFormat="1" ht="15" customHeight="1">
      <c r="B117" s="168"/>
      <c r="C117" s="145" t="s">
        <v>55</v>
      </c>
      <c r="D117" s="145"/>
      <c r="E117" s="145"/>
      <c r="F117" s="166" t="s">
        <v>916</v>
      </c>
      <c r="G117" s="145"/>
      <c r="H117" s="145" t="s">
        <v>962</v>
      </c>
      <c r="I117" s="145" t="s">
        <v>963</v>
      </c>
      <c r="J117" s="145"/>
      <c r="K117" s="157"/>
    </row>
    <row r="118" spans="2:11" customFormat="1" ht="15" customHeight="1">
      <c r="B118" s="169"/>
      <c r="C118" s="175"/>
      <c r="D118" s="175"/>
      <c r="E118" s="175"/>
      <c r="F118" s="175"/>
      <c r="G118" s="175"/>
      <c r="H118" s="175"/>
      <c r="I118" s="175"/>
      <c r="J118" s="175"/>
      <c r="K118" s="171"/>
    </row>
    <row r="119" spans="2:11" customFormat="1" ht="18.75" customHeight="1">
      <c r="B119" s="176"/>
      <c r="C119" s="177"/>
      <c r="D119" s="177"/>
      <c r="E119" s="177"/>
      <c r="F119" s="178"/>
      <c r="G119" s="177"/>
      <c r="H119" s="177"/>
      <c r="I119" s="177"/>
      <c r="J119" s="177"/>
      <c r="K119" s="176"/>
    </row>
    <row r="120" spans="2:11" customFormat="1" ht="18.75" customHeight="1"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</row>
    <row r="121" spans="2:11" customFormat="1" ht="7.5" customHeight="1">
      <c r="B121" s="179"/>
      <c r="C121" s="180"/>
      <c r="D121" s="180"/>
      <c r="E121" s="180"/>
      <c r="F121" s="180"/>
      <c r="G121" s="180"/>
      <c r="H121" s="180"/>
      <c r="I121" s="180"/>
      <c r="J121" s="180"/>
      <c r="K121" s="181"/>
    </row>
    <row r="122" spans="2:11" customFormat="1" ht="45" customHeight="1">
      <c r="B122" s="182"/>
      <c r="C122" s="314" t="s">
        <v>964</v>
      </c>
      <c r="D122" s="314"/>
      <c r="E122" s="314"/>
      <c r="F122" s="314"/>
      <c r="G122" s="314"/>
      <c r="H122" s="314"/>
      <c r="I122" s="314"/>
      <c r="J122" s="314"/>
      <c r="K122" s="183"/>
    </row>
    <row r="123" spans="2:11" customFormat="1" ht="17.25" customHeight="1">
      <c r="B123" s="184"/>
      <c r="C123" s="158" t="s">
        <v>910</v>
      </c>
      <c r="D123" s="158"/>
      <c r="E123" s="158"/>
      <c r="F123" s="158" t="s">
        <v>911</v>
      </c>
      <c r="G123" s="159"/>
      <c r="H123" s="158" t="s">
        <v>52</v>
      </c>
      <c r="I123" s="158" t="s">
        <v>55</v>
      </c>
      <c r="J123" s="158" t="s">
        <v>912</v>
      </c>
      <c r="K123" s="185"/>
    </row>
    <row r="124" spans="2:11" customFormat="1" ht="17.25" customHeight="1">
      <c r="B124" s="184"/>
      <c r="C124" s="160" t="s">
        <v>913</v>
      </c>
      <c r="D124" s="160"/>
      <c r="E124" s="160"/>
      <c r="F124" s="161" t="s">
        <v>914</v>
      </c>
      <c r="G124" s="162"/>
      <c r="H124" s="160"/>
      <c r="I124" s="160"/>
      <c r="J124" s="160" t="s">
        <v>915</v>
      </c>
      <c r="K124" s="185"/>
    </row>
    <row r="125" spans="2:11" customFormat="1" ht="5.25" customHeight="1">
      <c r="B125" s="186"/>
      <c r="C125" s="163"/>
      <c r="D125" s="163"/>
      <c r="E125" s="163"/>
      <c r="F125" s="163"/>
      <c r="G125" s="187"/>
      <c r="H125" s="163"/>
      <c r="I125" s="163"/>
      <c r="J125" s="163"/>
      <c r="K125" s="188"/>
    </row>
    <row r="126" spans="2:11" customFormat="1" ht="15" customHeight="1">
      <c r="B126" s="186"/>
      <c r="C126" s="145" t="s">
        <v>919</v>
      </c>
      <c r="D126" s="165"/>
      <c r="E126" s="165"/>
      <c r="F126" s="166" t="s">
        <v>916</v>
      </c>
      <c r="G126" s="145"/>
      <c r="H126" s="145" t="s">
        <v>956</v>
      </c>
      <c r="I126" s="145" t="s">
        <v>918</v>
      </c>
      <c r="J126" s="145">
        <v>120</v>
      </c>
      <c r="K126" s="189"/>
    </row>
    <row r="127" spans="2:11" customFormat="1" ht="15" customHeight="1">
      <c r="B127" s="186"/>
      <c r="C127" s="145" t="s">
        <v>965</v>
      </c>
      <c r="D127" s="145"/>
      <c r="E127" s="145"/>
      <c r="F127" s="166" t="s">
        <v>916</v>
      </c>
      <c r="G127" s="145"/>
      <c r="H127" s="145" t="s">
        <v>966</v>
      </c>
      <c r="I127" s="145" t="s">
        <v>918</v>
      </c>
      <c r="J127" s="145" t="s">
        <v>967</v>
      </c>
      <c r="K127" s="189"/>
    </row>
    <row r="128" spans="2:11" customFormat="1" ht="15" customHeight="1">
      <c r="B128" s="186"/>
      <c r="C128" s="145" t="s">
        <v>864</v>
      </c>
      <c r="D128" s="145"/>
      <c r="E128" s="145"/>
      <c r="F128" s="166" t="s">
        <v>916</v>
      </c>
      <c r="G128" s="145"/>
      <c r="H128" s="145" t="s">
        <v>968</v>
      </c>
      <c r="I128" s="145" t="s">
        <v>918</v>
      </c>
      <c r="J128" s="145" t="s">
        <v>967</v>
      </c>
      <c r="K128" s="189"/>
    </row>
    <row r="129" spans="2:11" customFormat="1" ht="15" customHeight="1">
      <c r="B129" s="186"/>
      <c r="C129" s="145" t="s">
        <v>927</v>
      </c>
      <c r="D129" s="145"/>
      <c r="E129" s="145"/>
      <c r="F129" s="166" t="s">
        <v>922</v>
      </c>
      <c r="G129" s="145"/>
      <c r="H129" s="145" t="s">
        <v>928</v>
      </c>
      <c r="I129" s="145" t="s">
        <v>918</v>
      </c>
      <c r="J129" s="145">
        <v>15</v>
      </c>
      <c r="K129" s="189"/>
    </row>
    <row r="130" spans="2:11" customFormat="1" ht="15" customHeight="1">
      <c r="B130" s="186"/>
      <c r="C130" s="145" t="s">
        <v>929</v>
      </c>
      <c r="D130" s="145"/>
      <c r="E130" s="145"/>
      <c r="F130" s="166" t="s">
        <v>922</v>
      </c>
      <c r="G130" s="145"/>
      <c r="H130" s="145" t="s">
        <v>930</v>
      </c>
      <c r="I130" s="145" t="s">
        <v>918</v>
      </c>
      <c r="J130" s="145">
        <v>15</v>
      </c>
      <c r="K130" s="189"/>
    </row>
    <row r="131" spans="2:11" customFormat="1" ht="15" customHeight="1">
      <c r="B131" s="186"/>
      <c r="C131" s="145" t="s">
        <v>931</v>
      </c>
      <c r="D131" s="145"/>
      <c r="E131" s="145"/>
      <c r="F131" s="166" t="s">
        <v>922</v>
      </c>
      <c r="G131" s="145"/>
      <c r="H131" s="145" t="s">
        <v>932</v>
      </c>
      <c r="I131" s="145" t="s">
        <v>918</v>
      </c>
      <c r="J131" s="145">
        <v>20</v>
      </c>
      <c r="K131" s="189"/>
    </row>
    <row r="132" spans="2:11" customFormat="1" ht="15" customHeight="1">
      <c r="B132" s="186"/>
      <c r="C132" s="145" t="s">
        <v>933</v>
      </c>
      <c r="D132" s="145"/>
      <c r="E132" s="145"/>
      <c r="F132" s="166" t="s">
        <v>922</v>
      </c>
      <c r="G132" s="145"/>
      <c r="H132" s="145" t="s">
        <v>934</v>
      </c>
      <c r="I132" s="145" t="s">
        <v>918</v>
      </c>
      <c r="J132" s="145">
        <v>20</v>
      </c>
      <c r="K132" s="189"/>
    </row>
    <row r="133" spans="2:11" customFormat="1" ht="15" customHeight="1">
      <c r="B133" s="186"/>
      <c r="C133" s="145" t="s">
        <v>921</v>
      </c>
      <c r="D133" s="145"/>
      <c r="E133" s="145"/>
      <c r="F133" s="166" t="s">
        <v>922</v>
      </c>
      <c r="G133" s="145"/>
      <c r="H133" s="145" t="s">
        <v>956</v>
      </c>
      <c r="I133" s="145" t="s">
        <v>918</v>
      </c>
      <c r="J133" s="145">
        <v>50</v>
      </c>
      <c r="K133" s="189"/>
    </row>
    <row r="134" spans="2:11" customFormat="1" ht="15" customHeight="1">
      <c r="B134" s="186"/>
      <c r="C134" s="145" t="s">
        <v>935</v>
      </c>
      <c r="D134" s="145"/>
      <c r="E134" s="145"/>
      <c r="F134" s="166" t="s">
        <v>922</v>
      </c>
      <c r="G134" s="145"/>
      <c r="H134" s="145" t="s">
        <v>956</v>
      </c>
      <c r="I134" s="145" t="s">
        <v>918</v>
      </c>
      <c r="J134" s="145">
        <v>50</v>
      </c>
      <c r="K134" s="189"/>
    </row>
    <row r="135" spans="2:11" customFormat="1" ht="15" customHeight="1">
      <c r="B135" s="186"/>
      <c r="C135" s="145" t="s">
        <v>941</v>
      </c>
      <c r="D135" s="145"/>
      <c r="E135" s="145"/>
      <c r="F135" s="166" t="s">
        <v>922</v>
      </c>
      <c r="G135" s="145"/>
      <c r="H135" s="145" t="s">
        <v>956</v>
      </c>
      <c r="I135" s="145" t="s">
        <v>918</v>
      </c>
      <c r="J135" s="145">
        <v>50</v>
      </c>
      <c r="K135" s="189"/>
    </row>
    <row r="136" spans="2:11" customFormat="1" ht="15" customHeight="1">
      <c r="B136" s="186"/>
      <c r="C136" s="145" t="s">
        <v>943</v>
      </c>
      <c r="D136" s="145"/>
      <c r="E136" s="145"/>
      <c r="F136" s="166" t="s">
        <v>922</v>
      </c>
      <c r="G136" s="145"/>
      <c r="H136" s="145" t="s">
        <v>956</v>
      </c>
      <c r="I136" s="145" t="s">
        <v>918</v>
      </c>
      <c r="J136" s="145">
        <v>50</v>
      </c>
      <c r="K136" s="189"/>
    </row>
    <row r="137" spans="2:11" customFormat="1" ht="15" customHeight="1">
      <c r="B137" s="186"/>
      <c r="C137" s="145" t="s">
        <v>944</v>
      </c>
      <c r="D137" s="145"/>
      <c r="E137" s="145"/>
      <c r="F137" s="166" t="s">
        <v>922</v>
      </c>
      <c r="G137" s="145"/>
      <c r="H137" s="145" t="s">
        <v>969</v>
      </c>
      <c r="I137" s="145" t="s">
        <v>918</v>
      </c>
      <c r="J137" s="145">
        <v>255</v>
      </c>
      <c r="K137" s="189"/>
    </row>
    <row r="138" spans="2:11" customFormat="1" ht="15" customHeight="1">
      <c r="B138" s="186"/>
      <c r="C138" s="145" t="s">
        <v>946</v>
      </c>
      <c r="D138" s="145"/>
      <c r="E138" s="145"/>
      <c r="F138" s="166" t="s">
        <v>916</v>
      </c>
      <c r="G138" s="145"/>
      <c r="H138" s="145" t="s">
        <v>970</v>
      </c>
      <c r="I138" s="145" t="s">
        <v>948</v>
      </c>
      <c r="J138" s="145"/>
      <c r="K138" s="189"/>
    </row>
    <row r="139" spans="2:11" customFormat="1" ht="15" customHeight="1">
      <c r="B139" s="186"/>
      <c r="C139" s="145" t="s">
        <v>949</v>
      </c>
      <c r="D139" s="145"/>
      <c r="E139" s="145"/>
      <c r="F139" s="166" t="s">
        <v>916</v>
      </c>
      <c r="G139" s="145"/>
      <c r="H139" s="145" t="s">
        <v>971</v>
      </c>
      <c r="I139" s="145" t="s">
        <v>951</v>
      </c>
      <c r="J139" s="145"/>
      <c r="K139" s="189"/>
    </row>
    <row r="140" spans="2:11" customFormat="1" ht="15" customHeight="1">
      <c r="B140" s="186"/>
      <c r="C140" s="145" t="s">
        <v>952</v>
      </c>
      <c r="D140" s="145"/>
      <c r="E140" s="145"/>
      <c r="F140" s="166" t="s">
        <v>916</v>
      </c>
      <c r="G140" s="145"/>
      <c r="H140" s="145" t="s">
        <v>952</v>
      </c>
      <c r="I140" s="145" t="s">
        <v>951</v>
      </c>
      <c r="J140" s="145"/>
      <c r="K140" s="189"/>
    </row>
    <row r="141" spans="2:11" customFormat="1" ht="15" customHeight="1">
      <c r="B141" s="186"/>
      <c r="C141" s="145" t="s">
        <v>36</v>
      </c>
      <c r="D141" s="145"/>
      <c r="E141" s="145"/>
      <c r="F141" s="166" t="s">
        <v>916</v>
      </c>
      <c r="G141" s="145"/>
      <c r="H141" s="145" t="s">
        <v>972</v>
      </c>
      <c r="I141" s="145" t="s">
        <v>951</v>
      </c>
      <c r="J141" s="145"/>
      <c r="K141" s="189"/>
    </row>
    <row r="142" spans="2:11" customFormat="1" ht="15" customHeight="1">
      <c r="B142" s="186"/>
      <c r="C142" s="145" t="s">
        <v>973</v>
      </c>
      <c r="D142" s="145"/>
      <c r="E142" s="145"/>
      <c r="F142" s="166" t="s">
        <v>916</v>
      </c>
      <c r="G142" s="145"/>
      <c r="H142" s="145" t="s">
        <v>974</v>
      </c>
      <c r="I142" s="145" t="s">
        <v>951</v>
      </c>
      <c r="J142" s="145"/>
      <c r="K142" s="189"/>
    </row>
    <row r="143" spans="2:11" customFormat="1" ht="15" customHeight="1">
      <c r="B143" s="190"/>
      <c r="C143" s="191"/>
      <c r="D143" s="191"/>
      <c r="E143" s="191"/>
      <c r="F143" s="191"/>
      <c r="G143" s="191"/>
      <c r="H143" s="191"/>
      <c r="I143" s="191"/>
      <c r="J143" s="191"/>
      <c r="K143" s="192"/>
    </row>
    <row r="144" spans="2:11" customFormat="1" ht="18.75" customHeight="1">
      <c r="B144" s="177"/>
      <c r="C144" s="177"/>
      <c r="D144" s="177"/>
      <c r="E144" s="177"/>
      <c r="F144" s="178"/>
      <c r="G144" s="177"/>
      <c r="H144" s="177"/>
      <c r="I144" s="177"/>
      <c r="J144" s="177"/>
      <c r="K144" s="177"/>
    </row>
    <row r="145" spans="2:11" customFormat="1" ht="18.75" customHeight="1"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</row>
    <row r="146" spans="2:11" customFormat="1" ht="7.5" customHeight="1">
      <c r="B146" s="153"/>
      <c r="C146" s="154"/>
      <c r="D146" s="154"/>
      <c r="E146" s="154"/>
      <c r="F146" s="154"/>
      <c r="G146" s="154"/>
      <c r="H146" s="154"/>
      <c r="I146" s="154"/>
      <c r="J146" s="154"/>
      <c r="K146" s="155"/>
    </row>
    <row r="147" spans="2:11" customFormat="1" ht="45" customHeight="1">
      <c r="B147" s="156"/>
      <c r="C147" s="316" t="s">
        <v>975</v>
      </c>
      <c r="D147" s="316"/>
      <c r="E147" s="316"/>
      <c r="F147" s="316"/>
      <c r="G147" s="316"/>
      <c r="H147" s="316"/>
      <c r="I147" s="316"/>
      <c r="J147" s="316"/>
      <c r="K147" s="157"/>
    </row>
    <row r="148" spans="2:11" customFormat="1" ht="17.25" customHeight="1">
      <c r="B148" s="156"/>
      <c r="C148" s="158" t="s">
        <v>910</v>
      </c>
      <c r="D148" s="158"/>
      <c r="E148" s="158"/>
      <c r="F148" s="158" t="s">
        <v>911</v>
      </c>
      <c r="G148" s="159"/>
      <c r="H148" s="158" t="s">
        <v>52</v>
      </c>
      <c r="I148" s="158" t="s">
        <v>55</v>
      </c>
      <c r="J148" s="158" t="s">
        <v>912</v>
      </c>
      <c r="K148" s="157"/>
    </row>
    <row r="149" spans="2:11" customFormat="1" ht="17.25" customHeight="1">
      <c r="B149" s="156"/>
      <c r="C149" s="160" t="s">
        <v>913</v>
      </c>
      <c r="D149" s="160"/>
      <c r="E149" s="160"/>
      <c r="F149" s="161" t="s">
        <v>914</v>
      </c>
      <c r="G149" s="162"/>
      <c r="H149" s="160"/>
      <c r="I149" s="160"/>
      <c r="J149" s="160" t="s">
        <v>915</v>
      </c>
      <c r="K149" s="157"/>
    </row>
    <row r="150" spans="2:11" customFormat="1" ht="5.25" customHeight="1">
      <c r="B150" s="168"/>
      <c r="C150" s="163"/>
      <c r="D150" s="163"/>
      <c r="E150" s="163"/>
      <c r="F150" s="163"/>
      <c r="G150" s="164"/>
      <c r="H150" s="163"/>
      <c r="I150" s="163"/>
      <c r="J150" s="163"/>
      <c r="K150" s="189"/>
    </row>
    <row r="151" spans="2:11" customFormat="1" ht="15" customHeight="1">
      <c r="B151" s="168"/>
      <c r="C151" s="193" t="s">
        <v>919</v>
      </c>
      <c r="D151" s="145"/>
      <c r="E151" s="145"/>
      <c r="F151" s="194" t="s">
        <v>916</v>
      </c>
      <c r="G151" s="145"/>
      <c r="H151" s="193" t="s">
        <v>956</v>
      </c>
      <c r="I151" s="193" t="s">
        <v>918</v>
      </c>
      <c r="J151" s="193">
        <v>120</v>
      </c>
      <c r="K151" s="189"/>
    </row>
    <row r="152" spans="2:11" customFormat="1" ht="15" customHeight="1">
      <c r="B152" s="168"/>
      <c r="C152" s="193" t="s">
        <v>965</v>
      </c>
      <c r="D152" s="145"/>
      <c r="E152" s="145"/>
      <c r="F152" s="194" t="s">
        <v>916</v>
      </c>
      <c r="G152" s="145"/>
      <c r="H152" s="193" t="s">
        <v>976</v>
      </c>
      <c r="I152" s="193" t="s">
        <v>918</v>
      </c>
      <c r="J152" s="193" t="s">
        <v>967</v>
      </c>
      <c r="K152" s="189"/>
    </row>
    <row r="153" spans="2:11" customFormat="1" ht="15" customHeight="1">
      <c r="B153" s="168"/>
      <c r="C153" s="193" t="s">
        <v>864</v>
      </c>
      <c r="D153" s="145"/>
      <c r="E153" s="145"/>
      <c r="F153" s="194" t="s">
        <v>916</v>
      </c>
      <c r="G153" s="145"/>
      <c r="H153" s="193" t="s">
        <v>977</v>
      </c>
      <c r="I153" s="193" t="s">
        <v>918</v>
      </c>
      <c r="J153" s="193" t="s">
        <v>967</v>
      </c>
      <c r="K153" s="189"/>
    </row>
    <row r="154" spans="2:11" customFormat="1" ht="15" customHeight="1">
      <c r="B154" s="168"/>
      <c r="C154" s="193" t="s">
        <v>921</v>
      </c>
      <c r="D154" s="145"/>
      <c r="E154" s="145"/>
      <c r="F154" s="194" t="s">
        <v>922</v>
      </c>
      <c r="G154" s="145"/>
      <c r="H154" s="193" t="s">
        <v>956</v>
      </c>
      <c r="I154" s="193" t="s">
        <v>918</v>
      </c>
      <c r="J154" s="193">
        <v>50</v>
      </c>
      <c r="K154" s="189"/>
    </row>
    <row r="155" spans="2:11" customFormat="1" ht="15" customHeight="1">
      <c r="B155" s="168"/>
      <c r="C155" s="193" t="s">
        <v>924</v>
      </c>
      <c r="D155" s="145"/>
      <c r="E155" s="145"/>
      <c r="F155" s="194" t="s">
        <v>916</v>
      </c>
      <c r="G155" s="145"/>
      <c r="H155" s="193" t="s">
        <v>956</v>
      </c>
      <c r="I155" s="193" t="s">
        <v>926</v>
      </c>
      <c r="J155" s="193"/>
      <c r="K155" s="189"/>
    </row>
    <row r="156" spans="2:11" customFormat="1" ht="15" customHeight="1">
      <c r="B156" s="168"/>
      <c r="C156" s="193" t="s">
        <v>935</v>
      </c>
      <c r="D156" s="145"/>
      <c r="E156" s="145"/>
      <c r="F156" s="194" t="s">
        <v>922</v>
      </c>
      <c r="G156" s="145"/>
      <c r="H156" s="193" t="s">
        <v>956</v>
      </c>
      <c r="I156" s="193" t="s">
        <v>918</v>
      </c>
      <c r="J156" s="193">
        <v>50</v>
      </c>
      <c r="K156" s="189"/>
    </row>
    <row r="157" spans="2:11" customFormat="1" ht="15" customHeight="1">
      <c r="B157" s="168"/>
      <c r="C157" s="193" t="s">
        <v>943</v>
      </c>
      <c r="D157" s="145"/>
      <c r="E157" s="145"/>
      <c r="F157" s="194" t="s">
        <v>922</v>
      </c>
      <c r="G157" s="145"/>
      <c r="H157" s="193" t="s">
        <v>956</v>
      </c>
      <c r="I157" s="193" t="s">
        <v>918</v>
      </c>
      <c r="J157" s="193">
        <v>50</v>
      </c>
      <c r="K157" s="189"/>
    </row>
    <row r="158" spans="2:11" customFormat="1" ht="15" customHeight="1">
      <c r="B158" s="168"/>
      <c r="C158" s="193" t="s">
        <v>941</v>
      </c>
      <c r="D158" s="145"/>
      <c r="E158" s="145"/>
      <c r="F158" s="194" t="s">
        <v>922</v>
      </c>
      <c r="G158" s="145"/>
      <c r="H158" s="193" t="s">
        <v>956</v>
      </c>
      <c r="I158" s="193" t="s">
        <v>918</v>
      </c>
      <c r="J158" s="193">
        <v>50</v>
      </c>
      <c r="K158" s="189"/>
    </row>
    <row r="159" spans="2:11" customFormat="1" ht="15" customHeight="1">
      <c r="B159" s="168"/>
      <c r="C159" s="193" t="s">
        <v>92</v>
      </c>
      <c r="D159" s="145"/>
      <c r="E159" s="145"/>
      <c r="F159" s="194" t="s">
        <v>916</v>
      </c>
      <c r="G159" s="145"/>
      <c r="H159" s="193" t="s">
        <v>978</v>
      </c>
      <c r="I159" s="193" t="s">
        <v>918</v>
      </c>
      <c r="J159" s="193" t="s">
        <v>979</v>
      </c>
      <c r="K159" s="189"/>
    </row>
    <row r="160" spans="2:11" customFormat="1" ht="15" customHeight="1">
      <c r="B160" s="168"/>
      <c r="C160" s="193" t="s">
        <v>980</v>
      </c>
      <c r="D160" s="145"/>
      <c r="E160" s="145"/>
      <c r="F160" s="194" t="s">
        <v>916</v>
      </c>
      <c r="G160" s="145"/>
      <c r="H160" s="193" t="s">
        <v>981</v>
      </c>
      <c r="I160" s="193" t="s">
        <v>951</v>
      </c>
      <c r="J160" s="193"/>
      <c r="K160" s="189"/>
    </row>
    <row r="161" spans="2:11" customFormat="1" ht="15" customHeight="1">
      <c r="B161" s="195"/>
      <c r="C161" s="175"/>
      <c r="D161" s="175"/>
      <c r="E161" s="175"/>
      <c r="F161" s="175"/>
      <c r="G161" s="175"/>
      <c r="H161" s="175"/>
      <c r="I161" s="175"/>
      <c r="J161" s="175"/>
      <c r="K161" s="196"/>
    </row>
    <row r="162" spans="2:11" customFormat="1" ht="18.75" customHeight="1">
      <c r="B162" s="177"/>
      <c r="C162" s="187"/>
      <c r="D162" s="187"/>
      <c r="E162" s="187"/>
      <c r="F162" s="197"/>
      <c r="G162" s="187"/>
      <c r="H162" s="187"/>
      <c r="I162" s="187"/>
      <c r="J162" s="187"/>
      <c r="K162" s="177"/>
    </row>
    <row r="163" spans="2:11" customFormat="1" ht="18.75" customHeight="1"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</row>
    <row r="164" spans="2:11" customFormat="1" ht="7.5" customHeight="1">
      <c r="B164" s="134"/>
      <c r="C164" s="135"/>
      <c r="D164" s="135"/>
      <c r="E164" s="135"/>
      <c r="F164" s="135"/>
      <c r="G164" s="135"/>
      <c r="H164" s="135"/>
      <c r="I164" s="135"/>
      <c r="J164" s="135"/>
      <c r="K164" s="136"/>
    </row>
    <row r="165" spans="2:11" customFormat="1" ht="45" customHeight="1">
      <c r="B165" s="137"/>
      <c r="C165" s="314" t="s">
        <v>982</v>
      </c>
      <c r="D165" s="314"/>
      <c r="E165" s="314"/>
      <c r="F165" s="314"/>
      <c r="G165" s="314"/>
      <c r="H165" s="314"/>
      <c r="I165" s="314"/>
      <c r="J165" s="314"/>
      <c r="K165" s="138"/>
    </row>
    <row r="166" spans="2:11" customFormat="1" ht="17.25" customHeight="1">
      <c r="B166" s="137"/>
      <c r="C166" s="158" t="s">
        <v>910</v>
      </c>
      <c r="D166" s="158"/>
      <c r="E166" s="158"/>
      <c r="F166" s="158" t="s">
        <v>911</v>
      </c>
      <c r="G166" s="198"/>
      <c r="H166" s="199" t="s">
        <v>52</v>
      </c>
      <c r="I166" s="199" t="s">
        <v>55</v>
      </c>
      <c r="J166" s="158" t="s">
        <v>912</v>
      </c>
      <c r="K166" s="138"/>
    </row>
    <row r="167" spans="2:11" customFormat="1" ht="17.25" customHeight="1">
      <c r="B167" s="139"/>
      <c r="C167" s="160" t="s">
        <v>913</v>
      </c>
      <c r="D167" s="160"/>
      <c r="E167" s="160"/>
      <c r="F167" s="161" t="s">
        <v>914</v>
      </c>
      <c r="G167" s="200"/>
      <c r="H167" s="201"/>
      <c r="I167" s="201"/>
      <c r="J167" s="160" t="s">
        <v>915</v>
      </c>
      <c r="K167" s="140"/>
    </row>
    <row r="168" spans="2:11" customFormat="1" ht="5.25" customHeight="1">
      <c r="B168" s="168"/>
      <c r="C168" s="163"/>
      <c r="D168" s="163"/>
      <c r="E168" s="163"/>
      <c r="F168" s="163"/>
      <c r="G168" s="164"/>
      <c r="H168" s="163"/>
      <c r="I168" s="163"/>
      <c r="J168" s="163"/>
      <c r="K168" s="189"/>
    </row>
    <row r="169" spans="2:11" customFormat="1" ht="15" customHeight="1">
      <c r="B169" s="168"/>
      <c r="C169" s="145" t="s">
        <v>919</v>
      </c>
      <c r="D169" s="145"/>
      <c r="E169" s="145"/>
      <c r="F169" s="166" t="s">
        <v>916</v>
      </c>
      <c r="G169" s="145"/>
      <c r="H169" s="145" t="s">
        <v>956</v>
      </c>
      <c r="I169" s="145" t="s">
        <v>918</v>
      </c>
      <c r="J169" s="145">
        <v>120</v>
      </c>
      <c r="K169" s="189"/>
    </row>
    <row r="170" spans="2:11" customFormat="1" ht="15" customHeight="1">
      <c r="B170" s="168"/>
      <c r="C170" s="145" t="s">
        <v>965</v>
      </c>
      <c r="D170" s="145"/>
      <c r="E170" s="145"/>
      <c r="F170" s="166" t="s">
        <v>916</v>
      </c>
      <c r="G170" s="145"/>
      <c r="H170" s="145" t="s">
        <v>966</v>
      </c>
      <c r="I170" s="145" t="s">
        <v>918</v>
      </c>
      <c r="J170" s="145" t="s">
        <v>967</v>
      </c>
      <c r="K170" s="189"/>
    </row>
    <row r="171" spans="2:11" customFormat="1" ht="15" customHeight="1">
      <c r="B171" s="168"/>
      <c r="C171" s="145" t="s">
        <v>864</v>
      </c>
      <c r="D171" s="145"/>
      <c r="E171" s="145"/>
      <c r="F171" s="166" t="s">
        <v>916</v>
      </c>
      <c r="G171" s="145"/>
      <c r="H171" s="145" t="s">
        <v>983</v>
      </c>
      <c r="I171" s="145" t="s">
        <v>918</v>
      </c>
      <c r="J171" s="145" t="s">
        <v>967</v>
      </c>
      <c r="K171" s="189"/>
    </row>
    <row r="172" spans="2:11" customFormat="1" ht="15" customHeight="1">
      <c r="B172" s="168"/>
      <c r="C172" s="145" t="s">
        <v>921</v>
      </c>
      <c r="D172" s="145"/>
      <c r="E172" s="145"/>
      <c r="F172" s="166" t="s">
        <v>922</v>
      </c>
      <c r="G172" s="145"/>
      <c r="H172" s="145" t="s">
        <v>983</v>
      </c>
      <c r="I172" s="145" t="s">
        <v>918</v>
      </c>
      <c r="J172" s="145">
        <v>50</v>
      </c>
      <c r="K172" s="189"/>
    </row>
    <row r="173" spans="2:11" customFormat="1" ht="15" customHeight="1">
      <c r="B173" s="168"/>
      <c r="C173" s="145" t="s">
        <v>924</v>
      </c>
      <c r="D173" s="145"/>
      <c r="E173" s="145"/>
      <c r="F173" s="166" t="s">
        <v>916</v>
      </c>
      <c r="G173" s="145"/>
      <c r="H173" s="145" t="s">
        <v>983</v>
      </c>
      <c r="I173" s="145" t="s">
        <v>926</v>
      </c>
      <c r="J173" s="145"/>
      <c r="K173" s="189"/>
    </row>
    <row r="174" spans="2:11" customFormat="1" ht="15" customHeight="1">
      <c r="B174" s="168"/>
      <c r="C174" s="145" t="s">
        <v>935</v>
      </c>
      <c r="D174" s="145"/>
      <c r="E174" s="145"/>
      <c r="F174" s="166" t="s">
        <v>922</v>
      </c>
      <c r="G174" s="145"/>
      <c r="H174" s="145" t="s">
        <v>983</v>
      </c>
      <c r="I174" s="145" t="s">
        <v>918</v>
      </c>
      <c r="J174" s="145">
        <v>50</v>
      </c>
      <c r="K174" s="189"/>
    </row>
    <row r="175" spans="2:11" customFormat="1" ht="15" customHeight="1">
      <c r="B175" s="168"/>
      <c r="C175" s="145" t="s">
        <v>943</v>
      </c>
      <c r="D175" s="145"/>
      <c r="E175" s="145"/>
      <c r="F175" s="166" t="s">
        <v>922</v>
      </c>
      <c r="G175" s="145"/>
      <c r="H175" s="145" t="s">
        <v>983</v>
      </c>
      <c r="I175" s="145" t="s">
        <v>918</v>
      </c>
      <c r="J175" s="145">
        <v>50</v>
      </c>
      <c r="K175" s="189"/>
    </row>
    <row r="176" spans="2:11" customFormat="1" ht="15" customHeight="1">
      <c r="B176" s="168"/>
      <c r="C176" s="145" t="s">
        <v>941</v>
      </c>
      <c r="D176" s="145"/>
      <c r="E176" s="145"/>
      <c r="F176" s="166" t="s">
        <v>922</v>
      </c>
      <c r="G176" s="145"/>
      <c r="H176" s="145" t="s">
        <v>983</v>
      </c>
      <c r="I176" s="145" t="s">
        <v>918</v>
      </c>
      <c r="J176" s="145">
        <v>50</v>
      </c>
      <c r="K176" s="189"/>
    </row>
    <row r="177" spans="2:11" customFormat="1" ht="15" customHeight="1">
      <c r="B177" s="168"/>
      <c r="C177" s="145" t="s">
        <v>113</v>
      </c>
      <c r="D177" s="145"/>
      <c r="E177" s="145"/>
      <c r="F177" s="166" t="s">
        <v>916</v>
      </c>
      <c r="G177" s="145"/>
      <c r="H177" s="145" t="s">
        <v>984</v>
      </c>
      <c r="I177" s="145" t="s">
        <v>985</v>
      </c>
      <c r="J177" s="145"/>
      <c r="K177" s="189"/>
    </row>
    <row r="178" spans="2:11" customFormat="1" ht="15" customHeight="1">
      <c r="B178" s="168"/>
      <c r="C178" s="145" t="s">
        <v>55</v>
      </c>
      <c r="D178" s="145"/>
      <c r="E178" s="145"/>
      <c r="F178" s="166" t="s">
        <v>916</v>
      </c>
      <c r="G178" s="145"/>
      <c r="H178" s="145" t="s">
        <v>986</v>
      </c>
      <c r="I178" s="145" t="s">
        <v>987</v>
      </c>
      <c r="J178" s="145">
        <v>1</v>
      </c>
      <c r="K178" s="189"/>
    </row>
    <row r="179" spans="2:11" customFormat="1" ht="15" customHeight="1">
      <c r="B179" s="168"/>
      <c r="C179" s="145" t="s">
        <v>51</v>
      </c>
      <c r="D179" s="145"/>
      <c r="E179" s="145"/>
      <c r="F179" s="166" t="s">
        <v>916</v>
      </c>
      <c r="G179" s="145"/>
      <c r="H179" s="145" t="s">
        <v>988</v>
      </c>
      <c r="I179" s="145" t="s">
        <v>918</v>
      </c>
      <c r="J179" s="145">
        <v>20</v>
      </c>
      <c r="K179" s="189"/>
    </row>
    <row r="180" spans="2:11" customFormat="1" ht="15" customHeight="1">
      <c r="B180" s="168"/>
      <c r="C180" s="145" t="s">
        <v>52</v>
      </c>
      <c r="D180" s="145"/>
      <c r="E180" s="145"/>
      <c r="F180" s="166" t="s">
        <v>916</v>
      </c>
      <c r="G180" s="145"/>
      <c r="H180" s="145" t="s">
        <v>989</v>
      </c>
      <c r="I180" s="145" t="s">
        <v>918</v>
      </c>
      <c r="J180" s="145">
        <v>255</v>
      </c>
      <c r="K180" s="189"/>
    </row>
    <row r="181" spans="2:11" customFormat="1" ht="15" customHeight="1">
      <c r="B181" s="168"/>
      <c r="C181" s="145" t="s">
        <v>114</v>
      </c>
      <c r="D181" s="145"/>
      <c r="E181" s="145"/>
      <c r="F181" s="166" t="s">
        <v>916</v>
      </c>
      <c r="G181" s="145"/>
      <c r="H181" s="145" t="s">
        <v>880</v>
      </c>
      <c r="I181" s="145" t="s">
        <v>918</v>
      </c>
      <c r="J181" s="145">
        <v>10</v>
      </c>
      <c r="K181" s="189"/>
    </row>
    <row r="182" spans="2:11" customFormat="1" ht="15" customHeight="1">
      <c r="B182" s="168"/>
      <c r="C182" s="145" t="s">
        <v>115</v>
      </c>
      <c r="D182" s="145"/>
      <c r="E182" s="145"/>
      <c r="F182" s="166" t="s">
        <v>916</v>
      </c>
      <c r="G182" s="145"/>
      <c r="H182" s="145" t="s">
        <v>990</v>
      </c>
      <c r="I182" s="145" t="s">
        <v>951</v>
      </c>
      <c r="J182" s="145"/>
      <c r="K182" s="189"/>
    </row>
    <row r="183" spans="2:11" customFormat="1" ht="15" customHeight="1">
      <c r="B183" s="168"/>
      <c r="C183" s="145" t="s">
        <v>991</v>
      </c>
      <c r="D183" s="145"/>
      <c r="E183" s="145"/>
      <c r="F183" s="166" t="s">
        <v>916</v>
      </c>
      <c r="G183" s="145"/>
      <c r="H183" s="145" t="s">
        <v>992</v>
      </c>
      <c r="I183" s="145" t="s">
        <v>951</v>
      </c>
      <c r="J183" s="145"/>
      <c r="K183" s="189"/>
    </row>
    <row r="184" spans="2:11" customFormat="1" ht="15" customHeight="1">
      <c r="B184" s="168"/>
      <c r="C184" s="145" t="s">
        <v>980</v>
      </c>
      <c r="D184" s="145"/>
      <c r="E184" s="145"/>
      <c r="F184" s="166" t="s">
        <v>916</v>
      </c>
      <c r="G184" s="145"/>
      <c r="H184" s="145" t="s">
        <v>993</v>
      </c>
      <c r="I184" s="145" t="s">
        <v>951</v>
      </c>
      <c r="J184" s="145"/>
      <c r="K184" s="189"/>
    </row>
    <row r="185" spans="2:11" customFormat="1" ht="15" customHeight="1">
      <c r="B185" s="168"/>
      <c r="C185" s="145" t="s">
        <v>117</v>
      </c>
      <c r="D185" s="145"/>
      <c r="E185" s="145"/>
      <c r="F185" s="166" t="s">
        <v>922</v>
      </c>
      <c r="G185" s="145"/>
      <c r="H185" s="145" t="s">
        <v>994</v>
      </c>
      <c r="I185" s="145" t="s">
        <v>918</v>
      </c>
      <c r="J185" s="145">
        <v>50</v>
      </c>
      <c r="K185" s="189"/>
    </row>
    <row r="186" spans="2:11" customFormat="1" ht="15" customHeight="1">
      <c r="B186" s="168"/>
      <c r="C186" s="145" t="s">
        <v>995</v>
      </c>
      <c r="D186" s="145"/>
      <c r="E186" s="145"/>
      <c r="F186" s="166" t="s">
        <v>922</v>
      </c>
      <c r="G186" s="145"/>
      <c r="H186" s="145" t="s">
        <v>996</v>
      </c>
      <c r="I186" s="145" t="s">
        <v>997</v>
      </c>
      <c r="J186" s="145"/>
      <c r="K186" s="189"/>
    </row>
    <row r="187" spans="2:11" customFormat="1" ht="15" customHeight="1">
      <c r="B187" s="168"/>
      <c r="C187" s="145" t="s">
        <v>998</v>
      </c>
      <c r="D187" s="145"/>
      <c r="E187" s="145"/>
      <c r="F187" s="166" t="s">
        <v>922</v>
      </c>
      <c r="G187" s="145"/>
      <c r="H187" s="145" t="s">
        <v>999</v>
      </c>
      <c r="I187" s="145" t="s">
        <v>997</v>
      </c>
      <c r="J187" s="145"/>
      <c r="K187" s="189"/>
    </row>
    <row r="188" spans="2:11" customFormat="1" ht="15" customHeight="1">
      <c r="B188" s="168"/>
      <c r="C188" s="145" t="s">
        <v>1000</v>
      </c>
      <c r="D188" s="145"/>
      <c r="E188" s="145"/>
      <c r="F188" s="166" t="s">
        <v>922</v>
      </c>
      <c r="G188" s="145"/>
      <c r="H188" s="145" t="s">
        <v>1001</v>
      </c>
      <c r="I188" s="145" t="s">
        <v>997</v>
      </c>
      <c r="J188" s="145"/>
      <c r="K188" s="189"/>
    </row>
    <row r="189" spans="2:11" customFormat="1" ht="15" customHeight="1">
      <c r="B189" s="168"/>
      <c r="C189" s="202" t="s">
        <v>1002</v>
      </c>
      <c r="D189" s="145"/>
      <c r="E189" s="145"/>
      <c r="F189" s="166" t="s">
        <v>922</v>
      </c>
      <c r="G189" s="145"/>
      <c r="H189" s="145" t="s">
        <v>1003</v>
      </c>
      <c r="I189" s="145" t="s">
        <v>1004</v>
      </c>
      <c r="J189" s="203" t="s">
        <v>1005</v>
      </c>
      <c r="K189" s="189"/>
    </row>
    <row r="190" spans="2:11" customFormat="1" ht="15" customHeight="1">
      <c r="B190" s="168"/>
      <c r="C190" s="202" t="s">
        <v>1006</v>
      </c>
      <c r="D190" s="145"/>
      <c r="E190" s="145"/>
      <c r="F190" s="166" t="s">
        <v>922</v>
      </c>
      <c r="G190" s="145"/>
      <c r="H190" s="145" t="s">
        <v>1007</v>
      </c>
      <c r="I190" s="145" t="s">
        <v>1004</v>
      </c>
      <c r="J190" s="203" t="s">
        <v>1005</v>
      </c>
      <c r="K190" s="189"/>
    </row>
    <row r="191" spans="2:11" customFormat="1" ht="15" customHeight="1">
      <c r="B191" s="168"/>
      <c r="C191" s="202" t="s">
        <v>40</v>
      </c>
      <c r="D191" s="145"/>
      <c r="E191" s="145"/>
      <c r="F191" s="166" t="s">
        <v>916</v>
      </c>
      <c r="G191" s="145"/>
      <c r="H191" s="142" t="s">
        <v>1008</v>
      </c>
      <c r="I191" s="145" t="s">
        <v>1009</v>
      </c>
      <c r="J191" s="145"/>
      <c r="K191" s="189"/>
    </row>
    <row r="192" spans="2:11" customFormat="1" ht="15" customHeight="1">
      <c r="B192" s="168"/>
      <c r="C192" s="202" t="s">
        <v>1010</v>
      </c>
      <c r="D192" s="145"/>
      <c r="E192" s="145"/>
      <c r="F192" s="166" t="s">
        <v>916</v>
      </c>
      <c r="G192" s="145"/>
      <c r="H192" s="145" t="s">
        <v>1011</v>
      </c>
      <c r="I192" s="145" t="s">
        <v>951</v>
      </c>
      <c r="J192" s="145"/>
      <c r="K192" s="189"/>
    </row>
    <row r="193" spans="2:11" customFormat="1" ht="15" customHeight="1">
      <c r="B193" s="168"/>
      <c r="C193" s="202" t="s">
        <v>1012</v>
      </c>
      <c r="D193" s="145"/>
      <c r="E193" s="145"/>
      <c r="F193" s="166" t="s">
        <v>916</v>
      </c>
      <c r="G193" s="145"/>
      <c r="H193" s="145" t="s">
        <v>1013</v>
      </c>
      <c r="I193" s="145" t="s">
        <v>951</v>
      </c>
      <c r="J193" s="145"/>
      <c r="K193" s="189"/>
    </row>
    <row r="194" spans="2:11" customFormat="1" ht="15" customHeight="1">
      <c r="B194" s="168"/>
      <c r="C194" s="202" t="s">
        <v>1014</v>
      </c>
      <c r="D194" s="145"/>
      <c r="E194" s="145"/>
      <c r="F194" s="166" t="s">
        <v>922</v>
      </c>
      <c r="G194" s="145"/>
      <c r="H194" s="145" t="s">
        <v>1015</v>
      </c>
      <c r="I194" s="145" t="s">
        <v>951</v>
      </c>
      <c r="J194" s="145"/>
      <c r="K194" s="189"/>
    </row>
    <row r="195" spans="2:11" customFormat="1" ht="15" customHeight="1">
      <c r="B195" s="195"/>
      <c r="C195" s="204"/>
      <c r="D195" s="175"/>
      <c r="E195" s="175"/>
      <c r="F195" s="175"/>
      <c r="G195" s="175"/>
      <c r="H195" s="175"/>
      <c r="I195" s="175"/>
      <c r="J195" s="175"/>
      <c r="K195" s="196"/>
    </row>
    <row r="196" spans="2:11" customFormat="1" ht="18.75" customHeight="1">
      <c r="B196" s="177"/>
      <c r="C196" s="187"/>
      <c r="D196" s="187"/>
      <c r="E196" s="187"/>
      <c r="F196" s="197"/>
      <c r="G196" s="187"/>
      <c r="H196" s="187"/>
      <c r="I196" s="187"/>
      <c r="J196" s="187"/>
      <c r="K196" s="177"/>
    </row>
    <row r="197" spans="2:11" customFormat="1" ht="18.75" customHeight="1">
      <c r="B197" s="177"/>
      <c r="C197" s="187"/>
      <c r="D197" s="187"/>
      <c r="E197" s="187"/>
      <c r="F197" s="197"/>
      <c r="G197" s="187"/>
      <c r="H197" s="187"/>
      <c r="I197" s="187"/>
      <c r="J197" s="187"/>
      <c r="K197" s="177"/>
    </row>
    <row r="198" spans="2:11" customFormat="1" ht="18.75" customHeight="1">
      <c r="B198" s="152"/>
      <c r="C198" s="152"/>
      <c r="D198" s="152"/>
      <c r="E198" s="152"/>
      <c r="F198" s="152"/>
      <c r="G198" s="152"/>
      <c r="H198" s="152"/>
      <c r="I198" s="152"/>
      <c r="J198" s="152"/>
      <c r="K198" s="152"/>
    </row>
    <row r="199" spans="2:11" customFormat="1" ht="13.5">
      <c r="B199" s="134"/>
      <c r="C199" s="135"/>
      <c r="D199" s="135"/>
      <c r="E199" s="135"/>
      <c r="F199" s="135"/>
      <c r="G199" s="135"/>
      <c r="H199" s="135"/>
      <c r="I199" s="135"/>
      <c r="J199" s="135"/>
      <c r="K199" s="136"/>
    </row>
    <row r="200" spans="2:11" customFormat="1" ht="21">
      <c r="B200" s="137"/>
      <c r="C200" s="314" t="s">
        <v>1016</v>
      </c>
      <c r="D200" s="314"/>
      <c r="E200" s="314"/>
      <c r="F200" s="314"/>
      <c r="G200" s="314"/>
      <c r="H200" s="314"/>
      <c r="I200" s="314"/>
      <c r="J200" s="314"/>
      <c r="K200" s="138"/>
    </row>
    <row r="201" spans="2:11" customFormat="1" ht="25.5" customHeight="1">
      <c r="B201" s="137"/>
      <c r="C201" s="205" t="s">
        <v>1017</v>
      </c>
      <c r="D201" s="205"/>
      <c r="E201" s="205"/>
      <c r="F201" s="205" t="s">
        <v>1018</v>
      </c>
      <c r="G201" s="206"/>
      <c r="H201" s="317" t="s">
        <v>1019</v>
      </c>
      <c r="I201" s="317"/>
      <c r="J201" s="317"/>
      <c r="K201" s="138"/>
    </row>
    <row r="202" spans="2:11" customFormat="1" ht="5.25" customHeight="1">
      <c r="B202" s="168"/>
      <c r="C202" s="163"/>
      <c r="D202" s="163"/>
      <c r="E202" s="163"/>
      <c r="F202" s="163"/>
      <c r="G202" s="187"/>
      <c r="H202" s="163"/>
      <c r="I202" s="163"/>
      <c r="J202" s="163"/>
      <c r="K202" s="189"/>
    </row>
    <row r="203" spans="2:11" customFormat="1" ht="15" customHeight="1">
      <c r="B203" s="168"/>
      <c r="C203" s="145" t="s">
        <v>1009</v>
      </c>
      <c r="D203" s="145"/>
      <c r="E203" s="145"/>
      <c r="F203" s="166" t="s">
        <v>41</v>
      </c>
      <c r="G203" s="145"/>
      <c r="H203" s="318" t="s">
        <v>1020</v>
      </c>
      <c r="I203" s="318"/>
      <c r="J203" s="318"/>
      <c r="K203" s="189"/>
    </row>
    <row r="204" spans="2:11" customFormat="1" ht="15" customHeight="1">
      <c r="B204" s="168"/>
      <c r="C204" s="145"/>
      <c r="D204" s="145"/>
      <c r="E204" s="145"/>
      <c r="F204" s="166" t="s">
        <v>42</v>
      </c>
      <c r="G204" s="145"/>
      <c r="H204" s="318" t="s">
        <v>1021</v>
      </c>
      <c r="I204" s="318"/>
      <c r="J204" s="318"/>
      <c r="K204" s="189"/>
    </row>
    <row r="205" spans="2:11" customFormat="1" ht="15" customHeight="1">
      <c r="B205" s="168"/>
      <c r="C205" s="145"/>
      <c r="D205" s="145"/>
      <c r="E205" s="145"/>
      <c r="F205" s="166" t="s">
        <v>45</v>
      </c>
      <c r="G205" s="145"/>
      <c r="H205" s="318" t="s">
        <v>1022</v>
      </c>
      <c r="I205" s="318"/>
      <c r="J205" s="318"/>
      <c r="K205" s="189"/>
    </row>
    <row r="206" spans="2:11" customFormat="1" ht="15" customHeight="1">
      <c r="B206" s="168"/>
      <c r="C206" s="145"/>
      <c r="D206" s="145"/>
      <c r="E206" s="145"/>
      <c r="F206" s="166" t="s">
        <v>43</v>
      </c>
      <c r="G206" s="145"/>
      <c r="H206" s="318" t="s">
        <v>1023</v>
      </c>
      <c r="I206" s="318"/>
      <c r="J206" s="318"/>
      <c r="K206" s="189"/>
    </row>
    <row r="207" spans="2:11" customFormat="1" ht="15" customHeight="1">
      <c r="B207" s="168"/>
      <c r="C207" s="145"/>
      <c r="D207" s="145"/>
      <c r="E207" s="145"/>
      <c r="F207" s="166" t="s">
        <v>44</v>
      </c>
      <c r="G207" s="145"/>
      <c r="H207" s="318" t="s">
        <v>1024</v>
      </c>
      <c r="I207" s="318"/>
      <c r="J207" s="318"/>
      <c r="K207" s="189"/>
    </row>
    <row r="208" spans="2:11" customFormat="1" ht="15" customHeight="1">
      <c r="B208" s="168"/>
      <c r="C208" s="145"/>
      <c r="D208" s="145"/>
      <c r="E208" s="145"/>
      <c r="F208" s="166"/>
      <c r="G208" s="145"/>
      <c r="H208" s="145"/>
      <c r="I208" s="145"/>
      <c r="J208" s="145"/>
      <c r="K208" s="189"/>
    </row>
    <row r="209" spans="2:11" customFormat="1" ht="15" customHeight="1">
      <c r="B209" s="168"/>
      <c r="C209" s="145" t="s">
        <v>963</v>
      </c>
      <c r="D209" s="145"/>
      <c r="E209" s="145"/>
      <c r="F209" s="166" t="s">
        <v>77</v>
      </c>
      <c r="G209" s="145"/>
      <c r="H209" s="318" t="s">
        <v>1025</v>
      </c>
      <c r="I209" s="318"/>
      <c r="J209" s="318"/>
      <c r="K209" s="189"/>
    </row>
    <row r="210" spans="2:11" customFormat="1" ht="15" customHeight="1">
      <c r="B210" s="168"/>
      <c r="C210" s="145"/>
      <c r="D210" s="145"/>
      <c r="E210" s="145"/>
      <c r="F210" s="166" t="s">
        <v>859</v>
      </c>
      <c r="G210" s="145"/>
      <c r="H210" s="318" t="s">
        <v>860</v>
      </c>
      <c r="I210" s="318"/>
      <c r="J210" s="318"/>
      <c r="K210" s="189"/>
    </row>
    <row r="211" spans="2:11" customFormat="1" ht="15" customHeight="1">
      <c r="B211" s="168"/>
      <c r="C211" s="145"/>
      <c r="D211" s="145"/>
      <c r="E211" s="145"/>
      <c r="F211" s="166" t="s">
        <v>857</v>
      </c>
      <c r="G211" s="145"/>
      <c r="H211" s="318" t="s">
        <v>1026</v>
      </c>
      <c r="I211" s="318"/>
      <c r="J211" s="318"/>
      <c r="K211" s="189"/>
    </row>
    <row r="212" spans="2:11" customFormat="1" ht="15" customHeight="1">
      <c r="B212" s="207"/>
      <c r="C212" s="145"/>
      <c r="D212" s="145"/>
      <c r="E212" s="145"/>
      <c r="F212" s="166" t="s">
        <v>86</v>
      </c>
      <c r="G212" s="202"/>
      <c r="H212" s="319" t="s">
        <v>861</v>
      </c>
      <c r="I212" s="319"/>
      <c r="J212" s="319"/>
      <c r="K212" s="208"/>
    </row>
    <row r="213" spans="2:11" customFormat="1" ht="15" customHeight="1">
      <c r="B213" s="207"/>
      <c r="C213" s="145"/>
      <c r="D213" s="145"/>
      <c r="E213" s="145"/>
      <c r="F213" s="166" t="s">
        <v>862</v>
      </c>
      <c r="G213" s="202"/>
      <c r="H213" s="319" t="s">
        <v>1027</v>
      </c>
      <c r="I213" s="319"/>
      <c r="J213" s="319"/>
      <c r="K213" s="208"/>
    </row>
    <row r="214" spans="2:11" customFormat="1" ht="15" customHeight="1">
      <c r="B214" s="207"/>
      <c r="C214" s="145"/>
      <c r="D214" s="145"/>
      <c r="E214" s="145"/>
      <c r="F214" s="166"/>
      <c r="G214" s="202"/>
      <c r="H214" s="193"/>
      <c r="I214" s="193"/>
      <c r="J214" s="193"/>
      <c r="K214" s="208"/>
    </row>
    <row r="215" spans="2:11" customFormat="1" ht="15" customHeight="1">
      <c r="B215" s="207"/>
      <c r="C215" s="145" t="s">
        <v>987</v>
      </c>
      <c r="D215" s="145"/>
      <c r="E215" s="145"/>
      <c r="F215" s="166">
        <v>1</v>
      </c>
      <c r="G215" s="202"/>
      <c r="H215" s="319" t="s">
        <v>1028</v>
      </c>
      <c r="I215" s="319"/>
      <c r="J215" s="319"/>
      <c r="K215" s="208"/>
    </row>
    <row r="216" spans="2:11" customFormat="1" ht="15" customHeight="1">
      <c r="B216" s="207"/>
      <c r="C216" s="145"/>
      <c r="D216" s="145"/>
      <c r="E216" s="145"/>
      <c r="F216" s="166">
        <v>2</v>
      </c>
      <c r="G216" s="202"/>
      <c r="H216" s="319" t="s">
        <v>1029</v>
      </c>
      <c r="I216" s="319"/>
      <c r="J216" s="319"/>
      <c r="K216" s="208"/>
    </row>
    <row r="217" spans="2:11" customFormat="1" ht="15" customHeight="1">
      <c r="B217" s="207"/>
      <c r="C217" s="145"/>
      <c r="D217" s="145"/>
      <c r="E217" s="145"/>
      <c r="F217" s="166">
        <v>3</v>
      </c>
      <c r="G217" s="202"/>
      <c r="H217" s="319" t="s">
        <v>1030</v>
      </c>
      <c r="I217" s="319"/>
      <c r="J217" s="319"/>
      <c r="K217" s="208"/>
    </row>
    <row r="218" spans="2:11" customFormat="1" ht="15" customHeight="1">
      <c r="B218" s="207"/>
      <c r="C218" s="145"/>
      <c r="D218" s="145"/>
      <c r="E218" s="145"/>
      <c r="F218" s="166">
        <v>4</v>
      </c>
      <c r="G218" s="202"/>
      <c r="H218" s="319" t="s">
        <v>1031</v>
      </c>
      <c r="I218" s="319"/>
      <c r="J218" s="319"/>
      <c r="K218" s="208"/>
    </row>
    <row r="219" spans="2:11" customFormat="1" ht="12.75" customHeight="1">
      <c r="B219" s="209"/>
      <c r="C219" s="210"/>
      <c r="D219" s="210"/>
      <c r="E219" s="210"/>
      <c r="F219" s="210"/>
      <c r="G219" s="210"/>
      <c r="H219" s="210"/>
      <c r="I219" s="210"/>
      <c r="J219" s="210"/>
      <c r="K219" s="21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74"/>
  <sheetViews>
    <sheetView workbookViewId="0">
      <selection activeCell="Q78" sqref="Q78"/>
    </sheetView>
  </sheetViews>
  <sheetFormatPr defaultRowHeight="11.25"/>
  <sheetData>
    <row r="1" spans="1:22" ht="18">
      <c r="A1" s="212" t="s">
        <v>1032</v>
      </c>
      <c r="B1" s="213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22" ht="12.75">
      <c r="A2" s="215" t="s">
        <v>1033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</row>
    <row r="3" spans="1:22" ht="12.75">
      <c r="A3" s="215" t="s">
        <v>1034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</row>
    <row r="4" spans="1:22" ht="12.75">
      <c r="A4" s="218" t="s">
        <v>1035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</row>
    <row r="5" spans="1:22" ht="12.75">
      <c r="A5" s="218" t="s">
        <v>1036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</row>
    <row r="6" spans="1:22" ht="12.75">
      <c r="A6" s="219">
        <v>39660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</row>
    <row r="7" spans="1:22" ht="12.75">
      <c r="A7" s="218">
        <v>17</v>
      </c>
      <c r="B7" s="218" t="s">
        <v>1037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</row>
    <row r="8" spans="1:22" ht="12.75">
      <c r="A8" s="218" t="s">
        <v>1038</v>
      </c>
      <c r="B8" s="218" t="s">
        <v>1039</v>
      </c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</row>
    <row r="9" spans="1:22" ht="12.75">
      <c r="A9" s="218" t="s">
        <v>1040</v>
      </c>
      <c r="B9" s="218" t="s">
        <v>1041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</row>
    <row r="10" spans="1:22" ht="12.75">
      <c r="A10" s="218" t="s">
        <v>1042</v>
      </c>
      <c r="B10" s="218" t="s">
        <v>1043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</row>
    <row r="11" spans="1:22" ht="12.75">
      <c r="A11" s="218" t="s">
        <v>1044</v>
      </c>
      <c r="B11" s="218" t="s">
        <v>1045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</row>
    <row r="12" spans="1:22" ht="12.75">
      <c r="A12" s="218" t="s">
        <v>1046</v>
      </c>
      <c r="B12" s="218" t="s">
        <v>1047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</row>
    <row r="13" spans="1:22" ht="12.75">
      <c r="A13" s="218" t="s">
        <v>1048</v>
      </c>
      <c r="B13" s="218" t="s">
        <v>1049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</row>
    <row r="14" spans="1:22" ht="12.75">
      <c r="A14" s="218" t="s">
        <v>1050</v>
      </c>
      <c r="B14" s="218" t="s">
        <v>1051</v>
      </c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</row>
    <row r="15" spans="1:22" ht="12.75">
      <c r="A15" s="218" t="s">
        <v>1052</v>
      </c>
      <c r="B15" s="218" t="s">
        <v>1053</v>
      </c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</row>
    <row r="16" spans="1:22" ht="12.75">
      <c r="A16" s="218" t="s">
        <v>1054</v>
      </c>
      <c r="B16" s="218" t="s">
        <v>1055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</row>
    <row r="17" spans="1:22" ht="12.75">
      <c r="A17" s="218" t="s">
        <v>1056</v>
      </c>
      <c r="B17" s="218" t="s">
        <v>1057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</row>
    <row r="18" spans="1:22" ht="12.75">
      <c r="A18" s="218" t="s">
        <v>1058</v>
      </c>
      <c r="B18" s="218" t="s">
        <v>1059</v>
      </c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</row>
    <row r="19" spans="1:22" ht="12.75">
      <c r="A19" s="218" t="s">
        <v>1060</v>
      </c>
      <c r="B19" s="218" t="s">
        <v>1061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</row>
    <row r="20" spans="1:22" ht="12.75">
      <c r="A20" s="218" t="s">
        <v>1062</v>
      </c>
      <c r="B20" s="218" t="s">
        <v>1063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</row>
    <row r="21" spans="1:22" ht="12.75">
      <c r="A21" s="218" t="s">
        <v>1064</v>
      </c>
      <c r="B21" s="218" t="s">
        <v>1065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</row>
    <row r="22" spans="1:22" ht="12.75">
      <c r="A22" s="218" t="s">
        <v>1066</v>
      </c>
      <c r="B22" s="218" t="s">
        <v>1067</v>
      </c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</row>
    <row r="23" spans="1:22" ht="12.75">
      <c r="A23" s="218" t="s">
        <v>1068</v>
      </c>
      <c r="B23" s="218" t="s">
        <v>1069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</row>
    <row r="24" spans="1:22" ht="12.75">
      <c r="A24" s="218" t="s">
        <v>1070</v>
      </c>
      <c r="B24" s="218" t="s">
        <v>1071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</row>
    <row r="25" spans="1:22" ht="12.75">
      <c r="A25" s="218" t="s">
        <v>1072</v>
      </c>
      <c r="B25" s="218" t="s">
        <v>1073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</row>
    <row r="26" spans="1:22" ht="12.75">
      <c r="A26" s="218" t="s">
        <v>1074</v>
      </c>
      <c r="B26" s="218" t="s">
        <v>1075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</row>
    <row r="27" spans="1:22" ht="12.75">
      <c r="A27" s="218" t="s">
        <v>1076</v>
      </c>
      <c r="B27" s="218" t="s">
        <v>1077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</row>
    <row r="28" spans="1:22" ht="12.75">
      <c r="A28" s="218" t="s">
        <v>1078</v>
      </c>
      <c r="B28" s="218" t="s">
        <v>1079</v>
      </c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</row>
    <row r="29" spans="1:22" ht="12.75">
      <c r="A29" s="218" t="s">
        <v>1080</v>
      </c>
      <c r="B29" s="218" t="s">
        <v>1081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</row>
    <row r="30" spans="1:22" ht="12.75">
      <c r="A30" s="218" t="s">
        <v>1082</v>
      </c>
      <c r="B30" s="218" t="s">
        <v>1083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</row>
    <row r="31" spans="1:22" ht="12.75">
      <c r="A31" s="218" t="s">
        <v>1084</v>
      </c>
      <c r="B31" s="218" t="s">
        <v>1085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</row>
    <row r="32" spans="1:22" ht="12.75">
      <c r="A32" s="218" t="s">
        <v>1086</v>
      </c>
      <c r="B32" s="218" t="s">
        <v>1087</v>
      </c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</row>
    <row r="33" spans="1:22" ht="12.75">
      <c r="A33" s="218" t="s">
        <v>1088</v>
      </c>
      <c r="B33" s="218" t="s">
        <v>1089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</row>
    <row r="34" spans="1:22" ht="12.75">
      <c r="A34" s="218" t="s">
        <v>1090</v>
      </c>
      <c r="B34" s="218" t="s">
        <v>1091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</row>
    <row r="35" spans="1:22" ht="12.75">
      <c r="A35" s="218" t="s">
        <v>1092</v>
      </c>
      <c r="B35" s="218" t="s">
        <v>1093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</row>
    <row r="36" spans="1:22" ht="12.75">
      <c r="A36" s="218" t="s">
        <v>1094</v>
      </c>
      <c r="B36" s="218" t="s">
        <v>1095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</row>
    <row r="37" spans="1:22" ht="12.75">
      <c r="A37" s="218" t="s">
        <v>1096</v>
      </c>
      <c r="B37" s="218" t="s">
        <v>1097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</row>
    <row r="38" spans="1:22" ht="12.75">
      <c r="A38" s="218" t="s">
        <v>1098</v>
      </c>
      <c r="B38" s="218" t="s">
        <v>1099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</row>
    <row r="39" spans="1:22" ht="12.75">
      <c r="A39" s="218" t="s">
        <v>1100</v>
      </c>
      <c r="B39" s="218" t="s">
        <v>1101</v>
      </c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</row>
    <row r="40" spans="1:22" ht="12.75">
      <c r="A40" s="218" t="s">
        <v>1102</v>
      </c>
      <c r="B40" s="218" t="s">
        <v>1103</v>
      </c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</row>
    <row r="41" spans="1:22" ht="12.75">
      <c r="A41" s="218" t="s">
        <v>1104</v>
      </c>
      <c r="B41" s="218" t="s">
        <v>1105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</row>
    <row r="42" spans="1:22" ht="12.75">
      <c r="A42" s="218" t="s">
        <v>1106</v>
      </c>
      <c r="B42" s="218" t="s">
        <v>1107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</row>
    <row r="43" spans="1:22" ht="12.75">
      <c r="A43" s="218" t="s">
        <v>1108</v>
      </c>
      <c r="B43" s="218" t="s">
        <v>1109</v>
      </c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</row>
    <row r="44" spans="1:22" ht="12.75">
      <c r="A44" s="218" t="s">
        <v>1110</v>
      </c>
      <c r="B44" s="218" t="s">
        <v>1111</v>
      </c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</row>
    <row r="45" spans="1:22" ht="12.75">
      <c r="A45" s="218" t="s">
        <v>1112</v>
      </c>
      <c r="B45" s="218" t="s">
        <v>1113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</row>
    <row r="46" spans="1:22" ht="12.75">
      <c r="A46" s="218" t="s">
        <v>1114</v>
      </c>
      <c r="B46" s="218" t="s">
        <v>1115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</row>
    <row r="47" spans="1:22" ht="12.75">
      <c r="A47" s="218" t="s">
        <v>1116</v>
      </c>
      <c r="B47" s="218" t="s">
        <v>1117</v>
      </c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</row>
    <row r="48" spans="1:22" ht="12.75">
      <c r="A48" s="218" t="s">
        <v>1118</v>
      </c>
      <c r="B48" s="218" t="s">
        <v>1119</v>
      </c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</row>
    <row r="49" spans="1:22" ht="12.75">
      <c r="A49" s="218" t="s">
        <v>1120</v>
      </c>
      <c r="B49" s="218" t="s">
        <v>1121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</row>
    <row r="50" spans="1:22" ht="12.75">
      <c r="A50" s="218" t="s">
        <v>1122</v>
      </c>
      <c r="B50" s="218" t="s">
        <v>1123</v>
      </c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</row>
    <row r="51" spans="1:22" ht="12.75">
      <c r="A51" s="218" t="s">
        <v>1124</v>
      </c>
      <c r="B51" s="218" t="s">
        <v>1125</v>
      </c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</row>
    <row r="52" spans="1:22" ht="12.75">
      <c r="A52" s="218" t="s">
        <v>1126</v>
      </c>
      <c r="B52" s="218" t="s">
        <v>1127</v>
      </c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</row>
    <row r="53" spans="1:22" ht="12.75">
      <c r="A53" s="218" t="s">
        <v>1128</v>
      </c>
      <c r="B53" s="218" t="s">
        <v>1129</v>
      </c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</row>
    <row r="54" spans="1:22" ht="12.75">
      <c r="A54" s="218" t="s">
        <v>1130</v>
      </c>
      <c r="B54" s="218" t="s">
        <v>1131</v>
      </c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</row>
    <row r="55" spans="1:22" ht="12.75">
      <c r="A55" s="218" t="s">
        <v>1132</v>
      </c>
      <c r="B55" s="218" t="s">
        <v>1133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</row>
    <row r="56" spans="1:22" ht="12.75">
      <c r="A56" s="218" t="s">
        <v>1134</v>
      </c>
      <c r="B56" s="218" t="s">
        <v>1135</v>
      </c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</row>
    <row r="57" spans="1:22" ht="12.75">
      <c r="A57" s="218" t="s">
        <v>1136</v>
      </c>
      <c r="B57" s="218" t="s">
        <v>1137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</row>
    <row r="58" spans="1:22" ht="12.75">
      <c r="A58" s="218" t="s">
        <v>1138</v>
      </c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</row>
    <row r="59" spans="1:22" ht="12.75">
      <c r="A59" s="218" t="s">
        <v>1139</v>
      </c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</row>
    <row r="60" spans="1:22" ht="12.75">
      <c r="A60" s="218" t="s">
        <v>1140</v>
      </c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</row>
    <row r="61" spans="1:22" ht="12.75">
      <c r="A61" s="218" t="s">
        <v>1141</v>
      </c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</row>
    <row r="62" spans="1:22" ht="12.75">
      <c r="A62" s="218" t="s">
        <v>1142</v>
      </c>
      <c r="B62" s="214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</row>
    <row r="63" spans="1:22" ht="12.75">
      <c r="A63" s="218" t="s">
        <v>1143</v>
      </c>
      <c r="B63" s="214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</row>
    <row r="64" spans="1:22" ht="12.75">
      <c r="A64" s="218" t="s">
        <v>1144</v>
      </c>
      <c r="B64" s="214"/>
      <c r="C64" s="214"/>
      <c r="D64" s="214"/>
      <c r="E64" s="214"/>
      <c r="F64" s="214"/>
      <c r="G64" s="214"/>
      <c r="H64" s="214"/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</row>
    <row r="65" spans="1:22" ht="12.75">
      <c r="A65" s="218" t="s">
        <v>1145</v>
      </c>
      <c r="B65" s="214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</row>
    <row r="66" spans="1:22" ht="12.75">
      <c r="A66" s="218" t="s">
        <v>1146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</row>
    <row r="67" spans="1:22" ht="12.75">
      <c r="A67" s="218" t="s">
        <v>1147</v>
      </c>
      <c r="B67" s="214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</row>
    <row r="68" spans="1:22" ht="12.75">
      <c r="A68" s="218" t="s">
        <v>1148</v>
      </c>
      <c r="B68" s="214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</row>
    <row r="69" spans="1:22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</row>
    <row r="70" spans="1:22">
      <c r="A70" s="214"/>
      <c r="B70" s="214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</row>
    <row r="71" spans="1:22">
      <c r="A71" s="214"/>
      <c r="B71" s="214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</row>
    <row r="72" spans="1:22">
      <c r="A72" s="214"/>
      <c r="B72" s="214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</row>
    <row r="73" spans="1:22">
      <c r="A73" s="214"/>
      <c r="B73" s="214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</row>
    <row r="74" spans="1:22">
      <c r="A74" s="214"/>
      <c r="B74" s="214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2"/>
  <sheetViews>
    <sheetView workbookViewId="0">
      <selection activeCell="H27" sqref="H27"/>
    </sheetView>
  </sheetViews>
  <sheetFormatPr defaultRowHeight="11.25"/>
  <sheetData>
    <row r="1" spans="1:19" ht="18">
      <c r="A1" s="212" t="s">
        <v>1149</v>
      </c>
      <c r="B1" s="213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</row>
    <row r="2" spans="1:19" ht="12.75">
      <c r="A2" s="215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</row>
    <row r="3" spans="1:19" ht="15">
      <c r="A3" s="216" t="s">
        <v>1150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</row>
    <row r="4" spans="1:19" ht="15">
      <c r="A4" s="216" t="s">
        <v>1151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</row>
    <row r="5" spans="1:19" ht="15">
      <c r="A5" s="214"/>
      <c r="B5" s="217" t="s">
        <v>1152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</row>
    <row r="6" spans="1:19" ht="15">
      <c r="A6" s="216" t="s">
        <v>1153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</row>
    <row r="7" spans="1:19" ht="15">
      <c r="A7" s="216" t="s">
        <v>1154</v>
      </c>
      <c r="B7" s="214"/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</row>
    <row r="8" spans="1:19" ht="15">
      <c r="A8" s="216" t="s">
        <v>1155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</row>
    <row r="9" spans="1:19" ht="15">
      <c r="A9" s="217"/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</row>
    <row r="10" spans="1:19" ht="12.75">
      <c r="A10" s="218"/>
      <c r="B10" s="218"/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</row>
    <row r="11" spans="1:19" ht="12.75">
      <c r="A11" s="218"/>
      <c r="B11" s="218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</row>
    <row r="12" spans="1:19" ht="12.75">
      <c r="A12" s="218"/>
      <c r="B12" s="218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1BA09-9E75-4323-8DD6-388763C193E9}"/>
</file>

<file path=customXml/itemProps2.xml><?xml version="1.0" encoding="utf-8"?>
<ds:datastoreItem xmlns:ds="http://schemas.openxmlformats.org/officeDocument/2006/customXml" ds:itemID="{D9573224-69EA-4283-BC8F-0BC9D3B6B07F}"/>
</file>

<file path=customXml/itemProps3.xml><?xml version="1.0" encoding="utf-8"?>
<ds:datastoreItem xmlns:ds="http://schemas.openxmlformats.org/officeDocument/2006/customXml" ds:itemID="{1FDF57B9-EF9C-492C-BF77-A120D48457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Dušek</dc:creator>
  <cp:keywords/>
  <dc:description/>
  <cp:lastModifiedBy>Sabina Zoulová</cp:lastModifiedBy>
  <cp:revision/>
  <dcterms:created xsi:type="dcterms:W3CDTF">2024-10-14T10:08:11Z</dcterms:created>
  <dcterms:modified xsi:type="dcterms:W3CDTF">2025-03-07T11:13:19Z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