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2024\rozpočet\posluchárna A\ZD final stavba\"/>
    </mc:Choice>
  </mc:AlternateContent>
  <bookViews>
    <workbookView xWindow="6740" yWindow="2960" windowWidth="28800" windowHeight="15450"/>
  </bookViews>
  <sheets>
    <sheet name="Rekapitulace stavby" sheetId="1" r:id="rId1"/>
    <sheet name="ST - Stavební úpravy" sheetId="2" r:id="rId2"/>
    <sheet name="VZT - Vzduchotechnika" sheetId="3" r:id="rId3"/>
    <sheet name="EL - Elektroinstalace" sheetId="4" r:id="rId4"/>
    <sheet name="Seznam figur" sheetId="5" r:id="rId5"/>
    <sheet name="Příloha č.1" sheetId="6" r:id="rId6"/>
    <sheet name="Příloha č.2" sheetId="7" r:id="rId7"/>
    <sheet name="Příloha č.3 " sheetId="8" r:id="rId8"/>
  </sheets>
  <definedNames>
    <definedName name="_xlnm._FilterDatabase" localSheetId="3" hidden="1">'EL - Elektroinstalace'!$C$121:$K$211</definedName>
    <definedName name="_xlnm._FilterDatabase" localSheetId="1" hidden="1">'ST - Stavební úpravy'!$C$133:$K$513</definedName>
    <definedName name="_xlnm._FilterDatabase" localSheetId="2" hidden="1">'VZT - Vzduchotechnika'!$C$121:$K$148</definedName>
    <definedName name="_xlnm.Print_Titles" localSheetId="3">'EL - Elektroinstalace'!$121:$121</definedName>
    <definedName name="_xlnm.Print_Titles" localSheetId="0">'Rekapitulace stavby'!$92:$92</definedName>
    <definedName name="_xlnm.Print_Titles" localSheetId="4">'Seznam figur'!$9:$9</definedName>
    <definedName name="_xlnm.Print_Titles" localSheetId="1">'ST - Stavební úpravy'!$133:$133</definedName>
    <definedName name="_xlnm.Print_Titles" localSheetId="2">'VZT - Vzduchotechnika'!$121:$121</definedName>
    <definedName name="_xlnm.Print_Area" localSheetId="3">'EL - Elektroinstalace'!$C$4:$J$76,'EL - Elektroinstalace'!$C$82:$J$103,'EL - Elektroinstalace'!$C$109:$K$211</definedName>
    <definedName name="_xlnm.Print_Area" localSheetId="0">'Rekapitulace stavby'!$D$4:$AO$76,'Rekapitulace stavby'!$C$82:$AQ$98</definedName>
    <definedName name="_xlnm.Print_Area" localSheetId="4">'Seznam figur'!$C$4:$G$28</definedName>
    <definedName name="_xlnm.Print_Area" localSheetId="1">'ST - Stavební úpravy'!$C$4:$J$76,'ST - Stavební úpravy'!$C$82:$J$115,'ST - Stavební úpravy'!$C$121:$K$513</definedName>
    <definedName name="_xlnm.Print_Area" localSheetId="2">'VZT - Vzduchotechnika'!$C$4:$J$76,'VZT - Vzduchotechnika'!$C$82:$J$103,'VZT - Vzduchotechnika'!$C$109:$K$148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J37" i="4"/>
  <c r="J36" i="4"/>
  <c r="AY97" i="1" s="1"/>
  <c r="J35" i="4"/>
  <c r="AX97" i="1"/>
  <c r="BI211" i="4"/>
  <c r="BH211" i="4"/>
  <c r="BG211" i="4"/>
  <c r="BF211" i="4"/>
  <c r="T211" i="4"/>
  <c r="T210" i="4"/>
  <c r="R211" i="4"/>
  <c r="R210" i="4" s="1"/>
  <c r="P211" i="4"/>
  <c r="P210" i="4" s="1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J118" i="4"/>
  <c r="F118" i="4"/>
  <c r="F116" i="4"/>
  <c r="E114" i="4"/>
  <c r="J91" i="4"/>
  <c r="F91" i="4"/>
  <c r="F89" i="4"/>
  <c r="E87" i="4"/>
  <c r="J24" i="4"/>
  <c r="E24" i="4"/>
  <c r="J119" i="4" s="1"/>
  <c r="J23" i="4"/>
  <c r="J18" i="4"/>
  <c r="E18" i="4"/>
  <c r="F119" i="4" s="1"/>
  <c r="J17" i="4"/>
  <c r="J12" i="4"/>
  <c r="J116" i="4" s="1"/>
  <c r="E7" i="4"/>
  <c r="E85" i="4" s="1"/>
  <c r="J37" i="3"/>
  <c r="J36" i="3"/>
  <c r="AY96" i="1" s="1"/>
  <c r="J35" i="3"/>
  <c r="AX96" i="1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T142" i="3" s="1"/>
  <c r="R143" i="3"/>
  <c r="R142" i="3"/>
  <c r="P143" i="3"/>
  <c r="P142" i="3" s="1"/>
  <c r="BI141" i="3"/>
  <c r="BH141" i="3"/>
  <c r="BG141" i="3"/>
  <c r="BF141" i="3"/>
  <c r="T141" i="3"/>
  <c r="T140" i="3"/>
  <c r="R141" i="3"/>
  <c r="R140" i="3" s="1"/>
  <c r="P141" i="3"/>
  <c r="P140" i="3"/>
  <c r="BI139" i="3"/>
  <c r="BH139" i="3"/>
  <c r="BG139" i="3"/>
  <c r="BF139" i="3"/>
  <c r="T139" i="3"/>
  <c r="T138" i="3"/>
  <c r="R139" i="3"/>
  <c r="R138" i="3"/>
  <c r="P139" i="3"/>
  <c r="P138" i="3" s="1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J118" i="3"/>
  <c r="F118" i="3"/>
  <c r="F116" i="3"/>
  <c r="E114" i="3"/>
  <c r="J91" i="3"/>
  <c r="F91" i="3"/>
  <c r="F89" i="3"/>
  <c r="E87" i="3"/>
  <c r="J24" i="3"/>
  <c r="E24" i="3"/>
  <c r="J119" i="3"/>
  <c r="J23" i="3"/>
  <c r="J18" i="3"/>
  <c r="E18" i="3"/>
  <c r="F119" i="3"/>
  <c r="J17" i="3"/>
  <c r="J12" i="3"/>
  <c r="J116" i="3"/>
  <c r="E7" i="3"/>
  <c r="E112" i="3" s="1"/>
  <c r="J37" i="2"/>
  <c r="J36" i="2"/>
  <c r="AY95" i="1"/>
  <c r="J35" i="2"/>
  <c r="AX95" i="1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1" i="2"/>
  <c r="BH471" i="2"/>
  <c r="BG471" i="2"/>
  <c r="BF471" i="2"/>
  <c r="T471" i="2"/>
  <c r="R471" i="2"/>
  <c r="P471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6" i="2"/>
  <c r="BH436" i="2"/>
  <c r="BG436" i="2"/>
  <c r="BF436" i="2"/>
  <c r="T436" i="2"/>
  <c r="R436" i="2"/>
  <c r="P436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1" i="2"/>
  <c r="BH411" i="2"/>
  <c r="BG411" i="2"/>
  <c r="BF411" i="2"/>
  <c r="T411" i="2"/>
  <c r="R411" i="2"/>
  <c r="P411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5" i="2"/>
  <c r="BH375" i="2"/>
  <c r="BG375" i="2"/>
  <c r="BF375" i="2"/>
  <c r="T375" i="2"/>
  <c r="R375" i="2"/>
  <c r="P375" i="2"/>
  <c r="BI370" i="2"/>
  <c r="BH370" i="2"/>
  <c r="BG370" i="2"/>
  <c r="BF370" i="2"/>
  <c r="T370" i="2"/>
  <c r="R370" i="2"/>
  <c r="P370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T221" i="2" s="1"/>
  <c r="R222" i="2"/>
  <c r="R221" i="2" s="1"/>
  <c r="P222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F34" i="2" s="1"/>
  <c r="T141" i="2"/>
  <c r="R141" i="2"/>
  <c r="P141" i="2"/>
  <c r="BI137" i="2"/>
  <c r="F37" i="2" s="1"/>
  <c r="BH137" i="2"/>
  <c r="F36" i="2" s="1"/>
  <c r="BG137" i="2"/>
  <c r="BF137" i="2"/>
  <c r="T137" i="2"/>
  <c r="R137" i="2"/>
  <c r="P137" i="2"/>
  <c r="J131" i="2"/>
  <c r="J130" i="2"/>
  <c r="F130" i="2"/>
  <c r="F128" i="2"/>
  <c r="E126" i="2"/>
  <c r="J92" i="2"/>
  <c r="J91" i="2"/>
  <c r="F91" i="2"/>
  <c r="F89" i="2"/>
  <c r="E87" i="2"/>
  <c r="J18" i="2"/>
  <c r="E18" i="2"/>
  <c r="F131" i="2"/>
  <c r="J17" i="2"/>
  <c r="J12" i="2"/>
  <c r="J128" i="2"/>
  <c r="E7" i="2"/>
  <c r="E85" i="2"/>
  <c r="L90" i="1"/>
  <c r="AM90" i="1"/>
  <c r="AM89" i="1"/>
  <c r="L89" i="1"/>
  <c r="AM87" i="1"/>
  <c r="L87" i="1"/>
  <c r="L85" i="1"/>
  <c r="L84" i="1"/>
  <c r="BK252" i="2"/>
  <c r="BK198" i="2"/>
  <c r="J149" i="2"/>
  <c r="BK465" i="2"/>
  <c r="BK387" i="2"/>
  <c r="J322" i="2"/>
  <c r="BK260" i="2"/>
  <c r="J202" i="2"/>
  <c r="BK508" i="2"/>
  <c r="J387" i="2"/>
  <c r="J337" i="2"/>
  <c r="J298" i="2"/>
  <c r="J246" i="2"/>
  <c r="J512" i="2"/>
  <c r="BK486" i="2"/>
  <c r="J464" i="2"/>
  <c r="J425" i="2"/>
  <c r="BK381" i="2"/>
  <c r="J319" i="2"/>
  <c r="BK232" i="2"/>
  <c r="BK149" i="2"/>
  <c r="BK309" i="2"/>
  <c r="BK246" i="2"/>
  <c r="BK190" i="2"/>
  <c r="BK143" i="3"/>
  <c r="J127" i="3"/>
  <c r="BK130" i="3"/>
  <c r="BK135" i="3"/>
  <c r="J135" i="3"/>
  <c r="BK148" i="3"/>
  <c r="BK127" i="3"/>
  <c r="BK183" i="4"/>
  <c r="J166" i="4"/>
  <c r="BK157" i="4"/>
  <c r="J191" i="4"/>
  <c r="J163" i="4"/>
  <c r="J204" i="4"/>
  <c r="BK162" i="4"/>
  <c r="BK127" i="4"/>
  <c r="J513" i="2"/>
  <c r="BK225" i="2"/>
  <c r="BK184" i="2"/>
  <c r="BK512" i="2"/>
  <c r="BK458" i="2"/>
  <c r="J403" i="2"/>
  <c r="BK329" i="2"/>
  <c r="J244" i="2"/>
  <c r="J178" i="2"/>
  <c r="J450" i="2"/>
  <c r="J394" i="2"/>
  <c r="BK359" i="2"/>
  <c r="J320" i="2"/>
  <c r="BK297" i="2"/>
  <c r="J194" i="2"/>
  <c r="J504" i="2"/>
  <c r="J482" i="2"/>
  <c r="J465" i="2"/>
  <c r="J411" i="2"/>
  <c r="J359" i="2"/>
  <c r="J318" i="2"/>
  <c r="BK238" i="2"/>
  <c r="BK194" i="2"/>
  <c r="J137" i="2"/>
  <c r="BK310" i="2"/>
  <c r="J266" i="2"/>
  <c r="BK236" i="2"/>
  <c r="J159" i="2"/>
  <c r="J147" i="3"/>
  <c r="J139" i="3"/>
  <c r="BK139" i="3"/>
  <c r="J130" i="3"/>
  <c r="J146" i="3"/>
  <c r="BK209" i="4"/>
  <c r="BK131" i="4"/>
  <c r="J198" i="4"/>
  <c r="BK156" i="4"/>
  <c r="BK180" i="4"/>
  <c r="J127" i="4"/>
  <c r="J170" i="4"/>
  <c r="J145" i="4"/>
  <c r="J181" i="4"/>
  <c r="BK169" i="4"/>
  <c r="J131" i="4"/>
  <c r="J194" i="4"/>
  <c r="J164" i="4"/>
  <c r="J196" i="4"/>
  <c r="J144" i="4"/>
  <c r="BK266" i="2"/>
  <c r="BK226" i="2"/>
  <c r="J190" i="2"/>
  <c r="BK137" i="2"/>
  <c r="BK464" i="2"/>
  <c r="BK419" i="2"/>
  <c r="BK370" i="2"/>
  <c r="J328" i="2"/>
  <c r="BK280" i="2"/>
  <c r="BK218" i="2"/>
  <c r="BK141" i="2"/>
  <c r="J430" i="2"/>
  <c r="J381" i="2"/>
  <c r="BK331" i="2"/>
  <c r="BK318" i="2"/>
  <c r="BK291" i="2"/>
  <c r="J220" i="2"/>
  <c r="J138" i="4"/>
  <c r="BK133" i="4"/>
  <c r="J209" i="4"/>
  <c r="J183" i="4"/>
  <c r="BK170" i="4"/>
  <c r="J126" i="4"/>
  <c r="BK188" i="4"/>
  <c r="BK158" i="4"/>
  <c r="BK138" i="4"/>
  <c r="J180" i="4"/>
  <c r="BK150" i="4"/>
  <c r="BK125" i="4"/>
  <c r="J190" i="4"/>
  <c r="J211" i="4"/>
  <c r="J137" i="4"/>
  <c r="J207" i="4"/>
  <c r="J169" i="4"/>
  <c r="J148" i="4"/>
  <c r="J195" i="4"/>
  <c r="BK163" i="4"/>
  <c r="J137" i="3"/>
  <c r="BK146" i="3"/>
  <c r="BK137" i="4"/>
  <c r="BK129" i="4"/>
  <c r="BK174" i="4"/>
  <c r="BK147" i="4"/>
  <c r="BK191" i="4"/>
  <c r="J162" i="4"/>
  <c r="J125" i="4"/>
  <c r="BK184" i="4"/>
  <c r="J156" i="4"/>
  <c r="J182" i="4"/>
  <c r="J158" i="4"/>
  <c r="J128" i="4"/>
  <c r="BK185" i="4"/>
  <c r="BK171" i="4"/>
  <c r="J134" i="4"/>
  <c r="BK201" i="4"/>
  <c r="BK165" i="4"/>
  <c r="J133" i="4"/>
  <c r="J184" i="4"/>
  <c r="BK128" i="4"/>
  <c r="J268" i="2"/>
  <c r="BK222" i="2"/>
  <c r="BK178" i="2"/>
  <c r="J511" i="2"/>
  <c r="BK417" i="2"/>
  <c r="BK337" i="2"/>
  <c r="J276" i="2"/>
  <c r="J214" i="2"/>
  <c r="BK510" i="2"/>
  <c r="BK403" i="2"/>
  <c r="J342" i="2"/>
  <c r="BK319" i="2"/>
  <c r="J269" i="2"/>
  <c r="BK215" i="2"/>
  <c r="BK499" i="2"/>
  <c r="BK478" i="2"/>
  <c r="BK405" i="2"/>
  <c r="BK375" i="2"/>
  <c r="J291" i="2"/>
  <c r="J229" i="2"/>
  <c r="J182" i="2"/>
  <c r="BK320" i="2"/>
  <c r="BK250" i="2"/>
  <c r="J226" i="2"/>
  <c r="J151" i="2"/>
  <c r="J131" i="3"/>
  <c r="BK133" i="3"/>
  <c r="J125" i="3"/>
  <c r="BK124" i="3"/>
  <c r="BK147" i="3"/>
  <c r="BK137" i="3"/>
  <c r="J130" i="4"/>
  <c r="J175" i="4"/>
  <c r="BK164" i="4"/>
  <c r="J153" i="4"/>
  <c r="BK195" i="4"/>
  <c r="BK167" i="4"/>
  <c r="J141" i="4"/>
  <c r="BK178" i="4"/>
  <c r="J146" i="4"/>
  <c r="J193" i="4"/>
  <c r="BK176" i="4"/>
  <c r="BK200" i="4"/>
  <c r="J173" i="4"/>
  <c r="BK143" i="4"/>
  <c r="BK194" i="4"/>
  <c r="BK141" i="4"/>
  <c r="BK269" i="2"/>
  <c r="J250" i="2"/>
  <c r="J215" i="2"/>
  <c r="J155" i="2"/>
  <c r="BK467" i="2"/>
  <c r="BK430" i="2"/>
  <c r="J375" i="2"/>
  <c r="J327" i="2"/>
  <c r="J222" i="2"/>
  <c r="BK145" i="2"/>
  <c r="BK425" i="2"/>
  <c r="BK392" i="2"/>
  <c r="J364" i="2"/>
  <c r="BK327" i="2"/>
  <c r="J293" i="2"/>
  <c r="BK217" i="2"/>
  <c r="BK511" i="2"/>
  <c r="BK490" i="2"/>
  <c r="J478" i="2"/>
  <c r="J458" i="2"/>
  <c r="BK398" i="2"/>
  <c r="BK364" i="2"/>
  <c r="BK322" i="2"/>
  <c r="BK256" i="2"/>
  <c r="BK228" i="2"/>
  <c r="J172" i="2"/>
  <c r="BK314" i="2"/>
  <c r="J285" i="2"/>
  <c r="BK249" i="2"/>
  <c r="J198" i="2"/>
  <c r="J141" i="2"/>
  <c r="J133" i="3"/>
  <c r="J148" i="3"/>
  <c r="BK132" i="3"/>
  <c r="J143" i="3"/>
  <c r="BK145" i="3"/>
  <c r="BK129" i="3"/>
  <c r="BK135" i="4"/>
  <c r="BK207" i="4"/>
  <c r="J171" i="4"/>
  <c r="BK132" i="4"/>
  <c r="BK190" i="4"/>
  <c r="BK172" i="4"/>
  <c r="BK152" i="4"/>
  <c r="J200" i="4"/>
  <c r="J179" i="4"/>
  <c r="J147" i="4"/>
  <c r="BK173" i="4"/>
  <c r="BK149" i="4"/>
  <c r="J205" i="4"/>
  <c r="J186" i="4"/>
  <c r="BK139" i="4"/>
  <c r="J152" i="4"/>
  <c r="BK211" i="4"/>
  <c r="BK182" i="4"/>
  <c r="J149" i="4"/>
  <c r="BK208" i="4"/>
  <c r="J176" i="4"/>
  <c r="J256" i="2"/>
  <c r="BK220" i="2"/>
  <c r="BK159" i="2"/>
  <c r="BK460" i="2"/>
  <c r="J353" i="2"/>
  <c r="BK298" i="2"/>
  <c r="J230" i="2"/>
  <c r="J167" i="2"/>
  <c r="J442" i="2"/>
  <c r="J370" i="2"/>
  <c r="J314" i="2"/>
  <c r="J260" i="2"/>
  <c r="BK182" i="2"/>
  <c r="J503" i="2"/>
  <c r="J490" i="2"/>
  <c r="J467" i="2"/>
  <c r="BK444" i="2"/>
  <c r="J392" i="2"/>
  <c r="BK305" i="2"/>
  <c r="J248" i="2"/>
  <c r="J225" i="2"/>
  <c r="BK513" i="2"/>
  <c r="J297" i="2"/>
  <c r="J232" i="2"/>
  <c r="BK155" i="2"/>
  <c r="BK141" i="3"/>
  <c r="BK125" i="3"/>
  <c r="J145" i="3"/>
  <c r="J128" i="3"/>
  <c r="J126" i="3"/>
  <c r="J141" i="3"/>
  <c r="BK154" i="4"/>
  <c r="BK186" i="4"/>
  <c r="BK146" i="4"/>
  <c r="BK197" i="4"/>
  <c r="BK148" i="4"/>
  <c r="BK192" i="4"/>
  <c r="J167" i="4"/>
  <c r="J129" i="4"/>
  <c r="J139" i="4"/>
  <c r="J150" i="4"/>
  <c r="BK155" i="4"/>
  <c r="BK193" i="4"/>
  <c r="J151" i="4"/>
  <c r="BK199" i="4"/>
  <c r="BK166" i="4"/>
  <c r="J270" i="2"/>
  <c r="BK229" i="2"/>
  <c r="J218" i="2"/>
  <c r="BK172" i="2"/>
  <c r="J499" i="2"/>
  <c r="J444" i="2"/>
  <c r="BK411" i="2"/>
  <c r="BK348" i="2"/>
  <c r="BK293" i="2"/>
  <c r="BK248" i="2"/>
  <c r="J184" i="2"/>
  <c r="J510" i="2"/>
  <c r="BK436" i="2"/>
  <c r="J398" i="2"/>
  <c r="J348" i="2"/>
  <c r="J309" i="2"/>
  <c r="BK285" i="2"/>
  <c r="J252" i="2"/>
  <c r="BK151" i="2"/>
  <c r="J494" i="2"/>
  <c r="J486" i="2"/>
  <c r="BK471" i="2"/>
  <c r="J460" i="2"/>
  <c r="J436" i="2"/>
  <c r="BK385" i="2"/>
  <c r="J329" i="2"/>
  <c r="BK268" i="2"/>
  <c r="J236" i="2"/>
  <c r="BK202" i="2"/>
  <c r="F35" i="2"/>
  <c r="J197" i="4"/>
  <c r="J174" i="4"/>
  <c r="J143" i="4"/>
  <c r="J189" i="4"/>
  <c r="J161" i="4"/>
  <c r="J124" i="4"/>
  <c r="BK159" i="4"/>
  <c r="BK126" i="4"/>
  <c r="BK144" i="4"/>
  <c r="BK160" i="4"/>
  <c r="BK276" i="2"/>
  <c r="J238" i="2"/>
  <c r="J208" i="2"/>
  <c r="BK167" i="2"/>
  <c r="BK503" i="2"/>
  <c r="BK442" i="2"/>
  <c r="J405" i="2"/>
  <c r="J331" i="2"/>
  <c r="J249" i="2"/>
  <c r="J163" i="2"/>
  <c r="J508" i="2"/>
  <c r="J419" i="2"/>
  <c r="J385" i="2"/>
  <c r="BK328" i="2"/>
  <c r="J310" i="2"/>
  <c r="BK270" i="2"/>
  <c r="BK230" i="2"/>
  <c r="BK163" i="2"/>
  <c r="BK494" i="2"/>
  <c r="BK482" i="2"/>
  <c r="J471" i="2"/>
  <c r="BK450" i="2"/>
  <c r="BK394" i="2"/>
  <c r="BK342" i="2"/>
  <c r="J280" i="2"/>
  <c r="BK244" i="2"/>
  <c r="J217" i="2"/>
  <c r="AS94" i="1"/>
  <c r="BK214" i="2"/>
  <c r="J145" i="2"/>
  <c r="BK128" i="3"/>
  <c r="BK136" i="3"/>
  <c r="BK126" i="3"/>
  <c r="BK131" i="3"/>
  <c r="J129" i="3"/>
  <c r="J124" i="3"/>
  <c r="J132" i="3"/>
  <c r="BK153" i="4"/>
  <c r="J208" i="4"/>
  <c r="J177" i="4"/>
  <c r="J168" i="4"/>
  <c r="BK202" i="4"/>
  <c r="BK181" i="4"/>
  <c r="J159" i="4"/>
  <c r="J192" i="4"/>
  <c r="J165" i="4"/>
  <c r="BK140" i="4"/>
  <c r="BK189" i="4"/>
  <c r="J155" i="4"/>
  <c r="BK198" i="4"/>
  <c r="J199" i="4"/>
  <c r="J135" i="4"/>
  <c r="J140" i="4"/>
  <c r="BK204" i="4"/>
  <c r="J178" i="4"/>
  <c r="BK161" i="4"/>
  <c r="J202" i="4"/>
  <c r="J188" i="4"/>
  <c r="J154" i="4"/>
  <c r="J172" i="4"/>
  <c r="BK168" i="4"/>
  <c r="BK205" i="4"/>
  <c r="BK151" i="4"/>
  <c r="BK206" i="4"/>
  <c r="J160" i="4"/>
  <c r="BK124" i="4"/>
  <c r="J185" i="4"/>
  <c r="J157" i="4"/>
  <c r="BK130" i="4"/>
  <c r="BK177" i="4"/>
  <c r="BK196" i="4"/>
  <c r="BK175" i="4"/>
  <c r="BK208" i="2"/>
  <c r="BK504" i="2"/>
  <c r="J417" i="2"/>
  <c r="BK353" i="2"/>
  <c r="J305" i="2"/>
  <c r="J228" i="2"/>
  <c r="J136" i="3"/>
  <c r="J132" i="4"/>
  <c r="J206" i="4"/>
  <c r="BK145" i="4"/>
  <c r="BK134" i="4"/>
  <c r="J201" i="4"/>
  <c r="BK179" i="4"/>
  <c r="J34" i="2" l="1"/>
  <c r="T330" i="2"/>
  <c r="BK498" i="2"/>
  <c r="J498" i="2" s="1"/>
  <c r="J113" i="2" s="1"/>
  <c r="P123" i="3"/>
  <c r="T136" i="2"/>
  <c r="R330" i="2"/>
  <c r="BK134" i="3"/>
  <c r="J134" i="3" s="1"/>
  <c r="J98" i="3" s="1"/>
  <c r="BK144" i="3"/>
  <c r="J144" i="3" s="1"/>
  <c r="J102" i="3" s="1"/>
  <c r="P150" i="2"/>
  <c r="P213" i="2"/>
  <c r="BK231" i="2"/>
  <c r="J231" i="2"/>
  <c r="J105" i="2"/>
  <c r="P247" i="2"/>
  <c r="T292" i="2"/>
  <c r="R466" i="2"/>
  <c r="R509" i="2"/>
  <c r="P134" i="3"/>
  <c r="BK183" i="2"/>
  <c r="J183" i="2" s="1"/>
  <c r="J100" i="2" s="1"/>
  <c r="BK251" i="2"/>
  <c r="J251" i="2" s="1"/>
  <c r="J107" i="2" s="1"/>
  <c r="P144" i="3"/>
  <c r="R136" i="2"/>
  <c r="P330" i="2"/>
  <c r="T459" i="2"/>
  <c r="P509" i="2"/>
  <c r="R134" i="3"/>
  <c r="R123" i="4"/>
  <c r="R150" i="2"/>
  <c r="R213" i="2"/>
  <c r="R224" i="2"/>
  <c r="T247" i="2"/>
  <c r="P292" i="2"/>
  <c r="P466" i="2"/>
  <c r="T509" i="2"/>
  <c r="BK123" i="3"/>
  <c r="J123" i="3" s="1"/>
  <c r="J97" i="3" s="1"/>
  <c r="R144" i="3"/>
  <c r="T123" i="4"/>
  <c r="T136" i="4"/>
  <c r="R183" i="2"/>
  <c r="P231" i="2"/>
  <c r="R251" i="2"/>
  <c r="R321" i="2"/>
  <c r="P123" i="4"/>
  <c r="R136" i="4"/>
  <c r="BK136" i="2"/>
  <c r="J136" i="2" s="1"/>
  <c r="J98" i="2" s="1"/>
  <c r="T183" i="2"/>
  <c r="T231" i="2"/>
  <c r="P251" i="2"/>
  <c r="BK321" i="2"/>
  <c r="J321" i="2" s="1"/>
  <c r="J109" i="2" s="1"/>
  <c r="BK466" i="2"/>
  <c r="J466" i="2"/>
  <c r="J112" i="2" s="1"/>
  <c r="BK509" i="2"/>
  <c r="J509" i="2" s="1"/>
  <c r="J114" i="2" s="1"/>
  <c r="T134" i="3"/>
  <c r="T142" i="4"/>
  <c r="T213" i="2"/>
  <c r="P224" i="2"/>
  <c r="R247" i="2"/>
  <c r="BK292" i="2"/>
  <c r="J292" i="2"/>
  <c r="J108" i="2"/>
  <c r="T466" i="2"/>
  <c r="T123" i="3"/>
  <c r="T122" i="3" s="1"/>
  <c r="T144" i="3"/>
  <c r="BK123" i="4"/>
  <c r="BK136" i="4"/>
  <c r="J136" i="4"/>
  <c r="J98" i="4" s="1"/>
  <c r="P136" i="4"/>
  <c r="P187" i="4"/>
  <c r="P136" i="2"/>
  <c r="P135" i="2"/>
  <c r="P183" i="2"/>
  <c r="BK224" i="2"/>
  <c r="J224" i="2" s="1"/>
  <c r="J104" i="2" s="1"/>
  <c r="T224" i="2"/>
  <c r="BK247" i="2"/>
  <c r="J247" i="2"/>
  <c r="J106" i="2" s="1"/>
  <c r="R292" i="2"/>
  <c r="P321" i="2"/>
  <c r="BK459" i="2"/>
  <c r="J459" i="2"/>
  <c r="J111" i="2" s="1"/>
  <c r="T498" i="2"/>
  <c r="P142" i="4"/>
  <c r="R187" i="4"/>
  <c r="P203" i="4"/>
  <c r="BK150" i="2"/>
  <c r="J150" i="2"/>
  <c r="J99" i="2" s="1"/>
  <c r="BK213" i="2"/>
  <c r="J213" i="2" s="1"/>
  <c r="J101" i="2" s="1"/>
  <c r="R231" i="2"/>
  <c r="T251" i="2"/>
  <c r="T321" i="2"/>
  <c r="P459" i="2"/>
  <c r="R498" i="2"/>
  <c r="R123" i="3"/>
  <c r="R122" i="3" s="1"/>
  <c r="R142" i="4"/>
  <c r="T187" i="4"/>
  <c r="R203" i="4"/>
  <c r="T150" i="2"/>
  <c r="BK330" i="2"/>
  <c r="J330" i="2"/>
  <c r="J110" i="2" s="1"/>
  <c r="R459" i="2"/>
  <c r="P498" i="2"/>
  <c r="BK142" i="4"/>
  <c r="J142" i="4" s="1"/>
  <c r="J99" i="4" s="1"/>
  <c r="BK187" i="4"/>
  <c r="J187" i="4" s="1"/>
  <c r="J100" i="4" s="1"/>
  <c r="BK203" i="4"/>
  <c r="J203" i="4" s="1"/>
  <c r="J101" i="4" s="1"/>
  <c r="T203" i="4"/>
  <c r="BK142" i="3"/>
  <c r="J142" i="3" s="1"/>
  <c r="J101" i="3" s="1"/>
  <c r="BK140" i="3"/>
  <c r="J140" i="3" s="1"/>
  <c r="J100" i="3" s="1"/>
  <c r="BK221" i="2"/>
  <c r="J221" i="2"/>
  <c r="J102" i="2"/>
  <c r="BK138" i="3"/>
  <c r="J138" i="3"/>
  <c r="J99" i="3" s="1"/>
  <c r="BK210" i="4"/>
  <c r="J210" i="4" s="1"/>
  <c r="J102" i="4" s="1"/>
  <c r="BE133" i="4"/>
  <c r="BE139" i="4"/>
  <c r="BE147" i="4"/>
  <c r="BE151" i="4"/>
  <c r="BE168" i="4"/>
  <c r="BE170" i="4"/>
  <c r="BE181" i="4"/>
  <c r="BE190" i="4"/>
  <c r="BE200" i="4"/>
  <c r="BE205" i="4"/>
  <c r="BE193" i="4"/>
  <c r="BE197" i="4"/>
  <c r="BE124" i="4"/>
  <c r="BE126" i="4"/>
  <c r="BE129" i="4"/>
  <c r="BE144" i="4"/>
  <c r="BE158" i="4"/>
  <c r="BE159" i="4"/>
  <c r="BE160" i="4"/>
  <c r="BE162" i="4"/>
  <c r="BE163" i="4"/>
  <c r="BE176" i="4"/>
  <c r="BE186" i="4"/>
  <c r="BE192" i="4"/>
  <c r="BE196" i="4"/>
  <c r="BE202" i="4"/>
  <c r="BE128" i="4"/>
  <c r="BE132" i="4"/>
  <c r="BE143" i="4"/>
  <c r="BE148" i="4"/>
  <c r="BE211" i="4"/>
  <c r="J92" i="4"/>
  <c r="BE125" i="4"/>
  <c r="BE131" i="4"/>
  <c r="BE140" i="4"/>
  <c r="BE152" i="4"/>
  <c r="BE173" i="4"/>
  <c r="BE174" i="4"/>
  <c r="BE175" i="4"/>
  <c r="BE127" i="4"/>
  <c r="BE130" i="4"/>
  <c r="BE145" i="4"/>
  <c r="BE182" i="4"/>
  <c r="BE188" i="4"/>
  <c r="BE195" i="4"/>
  <c r="BK122" i="3"/>
  <c r="J122" i="3" s="1"/>
  <c r="J96" i="3" s="1"/>
  <c r="BE134" i="4"/>
  <c r="BE157" i="4"/>
  <c r="BE169" i="4"/>
  <c r="BE171" i="4"/>
  <c r="BE172" i="4"/>
  <c r="BE177" i="4"/>
  <c r="BE198" i="4"/>
  <c r="BE201" i="4"/>
  <c r="BE207" i="4"/>
  <c r="J89" i="4"/>
  <c r="BE135" i="4"/>
  <c r="BE137" i="4"/>
  <c r="BE153" i="4"/>
  <c r="BE164" i="4"/>
  <c r="BE166" i="4"/>
  <c r="BE183" i="4"/>
  <c r="BE185" i="4"/>
  <c r="BE206" i="4"/>
  <c r="BE208" i="4"/>
  <c r="BE209" i="4"/>
  <c r="E112" i="4"/>
  <c r="BE146" i="4"/>
  <c r="BE156" i="4"/>
  <c r="BE165" i="4"/>
  <c r="BE167" i="4"/>
  <c r="BE184" i="4"/>
  <c r="BE189" i="4"/>
  <c r="BE204" i="4"/>
  <c r="F92" i="4"/>
  <c r="BE150" i="4"/>
  <c r="BE154" i="4"/>
  <c r="BE161" i="4"/>
  <c r="BE178" i="4"/>
  <c r="BE179" i="4"/>
  <c r="BE180" i="4"/>
  <c r="BE191" i="4"/>
  <c r="BE194" i="4"/>
  <c r="BE199" i="4"/>
  <c r="BE138" i="4"/>
  <c r="BE141" i="4"/>
  <c r="BE149" i="4"/>
  <c r="BE155" i="4"/>
  <c r="BE130" i="3"/>
  <c r="BE133" i="3"/>
  <c r="BE143" i="3"/>
  <c r="BE145" i="3"/>
  <c r="F92" i="3"/>
  <c r="BE124" i="3"/>
  <c r="BE128" i="3"/>
  <c r="BE126" i="3"/>
  <c r="BE127" i="3"/>
  <c r="BE135" i="3"/>
  <c r="BE136" i="3"/>
  <c r="BE141" i="3"/>
  <c r="BE147" i="3"/>
  <c r="J89" i="3"/>
  <c r="BE125" i="3"/>
  <c r="BE129" i="3"/>
  <c r="BE132" i="3"/>
  <c r="BE137" i="3"/>
  <c r="J92" i="3"/>
  <c r="BE139" i="3"/>
  <c r="E85" i="3"/>
  <c r="BE131" i="3"/>
  <c r="BE146" i="3"/>
  <c r="BE148" i="3"/>
  <c r="J89" i="2"/>
  <c r="E124" i="2"/>
  <c r="BE184" i="2"/>
  <c r="BE194" i="2"/>
  <c r="BE208" i="2"/>
  <c r="BE225" i="2"/>
  <c r="BE228" i="2"/>
  <c r="BE230" i="2"/>
  <c r="BE244" i="2"/>
  <c r="BE248" i="2"/>
  <c r="BE252" i="2"/>
  <c r="BE268" i="2"/>
  <c r="BE280" i="2"/>
  <c r="BE291" i="2"/>
  <c r="BE298" i="2"/>
  <c r="BE319" i="2"/>
  <c r="BE322" i="2"/>
  <c r="BE327" i="2"/>
  <c r="BE513" i="2"/>
  <c r="F92" i="2"/>
  <c r="BE137" i="2"/>
  <c r="BE141" i="2"/>
  <c r="BE167" i="2"/>
  <c r="BE178" i="2"/>
  <c r="BE190" i="2"/>
  <c r="BE222" i="2"/>
  <c r="BE246" i="2"/>
  <c r="BE250" i="2"/>
  <c r="BE266" i="2"/>
  <c r="BE269" i="2"/>
  <c r="BE285" i="2"/>
  <c r="BE293" i="2"/>
  <c r="BE297" i="2"/>
  <c r="BE310" i="2"/>
  <c r="BE328" i="2"/>
  <c r="BE329" i="2"/>
  <c r="BE337" i="2"/>
  <c r="BE370" i="2"/>
  <c r="BE381" i="2"/>
  <c r="BE403" i="2"/>
  <c r="BE442" i="2"/>
  <c r="BE444" i="2"/>
  <c r="BE464" i="2"/>
  <c r="BE467" i="2"/>
  <c r="BE471" i="2"/>
  <c r="BE478" i="2"/>
  <c r="BE482" i="2"/>
  <c r="BE486" i="2"/>
  <c r="BE490" i="2"/>
  <c r="BE494" i="2"/>
  <c r="BE499" i="2"/>
  <c r="BA95" i="1"/>
  <c r="AW95" i="1"/>
  <c r="BE155" i="2"/>
  <c r="BE215" i="2"/>
  <c r="BE217" i="2"/>
  <c r="BE218" i="2"/>
  <c r="BE226" i="2"/>
  <c r="BE229" i="2"/>
  <c r="BE236" i="2"/>
  <c r="BE256" i="2"/>
  <c r="BE276" i="2"/>
  <c r="BE320" i="2"/>
  <c r="BE331" i="2"/>
  <c r="BE342" i="2"/>
  <c r="BE348" i="2"/>
  <c r="BE353" i="2"/>
  <c r="BE359" i="2"/>
  <c r="BE364" i="2"/>
  <c r="BE375" i="2"/>
  <c r="BE385" i="2"/>
  <c r="BE387" i="2"/>
  <c r="BE392" i="2"/>
  <c r="BE394" i="2"/>
  <c r="BE398" i="2"/>
  <c r="BE405" i="2"/>
  <c r="BE417" i="2"/>
  <c r="BE419" i="2"/>
  <c r="BE425" i="2"/>
  <c r="BE430" i="2"/>
  <c r="BE436" i="2"/>
  <c r="BE458" i="2"/>
  <c r="BE504" i="2"/>
  <c r="BE508" i="2"/>
  <c r="BE149" i="2"/>
  <c r="BE159" i="2"/>
  <c r="BE172" i="2"/>
  <c r="BE198" i="2"/>
  <c r="BE220" i="2"/>
  <c r="BE238" i="2"/>
  <c r="BE270" i="2"/>
  <c r="BE305" i="2"/>
  <c r="BE309" i="2"/>
  <c r="BE314" i="2"/>
  <c r="BE318" i="2"/>
  <c r="BE411" i="2"/>
  <c r="BE450" i="2"/>
  <c r="BE460" i="2"/>
  <c r="BE465" i="2"/>
  <c r="BE503" i="2"/>
  <c r="BE510" i="2"/>
  <c r="BE511" i="2"/>
  <c r="BE512" i="2"/>
  <c r="BC95" i="1"/>
  <c r="BE145" i="2"/>
  <c r="BE151" i="2"/>
  <c r="BE163" i="2"/>
  <c r="BE182" i="2"/>
  <c r="BE202" i="2"/>
  <c r="BE214" i="2"/>
  <c r="BE232" i="2"/>
  <c r="BE249" i="2"/>
  <c r="BE260" i="2"/>
  <c r="BB95" i="1"/>
  <c r="BD95" i="1"/>
  <c r="F37" i="3"/>
  <c r="BD96" i="1"/>
  <c r="F37" i="4"/>
  <c r="BD97" i="1"/>
  <c r="F36" i="4"/>
  <c r="BC97" i="1"/>
  <c r="F34" i="3"/>
  <c r="BA96" i="1"/>
  <c r="F35" i="4"/>
  <c r="BB97" i="1" s="1"/>
  <c r="F35" i="3"/>
  <c r="BB96" i="1" s="1"/>
  <c r="J34" i="4"/>
  <c r="AW97" i="1"/>
  <c r="F36" i="3"/>
  <c r="BC96" i="1"/>
  <c r="J34" i="3"/>
  <c r="AW96" i="1"/>
  <c r="F34" i="4"/>
  <c r="BA97" i="1"/>
  <c r="BK223" i="2" l="1"/>
  <c r="J223" i="2" s="1"/>
  <c r="J103" i="2" s="1"/>
  <c r="T223" i="2"/>
  <c r="P122" i="4"/>
  <c r="AU97" i="1"/>
  <c r="R135" i="2"/>
  <c r="R134" i="2" s="1"/>
  <c r="R223" i="2"/>
  <c r="P223" i="2"/>
  <c r="P134" i="2"/>
  <c r="AU95" i="1"/>
  <c r="R122" i="4"/>
  <c r="P122" i="3"/>
  <c r="AU96" i="1" s="1"/>
  <c r="BK122" i="4"/>
  <c r="J122" i="4" s="1"/>
  <c r="J30" i="4" s="1"/>
  <c r="AG97" i="1" s="1"/>
  <c r="AN97" i="1" s="1"/>
  <c r="T122" i="4"/>
  <c r="T135" i="2"/>
  <c r="T134" i="2" s="1"/>
  <c r="BK135" i="2"/>
  <c r="J135" i="2"/>
  <c r="J97" i="2"/>
  <c r="J123" i="4"/>
  <c r="J97" i="4"/>
  <c r="F33" i="2"/>
  <c r="AZ95" i="1" s="1"/>
  <c r="F33" i="3"/>
  <c r="AZ96" i="1" s="1"/>
  <c r="BA94" i="1"/>
  <c r="AW94" i="1"/>
  <c r="AK30" i="1"/>
  <c r="J33" i="2"/>
  <c r="AV95" i="1" s="1"/>
  <c r="AT95" i="1" s="1"/>
  <c r="J33" i="3"/>
  <c r="AV96" i="1" s="1"/>
  <c r="AT96" i="1" s="1"/>
  <c r="J30" i="3"/>
  <c r="AG96" i="1"/>
  <c r="BB94" i="1"/>
  <c r="W31" i="1" s="1"/>
  <c r="J33" i="4"/>
  <c r="AV97" i="1" s="1"/>
  <c r="AT97" i="1" s="1"/>
  <c r="BD94" i="1"/>
  <c r="W33" i="1"/>
  <c r="F33" i="4"/>
  <c r="AZ97" i="1"/>
  <c r="BC94" i="1"/>
  <c r="W32" i="1" s="1"/>
  <c r="BK134" i="2" l="1"/>
  <c r="J134" i="2"/>
  <c r="J96" i="4"/>
  <c r="AN96" i="1"/>
  <c r="J39" i="4"/>
  <c r="J39" i="3"/>
  <c r="J96" i="2"/>
  <c r="AU94" i="1"/>
  <c r="W30" i="1"/>
  <c r="J30" i="2"/>
  <c r="AG95" i="1"/>
  <c r="AG94" i="1" s="1"/>
  <c r="AK26" i="1" s="1"/>
  <c r="AK35" i="1" s="1"/>
  <c r="AZ94" i="1"/>
  <c r="AV94" i="1"/>
  <c r="AK29" i="1" s="1"/>
  <c r="AY94" i="1"/>
  <c r="AX94" i="1"/>
  <c r="J39" i="2" l="1"/>
  <c r="AN95" i="1"/>
  <c r="W29" i="1"/>
  <c r="AT94" i="1"/>
  <c r="AN94" i="1" s="1"/>
</calcChain>
</file>

<file path=xl/sharedStrings.xml><?xml version="1.0" encoding="utf-8"?>
<sst xmlns="http://schemas.openxmlformats.org/spreadsheetml/2006/main" count="6346" uniqueCount="1083">
  <si>
    <t>Export Komplet</t>
  </si>
  <si>
    <t/>
  </si>
  <si>
    <t>2.0</t>
  </si>
  <si>
    <t>ZAMOK</t>
  </si>
  <si>
    <t>False</t>
  </si>
  <si>
    <t>{cba2879a-49b4-47b4-bcc7-4ef6e415c7c8}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</si>
  <si>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</si>
  <si>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</si>
  <si>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</si>
  <si>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</si>
  <si>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</si>
  <si>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</si>
  <si>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</si>
  <si>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</si>
  <si>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SK24016-S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</si>
  <si>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</si>
  <si>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</si>
  <si>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VYSOKÁ ŠKOLA EKONOMICKÁ, Praha 3 - POSLUCHÁRNA A - rekonstrukce interiéru - stavební část</t>
  </si>
  <si>
    <t>KSO:</t>
  </si>
  <si>
    <t>CC-CZ:</t>
  </si>
  <si>
    <t>Místo:</t>
  </si>
  <si>
    <t xml:space="preserve"> </t>
  </si>
  <si>
    <t>Datum:</t>
  </si>
  <si>
    <t>2. 5. 2024</t>
  </si>
  <si>
    <t>Zadavatel:</t>
  </si>
  <si>
    <t>IČ:</t>
  </si>
  <si>
    <t>VYSOKÁ ŠKOLA EKONOMICKÁ</t>
  </si>
  <si>
    <t>DIČ:</t>
  </si>
  <si>
    <t>Uchazeč:</t>
  </si>
  <si>
    <t>Vyplň údaj</t>
  </si>
  <si>
    <t>Projektant:</t>
  </si>
  <si>
    <t>HOFMAN ARCHITEKTI s.r.o.</t>
  </si>
  <si>
    <t>True</t>
  </si>
  <si>
    <t>Zpracovatel:</t>
  </si>
  <si>
    <t>Martin Škrabal</t>
  </si>
  <si>
    <t>Poznámka:</t>
  </si>
  <si>
    <t xml:space="preserve">- Soupis prací je sestaven s využitím Cenové soustavy ÚRS - 2024 01_x000D_
- V ceně položek jsou obsaženy veškeré náklady, které jsou potřeba k plnohodnotné realizaci těchto položek_x000D_
- Cena každé položky zahrnuje zaměření in situ, výrobní dokumentaci, výrobu, dodávku, montáž, dopravu, přesuny hmot, detaily vč. úprav navazujících konstrukcí_x000D_
- Cena každé položky zahrnuje veškerá duševní vlastnictví, projektové a inženýrské práce, které se k realizaci a používání předmětu položek váží_x000D_
- Cena každé položky také zahrnuje její vzorování před její realizací v reálné velikosti na stavbě (vzorky mohou být vyžadovány i opakovaně)_x000D_
- V souhrnné ceně díla je zohledněna hodnota zařízení staveniště_x000D_
- Pokud se údaje v rozpočtu rozchází s jinými částmi dokumentace, platí data uvedená v rozpočtu_x000D_
- Vzhledem ke skutečnosti, že nebyly provedeny sondy, doporučuje se oceňovat položky na základě vizuální obhlídky místa plnění_x000D_
_x000D_
- Nakládání s odpady vzniklými v průběhu provádění díla bude řízeno dle Přílohy č. 1                                                   - Technická specifikace výtokových armatur bude řízena dle Přílohy č.2                                                                        - Další specifikace dodávek a požadavky na zpracování ceny dle Přílohy č.3                       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</si>
  <si>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</si>
  <si>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</si>
  <si>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</si>
  <si>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</si>
  <si>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</si>
  <si>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</si>
  <si>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</si>
  <si>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</si>
  <si>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</si>
  <si>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</si>
  <si>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</si>
  <si>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</si>
  <si>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</si>
  <si>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</si>
  <si>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</si>
  <si>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</si>
  <si>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</si>
  <si>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</si>
  <si>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</si>
  <si>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</si>
  <si>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</si>
  <si>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</si>
  <si>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</si>
  <si>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</si>
  <si>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</si>
  <si>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</si>
  <si>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</si>
  <si>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</si>
  <si>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</si>
  <si>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</si>
  <si>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</si>
  <si>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</si>
  <si>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</si>
  <si>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</si>
  <si>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</si>
  <si>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</si>
  <si>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</si>
  <si>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</si>
  <si>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</si>
  <si>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</si>
  <si>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</si>
  <si>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</si>
  <si>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</si>
  <si>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</si>
  <si>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</si>
  <si>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</t>
  </si>
  <si>
    <t>Stavební úpravy</t>
  </si>
  <si>
    <t>STA</t>
  </si>
  <si>
    <t>1</t>
  </si>
  <si>
    <t>{df00c57a-97c9-4407-a054-d5756e5e9c52}</t>
  </si>
  <si>
    <t>2</t>
  </si>
  <si>
    <t>VZT</t>
  </si>
  <si>
    <t>Vzduchotechnika</t>
  </si>
  <si>
    <t>{a61b2ce4-37ff-4b02-b1cf-0cec1d3c85de}</t>
  </si>
  <si>
    <t>EL</t>
  </si>
  <si>
    <t>Elektroinstalace</t>
  </si>
  <si>
    <t>{48b1b7d2-154e-4b78-9c01-b7c4b1f6dce0}</t>
  </si>
  <si>
    <t>malba1</t>
  </si>
  <si>
    <t>77,07</t>
  </si>
  <si>
    <t>malba2</t>
  </si>
  <si>
    <t>67,803</t>
  </si>
  <si>
    <t>KRYCÍ LIST SOUPISU PRACÍ</t>
  </si>
  <si>
    <t>Objekt:</t>
  </si>
  <si>
    <t>ST - Stavební úpravy</t>
  </si>
  <si>
    <t xml:space="preserve">- Soupis prací je sestaven s využitím Cenové soustavy ÚRS - 2024 01 - V ceně položek jsou obsaženy veškeré náklady, které jsou potřeba k plnohodnotné realizaci těchto položek - Cena každé položky zahrnuje zaměření in situ, výrobní dokumentaci, výrobu, dodávku, montáž, dopravu, přesuny hmot, detaily vč. úprav navazujících konstrukcí - Cena každé položky zahrnuje veškerá duševní vlastnictví, projektové a inženýrské práce, které se k realizaci a používání předmětu položek váží - Cena každé položky také zahrnuje její vzorování před její realizací v reálné velikosti na stavbě (vzorky mohou být vyžadovány i opakovaně) - V souhrnné ceně díla je zohledněna hodnota zařízení staveniště - Pokud se údaje v rozpočtu rozchází s jinými částmi dokumentace, platí data uvedená v rozpočtu - Vzhledem ke skutečnosti, že nebyly provedeny sondy, doporučuje se oceňovat položky na základě vizuální obhlídky místa plnění  - Nakládání s odpady vzniklými v průběhu provádění díla bude řízeno dle Přílohy č. 1                                                   - Technická specifikace výtokových armatur bude řízena dle Přílohy č.2                                                                        - Další specifikace dodávek a požadavky na zpracování ceny dle Přílohy č.3                       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</si>
  <si>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</si>
  <si>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</si>
  <si>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</si>
  <si>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</si>
  <si>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</si>
  <si>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</si>
  <si>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</si>
  <si>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</si>
  <si>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</si>
  <si>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</si>
  <si>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</si>
  <si>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</si>
  <si>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</si>
  <si>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714 - Akustická a protiotřesová opatření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</si>
  <si>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</si>
  <si>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</si>
  <si>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</si>
  <si>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</si>
  <si>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</si>
  <si>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</si>
  <si>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</si>
  <si>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</si>
  <si>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</si>
  <si>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</si>
  <si>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</si>
  <si>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</si>
  <si>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</si>
  <si>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</si>
  <si>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</si>
  <si>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</si>
  <si>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</si>
  <si>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</si>
  <si>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</si>
  <si>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</si>
  <si>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</si>
  <si>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</si>
  <si>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</si>
  <si>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</si>
  <si>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</si>
  <si>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</si>
  <si>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</si>
  <si>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</si>
  <si>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430321515</t>
  </si>
  <si>
    <t>Schodišťové konstrukce a rampy z betonu železového (bez výztuže) stupně, schodnice, ramena, podesty s nosníky tř. C 20/25</t>
  </si>
  <si>
    <t>m3</t>
  </si>
  <si>
    <t>CS ÚRS 2024 01</t>
  </si>
  <si>
    <t>1127914827</t>
  </si>
  <si>
    <t>VV</t>
  </si>
  <si>
    <t>0,5*1,13*0,11*10</t>
  </si>
  <si>
    <t>Mezisoučet</t>
  </si>
  <si>
    <t>3</t>
  </si>
  <si>
    <t>Součet</t>
  </si>
  <si>
    <t>430362021</t>
  </si>
  <si>
    <t>Výztuž schodišťových konstrukcí a ramp stupňů, schodnic, ramen, podest s nosníky ze svařovaných sítí z drátů typu KARI</t>
  </si>
  <si>
    <t>t</t>
  </si>
  <si>
    <t>-181054295</t>
  </si>
  <si>
    <t>0,5*1,13*10*5,4/1000</t>
  </si>
  <si>
    <t>434351141</t>
  </si>
  <si>
    <t>Bednění stupňů betonovaných na podstupňové desce nebo na terénu půdorysně přímočarých zřízení</t>
  </si>
  <si>
    <t>m2</t>
  </si>
  <si>
    <t>905064453</t>
  </si>
  <si>
    <t>(0,5*2+1,13)*0,11*10</t>
  </si>
  <si>
    <t>434351142</t>
  </si>
  <si>
    <t>Bednění stupňů betonovaných na podstupňové desce nebo na terénu půdorysně přímočarých odstranění</t>
  </si>
  <si>
    <t>-787514243</t>
  </si>
  <si>
    <t>6</t>
  </si>
  <si>
    <t>Úpravy povrchů, podlahy a osazování výplní</t>
  </si>
  <si>
    <t>5</t>
  </si>
  <si>
    <t>612131121</t>
  </si>
  <si>
    <t>Podkladní a spojovací vrstva vnitřních omítaných ploch penetrace disperzní nanášená ručně stěn</t>
  </si>
  <si>
    <t>-35518724</t>
  </si>
  <si>
    <t>"čelní stěna" 14,75*6,35</t>
  </si>
  <si>
    <t>612131151</t>
  </si>
  <si>
    <t>Sanační postřik vnitřních omítaných ploch vápenocementový nanášený ručně celoplošně stěn</t>
  </si>
  <si>
    <t>-409260214</t>
  </si>
  <si>
    <t>7</t>
  </si>
  <si>
    <t>612325423</t>
  </si>
  <si>
    <t>Oprava vápenocementové omítky vnitřních ploch štukové dvouvrstvé, tloušťky do 20 mm a tloušťky štuku do 3 mm stěn, v rozsahu opravované plochy přes 30 do 50%</t>
  </si>
  <si>
    <t>979343228</t>
  </si>
  <si>
    <t>"102" (17,7+1,36+0,9+1,9)*2,8</t>
  </si>
  <si>
    <t>8</t>
  </si>
  <si>
    <t>612326121</t>
  </si>
  <si>
    <t>Omítka sanační vnitřních ploch jednovrstvá jednovrstvá, tloušťky do 20 mm nanášená ručně svislých konstrukcí stěn</t>
  </si>
  <si>
    <t>1005571584</t>
  </si>
  <si>
    <t>9</t>
  </si>
  <si>
    <t>612328131</t>
  </si>
  <si>
    <t>Sanační štuk vnitřních ploch tloušťky do 3 mm svislých konstrukcí stěn</t>
  </si>
  <si>
    <t>1114702384</t>
  </si>
  <si>
    <t>3,8*5</t>
  </si>
  <si>
    <t>1,265*2,5</t>
  </si>
  <si>
    <t>10</t>
  </si>
  <si>
    <t>632450121</t>
  </si>
  <si>
    <t>Potěr cementový vyrovnávací ze suchých směsí v pásu o průměrné (střední) tl. od 10 do 20 mm</t>
  </si>
  <si>
    <t>-1084413109</t>
  </si>
  <si>
    <t>"1.01" 175/2</t>
  </si>
  <si>
    <t>"1.02" 13,95/2</t>
  </si>
  <si>
    <t>"1.03" 14,35/2</t>
  </si>
  <si>
    <t>11</t>
  </si>
  <si>
    <t>642945112</t>
  </si>
  <si>
    <t>Osazování ocelových zárubní protipožárních nebo protiplynových dveří do vynechaného otvoru, s obetonováním, dveří dvoukřídlových přes 2,5 do 6,5 m2</t>
  </si>
  <si>
    <t>kus</t>
  </si>
  <si>
    <t>-273667403</t>
  </si>
  <si>
    <t>"D1" 2</t>
  </si>
  <si>
    <t>M</t>
  </si>
  <si>
    <t>55331760</t>
  </si>
  <si>
    <t>zárubeň dvoukřídlá ocelová pro zdění s protipožární úpravou tl stěny 75-100mm rozměru 1600/1970, 2100mm</t>
  </si>
  <si>
    <t>1175569133</t>
  </si>
  <si>
    <t>Ostatní konstrukce a práce, bourání</t>
  </si>
  <si>
    <t>13</t>
  </si>
  <si>
    <t>949101112</t>
  </si>
  <si>
    <t>Lešení pomocné pracovní pro objekty pozemních staveb pro zatížení do 150 kg/m2, o výšce lešeňové podlahy přes 1,9 do 3,5 m</t>
  </si>
  <si>
    <t>-1239859722</t>
  </si>
  <si>
    <t>"1.02" 13,95</t>
  </si>
  <si>
    <t>"1.03" 14,35</t>
  </si>
  <si>
    <t>14</t>
  </si>
  <si>
    <t>952901111</t>
  </si>
  <si>
    <t>Vyčištění budov nebo objektů před předáním do užívání budov bytové nebo občanské výstavby, světlé výšky podlaží do 4 m</t>
  </si>
  <si>
    <t>1853102200</t>
  </si>
  <si>
    <t>204,65</t>
  </si>
  <si>
    <t>15</t>
  </si>
  <si>
    <t>962031133</t>
  </si>
  <si>
    <t>Bourání příček nebo přizdívek z cihel pálených plných nebo dutých, tl. přes 100 do 150 mm</t>
  </si>
  <si>
    <t>206313892</t>
  </si>
  <si>
    <t>(0,85+4,1+2,55+2,55+2,2)*3,95-1,6*2*2</t>
  </si>
  <si>
    <t>16</t>
  </si>
  <si>
    <t>968072456</t>
  </si>
  <si>
    <t>Vybourání kovových rámů oken s křídly, dveřních zárubní, vrat, stěn, ostění nebo obkladů dveřních zárubní, plochy přes 2 m2</t>
  </si>
  <si>
    <t>1151288745</t>
  </si>
  <si>
    <t>1,6*2*4</t>
  </si>
  <si>
    <t>17</t>
  </si>
  <si>
    <t>978013191</t>
  </si>
  <si>
    <t>Otlučení vápenných nebo vápenocementových omítek vnitřních ploch stěn s vyškrabáním spar, s očištěním zdiva, v rozsahu přes 50 do 100 %</t>
  </si>
  <si>
    <t>90804342</t>
  </si>
  <si>
    <t>"bourané konstrukce" ((0,85+4,1+2,55+2,55+2,2)*3,95-1,6*2*2)*2</t>
  </si>
  <si>
    <t>"boční stěny" 83,5*2</t>
  </si>
  <si>
    <t>18</t>
  </si>
  <si>
    <t>985312111</t>
  </si>
  <si>
    <t>Stěrka k vyrovnání ploch reprofilovaného betonu stěn, tloušťky do 2 mm</t>
  </si>
  <si>
    <t>1530436411</t>
  </si>
  <si>
    <t>997</t>
  </si>
  <si>
    <t>Přesun sutě</t>
  </si>
  <si>
    <t>19</t>
  </si>
  <si>
    <t>997013211</t>
  </si>
  <si>
    <t>Vnitrostaveništní doprava suti a vybouraných hmot vodorovně do 50 m s naložením ručně pro budovy a haly výšky do 6 m</t>
  </si>
  <si>
    <t>534274044</t>
  </si>
  <si>
    <t>20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</si>
  <si>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</si>
  <si>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</si>
  <si>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511270378</t>
  </si>
  <si>
    <t>34,018*3 'Přepočtené koeficientem množství</t>
  </si>
  <si>
    <t>997013501</t>
  </si>
  <si>
    <t>Odvoz suti a vybouraných hmot na skládku nebo meziskládku se složením, na vzdálenost do 1 km</t>
  </si>
  <si>
    <t>1775039954</t>
  </si>
  <si>
    <t>22</t>
  </si>
  <si>
    <t>997013509</t>
  </si>
  <si>
    <t>Odvoz suti a vybouraných hmot na skládku nebo meziskládku se složením, na vzdálenost Příplatek k ceně za každý další započatý 1 km přes 1 km</t>
  </si>
  <si>
    <t>-1704579171</t>
  </si>
  <si>
    <t>34,018*9 'Přepočtené koeficientem množství</t>
  </si>
  <si>
    <t>23</t>
  </si>
  <si>
    <t>997013631</t>
  </si>
  <si>
    <t>Poplatek za uložení stavebního odpadu na skládce (skládkovné) směsného stavebního a demoličního zatříděného do Katalogu odpadů pod kódem 17 09 04</t>
  </si>
  <si>
    <t>1878023381</t>
  </si>
  <si>
    <t>998</t>
  </si>
  <si>
    <t>Přesun hmot</t>
  </si>
  <si>
    <t>24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</si>
  <si>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</si>
  <si>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</si>
  <si>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75731723</t>
  </si>
  <si>
    <t>PSV</t>
  </si>
  <si>
    <t>Práce a dodávky PSV</t>
  </si>
  <si>
    <t>711</t>
  </si>
  <si>
    <t>Izolace proti vodě, vlhkosti a plynům</t>
  </si>
  <si>
    <t>25</t>
  </si>
  <si>
    <t>711111001</t>
  </si>
  <si>
    <t>Provedení izolace proti zemní vlhkosti natěradly a tmely za studena na ploše vodorovné V nátěrem penetračním</t>
  </si>
  <si>
    <t>198528339</t>
  </si>
  <si>
    <t>26</t>
  </si>
  <si>
    <t>11163150x</t>
  </si>
  <si>
    <t>lak penetrační asfaltový</t>
  </si>
  <si>
    <t>32</t>
  </si>
  <si>
    <t>-1126314593</t>
  </si>
  <si>
    <t>260,663*0,0003 'Přepočtené koeficientem množství</t>
  </si>
  <si>
    <t>27</t>
  </si>
  <si>
    <t>711192101</t>
  </si>
  <si>
    <t>Provedení izolace proti zemní vlhkosti hydroizolační stěrkou na ploše svislé S jednovrstvá na betonu</t>
  </si>
  <si>
    <t>-1483389917</t>
  </si>
  <si>
    <t>28</t>
  </si>
  <si>
    <t>24551030</t>
  </si>
  <si>
    <t>stěrka hydroizolační dvousložková cemento-polymerová vlákny vyztužená proti zemní vlhkosti</t>
  </si>
  <si>
    <t>kg</t>
  </si>
  <si>
    <t>243794989</t>
  </si>
  <si>
    <t>29</t>
  </si>
  <si>
    <t>998711311</t>
  </si>
  <si>
    <t>Přesun hmot pro izolace proti vodě, vlhkosti a plynům stanovený procentní sazbou (%) z ceny vodorovná dopravní vzdálenost do 50 m ruční (bez užití mechanizace) v objektech výšky do 6 m</t>
  </si>
  <si>
    <t>%</t>
  </si>
  <si>
    <t>-413411406</t>
  </si>
  <si>
    <t>714</t>
  </si>
  <si>
    <t>Akustická a protiotřesová opatření</t>
  </si>
  <si>
    <t>30</t>
  </si>
  <si>
    <t>714112211</t>
  </si>
  <si>
    <t>Montáž akustických obkladů z desek vyplněných křemičitým pískem stěn, ukotvených do betonu jednovrstvých</t>
  </si>
  <si>
    <t>196653854</t>
  </si>
  <si>
    <t>78,6+82,85</t>
  </si>
  <si>
    <t>31</t>
  </si>
  <si>
    <t>F02/F03</t>
  </si>
  <si>
    <t>Akustická deska dle specifikace</t>
  </si>
  <si>
    <t>-477208240</t>
  </si>
  <si>
    <t>161,45*1,08 'Přepočtené koeficientem množství</t>
  </si>
  <si>
    <t>714112241</t>
  </si>
  <si>
    <t>Montáž akustických obkladů z desek vyplněných křemičitým pískem stěn, ukotvených na rošt (bez podkladového roštu) kovový jednovrstvých</t>
  </si>
  <si>
    <t>495482672</t>
  </si>
  <si>
    <t>5*0,635*6*2-1,265*2,5</t>
  </si>
  <si>
    <t>0,85*2*2,5</t>
  </si>
  <si>
    <t>0,85*2*5</t>
  </si>
  <si>
    <t>33</t>
  </si>
  <si>
    <t>F01</t>
  </si>
  <si>
    <t>Akustický obklad dle specifikace</t>
  </si>
  <si>
    <t>-563294352</t>
  </si>
  <si>
    <t>47,688*1,08 'Přepočtené koeficientem množství</t>
  </si>
  <si>
    <t>34</t>
  </si>
  <si>
    <t>998714311</t>
  </si>
  <si>
    <t>Přesun hmot pro akustická a protiotřesová opatření stanovený procentní sazbou (%) z ceny vodorovná dopravní vzdálenost do 50 m ruční (bez užití mechanizace) v objektech výšky do 6 m</t>
  </si>
  <si>
    <t>-1709641163</t>
  </si>
  <si>
    <t>725</t>
  </si>
  <si>
    <t>Zdravotechnika - zařizovací předměty</t>
  </si>
  <si>
    <t>35</t>
  </si>
  <si>
    <t>725210821</t>
  </si>
  <si>
    <t>Demontáž umyvadel bez výtokových armatur umyvadel</t>
  </si>
  <si>
    <t>soubor</t>
  </si>
  <si>
    <t>2143033937</t>
  </si>
  <si>
    <t>36</t>
  </si>
  <si>
    <t>725820801</t>
  </si>
  <si>
    <t>Demontáž baterií nástěnných do G 3/4</t>
  </si>
  <si>
    <t>676994752</t>
  </si>
  <si>
    <t>37</t>
  </si>
  <si>
    <t>725860811</t>
  </si>
  <si>
    <t>Demontáž zápachových uzávěrek pro zařizovací předměty jednoduchých</t>
  </si>
  <si>
    <t>1057229146</t>
  </si>
  <si>
    <t>763</t>
  </si>
  <si>
    <t>Konstrukce suché výstavby</t>
  </si>
  <si>
    <t>38</t>
  </si>
  <si>
    <t>763111431</t>
  </si>
  <si>
    <t>Příčka ze sádrokartonových desek s nosnou konstrukcí z jednoduchých ocelových profilů UW, CW dvojitě opláštěná deskami impregnovanými H2 tl. 2 x 12,5 mm EI 60, příčka tl. 100 mm, profil 50, s izolací, Rw do 51 dB</t>
  </si>
  <si>
    <t>1659733713</t>
  </si>
  <si>
    <t>(2,565+1,06)*3,9</t>
  </si>
  <si>
    <t>39</t>
  </si>
  <si>
    <t>763121465x</t>
  </si>
  <si>
    <t>Stěna předsazená ze sádrokartonových desek s nosnou konstrukcí z ocelových profilů CW, UW dvojitě opláštěná deskami protipožárními impregnovanými DFH2 tl. 2 x 12,5 mm s izolací, EI 45, stěna tl. 75 mm, profil 50</t>
  </si>
  <si>
    <t>-2127718889</t>
  </si>
  <si>
    <t>(1,54*2+0,5)*3,9</t>
  </si>
  <si>
    <t>40</t>
  </si>
  <si>
    <t>763131752</t>
  </si>
  <si>
    <t>Podhled ze sádrokartonových desek ostatní práce a konstrukce na podhledech ze sádrokartonových desek montáž jedné vrstvy tepelné izolace</t>
  </si>
  <si>
    <t>-1200776606</t>
  </si>
  <si>
    <t>"1.01" 175</t>
  </si>
  <si>
    <t>41</t>
  </si>
  <si>
    <t>63150970</t>
  </si>
  <si>
    <t>role akustická a tepelně izolační ze skelných vláken tl 60mm</t>
  </si>
  <si>
    <t>1456520056</t>
  </si>
  <si>
    <t>203,3*1,02 'Přepočtené koeficientem množství</t>
  </si>
  <si>
    <t>42</t>
  </si>
  <si>
    <t>763172324</t>
  </si>
  <si>
    <t>Montáž dvířek pro konstrukce ze sádrokartonových desek revizních jednoplášťových pro příčky a předsazené stěny velikost (šxv) 500 x 500 mm</t>
  </si>
  <si>
    <t>-1487663198</t>
  </si>
  <si>
    <t>43</t>
  </si>
  <si>
    <t>59030713</t>
  </si>
  <si>
    <t>dvířka revizní jednokřídlá s automatickým zámkem 500x500mm</t>
  </si>
  <si>
    <t>1073742949</t>
  </si>
  <si>
    <t>44</t>
  </si>
  <si>
    <t>763431001</t>
  </si>
  <si>
    <t>Montáž podhledu minerálního včetně zavěšeného roštu viditelného s panely vyjímatelnými, velikosti panelů do 0,36 m2</t>
  </si>
  <si>
    <t>1908239473</t>
  </si>
  <si>
    <t>45</t>
  </si>
  <si>
    <t>63126300x</t>
  </si>
  <si>
    <t>panel akustický povrch velice porézní skelná tkanina hrana zatřená rovná αw=1,00 viditelný rastr š 24mm bílý tl 20mm</t>
  </si>
  <si>
    <t>57501958</t>
  </si>
  <si>
    <t>46</t>
  </si>
  <si>
    <t>59036519x</t>
  </si>
  <si>
    <t>deska podhledová minerální rovná bílá jemně texturovaná zvukově pohltivá tlumivá 15x600x600mm</t>
  </si>
  <si>
    <t>-9439423</t>
  </si>
  <si>
    <t>47</t>
  </si>
  <si>
    <t>763431801</t>
  </si>
  <si>
    <t>Demontáž podhledu minerálního na zavěšeném na roštu viditelném</t>
  </si>
  <si>
    <t>-1800099887</t>
  </si>
  <si>
    <t>48</t>
  </si>
  <si>
    <t>998763511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</si>
  <si>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</si>
  <si>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-847557884</t>
  </si>
  <si>
    <t>766</t>
  </si>
  <si>
    <t>Konstrukce truhlářské</t>
  </si>
  <si>
    <t>49</t>
  </si>
  <si>
    <t>766-1D</t>
  </si>
  <si>
    <t>Demontáž stávajícich posluchárenských sezení včetně ekologické likvidace</t>
  </si>
  <si>
    <t>ks</t>
  </si>
  <si>
    <t>1473002629</t>
  </si>
  <si>
    <t>15*11+9*2</t>
  </si>
  <si>
    <t>107</t>
  </si>
  <si>
    <t>766-1N</t>
  </si>
  <si>
    <t>Stabilní popisovací a magnetická tabule na fixy, celkový rozměr 180x120 na pevno přimontovaná k čelní stěně posluchárny.</t>
  </si>
  <si>
    <t>-1497749824</t>
  </si>
  <si>
    <t>50</t>
  </si>
  <si>
    <t>766411811</t>
  </si>
  <si>
    <t>Demontáž obložení stěn panely, plochy do 1,5 m2</t>
  </si>
  <si>
    <t>-1212145148</t>
  </si>
  <si>
    <t>14,75*5,6</t>
  </si>
  <si>
    <t>72,5-3,3*7</t>
  </si>
  <si>
    <t>11,4*3,25-1,6*2*2</t>
  </si>
  <si>
    <t>51</t>
  </si>
  <si>
    <t>766660031</t>
  </si>
  <si>
    <t>Montáž dveřních křídel dřevěných nebo plastových otevíravých do ocelové zárubně protipožárních dvoukřídlových jakékoliv šířky</t>
  </si>
  <si>
    <t>818429530</t>
  </si>
  <si>
    <t>52</t>
  </si>
  <si>
    <t>D/1</t>
  </si>
  <si>
    <t>vstupní dvoukřídlé dveře 1500x1970 dle specifikace včetně kování a samozavírače - EI C DP3+</t>
  </si>
  <si>
    <t>579567910</t>
  </si>
  <si>
    <t>53</t>
  </si>
  <si>
    <t>766691812</t>
  </si>
  <si>
    <t>Demontáž parapetních desek šířky přes 300 mm</t>
  </si>
  <si>
    <t>m</t>
  </si>
  <si>
    <t>-1915031019</t>
  </si>
  <si>
    <t>1,25*14</t>
  </si>
  <si>
    <t>54</t>
  </si>
  <si>
    <t>766694126</t>
  </si>
  <si>
    <t>Montáž ostatních truhlářských konstrukcí parapetních desek dřevěných nebo plastových šířky přes 300 mm</t>
  </si>
  <si>
    <t>238046456</t>
  </si>
  <si>
    <t>55</t>
  </si>
  <si>
    <t>60794105</t>
  </si>
  <si>
    <t>parapet dřevotřískový vnitřní povrch laminátový š 400mm</t>
  </si>
  <si>
    <t>186488398</t>
  </si>
  <si>
    <t>56</t>
  </si>
  <si>
    <t>60794121</t>
  </si>
  <si>
    <t>koncovka PVC k parapetním dřevotřískovým deskám 600mm</t>
  </si>
  <si>
    <t>488028343</t>
  </si>
  <si>
    <t>57</t>
  </si>
  <si>
    <t>998766311</t>
  </si>
  <si>
    <t>Přesun hmot pro konstrukce truhlářské stanovený procentní sazbou (%) z ceny vodorovná dopravní vzdálenost do 50 m ruční (bez užití mechanizace) v objektech výšky do 6 m</t>
  </si>
  <si>
    <t>-270373922</t>
  </si>
  <si>
    <t>767</t>
  </si>
  <si>
    <t>Konstrukce zámečnické</t>
  </si>
  <si>
    <t>58</t>
  </si>
  <si>
    <t>767642114</t>
  </si>
  <si>
    <t>Montáž automatických dveří posuvných, výšky přes 2200 do 3000 mm lineárních, šířky přes 1800 do 3500 mm</t>
  </si>
  <si>
    <t>1266587343</t>
  </si>
  <si>
    <t>"D/2" 1</t>
  </si>
  <si>
    <t>"D/3" 1</t>
  </si>
  <si>
    <t>59</t>
  </si>
  <si>
    <t>D/2</t>
  </si>
  <si>
    <t>Posuvné celoskleněné dveře 2540x2800 dle specifikace</t>
  </si>
  <si>
    <t>642830473</t>
  </si>
  <si>
    <t>60</t>
  </si>
  <si>
    <t>D/3</t>
  </si>
  <si>
    <t>162230767</t>
  </si>
  <si>
    <t>61</t>
  </si>
  <si>
    <t>998767311</t>
  </si>
  <si>
    <t>Přesun hmot pro zámečnické konstrukce stanovený procentní sazbou (%) z ceny vodorovná dopravní vzdálenost do 50 m ruční (bez užití mechanizace) v objektech výšky do 6 m</t>
  </si>
  <si>
    <t>1335826769</t>
  </si>
  <si>
    <t>776</t>
  </si>
  <si>
    <t>Podlahy povlakové</t>
  </si>
  <si>
    <t>62</t>
  </si>
  <si>
    <t>776111116</t>
  </si>
  <si>
    <t>Příprava podkladu povlakových podlah a stěn broušení podlah stávajícího podkladu pro odstranění lepidla (po starých krytinách)</t>
  </si>
  <si>
    <t>1013420390</t>
  </si>
  <si>
    <t>"1.01 - PVC"  131,7</t>
  </si>
  <si>
    <t>"1.01 - koberec" 44</t>
  </si>
  <si>
    <t>"1.02" 28,95</t>
  </si>
  <si>
    <t>63</t>
  </si>
  <si>
    <t>776111125</t>
  </si>
  <si>
    <t>Příprava podkladu povlakových podlah a stěn broušení schodišť stávajícího podkladu před litím stěrky</t>
  </si>
  <si>
    <t>1188878199</t>
  </si>
  <si>
    <t>(1,13+0,5)*20*0,11</t>
  </si>
  <si>
    <t>(1,13+0,5*2)*10*0,11</t>
  </si>
  <si>
    <t>64</t>
  </si>
  <si>
    <t>776111311</t>
  </si>
  <si>
    <t>Příprava podkladu povlakových podlah a stěn vysátí podlah</t>
  </si>
  <si>
    <t>-500738442</t>
  </si>
  <si>
    <t>65</t>
  </si>
  <si>
    <t>776111323</t>
  </si>
  <si>
    <t>Příprava podkladu povlakových podlah a stěn vysátí schodišť</t>
  </si>
  <si>
    <t>1415158597</t>
  </si>
  <si>
    <t>66</t>
  </si>
  <si>
    <t>776121112</t>
  </si>
  <si>
    <t>Příprava podkladu povlakových podlah a stěn penetrace vodou ředitelná podlah</t>
  </si>
  <si>
    <t>-1894360581</t>
  </si>
  <si>
    <t>67</t>
  </si>
  <si>
    <t>776121113</t>
  </si>
  <si>
    <t>Příprava podkladu povlakových podlah a stěn penetrace vodou ředitelná schodišť</t>
  </si>
  <si>
    <t>-1210307303</t>
  </si>
  <si>
    <t>68</t>
  </si>
  <si>
    <t>776141111</t>
  </si>
  <si>
    <t>Příprava podkladu povlakových podlah a stěn vyrovnání samonivelační stěrkou podlah min.pevnosti 20 MPa, tloušťky do 3 mm</t>
  </si>
  <si>
    <t>295574319</t>
  </si>
  <si>
    <t>69</t>
  </si>
  <si>
    <t>776143131</t>
  </si>
  <si>
    <t>Příprava podkladu povlakových podlah a stěn tmelení schodišť podstupnic stěrka tloušťky do 3 mm</t>
  </si>
  <si>
    <t>1162242272</t>
  </si>
  <si>
    <t>70</t>
  </si>
  <si>
    <t>776201811</t>
  </si>
  <si>
    <t>Demontáž povlakových podlahovin lepených ručně bez podložky</t>
  </si>
  <si>
    <t>-938150124</t>
  </si>
  <si>
    <t>"1.01" 175,7</t>
  </si>
  <si>
    <t>"1.02" 14,1</t>
  </si>
  <si>
    <t>"1.03" 14,5</t>
  </si>
  <si>
    <t>71</t>
  </si>
  <si>
    <t>776211111</t>
  </si>
  <si>
    <t>Montáž textilních podlahovin lepením pásů standardních</t>
  </si>
  <si>
    <t>-247018550</t>
  </si>
  <si>
    <t>72</t>
  </si>
  <si>
    <t>69751103x</t>
  </si>
  <si>
    <t xml:space="preserve">zátěžový vpichovaný koberec, vlákno 100% PP, hmotnost 750 g/m2, zátěž 33, útlum 19 dB, hořlavost Cfi-S1, Al rohová lišta po obvodě, odstín a vzor dle výběru investora (vyvzorkovat)_x000D_
</t>
  </si>
  <si>
    <t>-529962796</t>
  </si>
  <si>
    <t>44*1,1 'Přepočtené koeficientem množství</t>
  </si>
  <si>
    <t>73</t>
  </si>
  <si>
    <t>776221111</t>
  </si>
  <si>
    <t>Montáž podlahovin z PVC lepením standardním lepidlem z pásů</t>
  </si>
  <si>
    <t>102617532</t>
  </si>
  <si>
    <t>74</t>
  </si>
  <si>
    <t>28411142x</t>
  </si>
  <si>
    <t>druh krytiny dle EN 10581: homogenní PVC, typ I, obsah: min. 53% čistého polyvinylchloridu, 100% bezftalátová, povrchová úprava: IQ PUR, třída zátěže: 34/43, celková tloušťka dle EN 428: 2 mm, hmotnost dle EN 430: 2700 g/m2, reakce na oheň dle EN ISO 13501-1, Bfl s1, test na kolečkové židle dle EN 425: vhodné, chemická odolnost dle EN 423: excelentní, test na čisté prostory dle ASTM F51/00: Třída A, ISO 14644-1: ISO třída 4, recyklovatelnost: 100%, spojení jednotlivých pasů – tepelným svárem, šňůra v odpovídajícím dekoru k PVC, odstín a vzor dle výběru investora (vyvzorkovat)</t>
  </si>
  <si>
    <t>-1114033492</t>
  </si>
  <si>
    <t>160,65*1,1 'Přepočtené koeficientem množství</t>
  </si>
  <si>
    <t>75</t>
  </si>
  <si>
    <t>776301811</t>
  </si>
  <si>
    <t>Demontáž povlakových podlahovin ze schodišťových stupňů bez podložky</t>
  </si>
  <si>
    <t>-597275918</t>
  </si>
  <si>
    <t>1,65*20</t>
  </si>
  <si>
    <t>76</t>
  </si>
  <si>
    <t>776321211</t>
  </si>
  <si>
    <t>Montáž podlahovin z PVC na schodišťové stupně podstupnic, výšky do 200 mm</t>
  </si>
  <si>
    <t>-619473728</t>
  </si>
  <si>
    <t>(1,13+0,5)*20</t>
  </si>
  <si>
    <t>(1,13+0,5*2)*10</t>
  </si>
  <si>
    <t>77</t>
  </si>
  <si>
    <t>1412937192</t>
  </si>
  <si>
    <t>53,9*0,121 'Přepočtené koeficientem množství</t>
  </si>
  <si>
    <t>78</t>
  </si>
  <si>
    <t>776410811</t>
  </si>
  <si>
    <t>Demontáž soklíků nebo lišt pryžových nebo plastových</t>
  </si>
  <si>
    <t>1120922250</t>
  </si>
  <si>
    <t>"1.01" 57,3-1,55*2</t>
  </si>
  <si>
    <t>"1.02" 17,5-1,55*2</t>
  </si>
  <si>
    <t>"1.03" 18,5-1,55*2</t>
  </si>
  <si>
    <t>79</t>
  </si>
  <si>
    <t>776421111</t>
  </si>
  <si>
    <t>Montáž lišt obvodových lepených</t>
  </si>
  <si>
    <t>-1152937155</t>
  </si>
  <si>
    <t>"1.01 - PVC"  34,4-2,54*2</t>
  </si>
  <si>
    <t>"1.01 - koberec" 21,8</t>
  </si>
  <si>
    <t>"1.02" 32,8-2,54*2-1,6*2</t>
  </si>
  <si>
    <t>80</t>
  </si>
  <si>
    <t>28342166</t>
  </si>
  <si>
    <t>lišta podlahová PVC zakončovací</t>
  </si>
  <si>
    <t>-481127777</t>
  </si>
  <si>
    <t>75,64*1,02 'Přepočtené koeficientem množství</t>
  </si>
  <si>
    <t>81</t>
  </si>
  <si>
    <t>776421711</t>
  </si>
  <si>
    <t>Montáž lišt vložení pásků z podlahoviny do lišt včetně nařezání</t>
  </si>
  <si>
    <t>1749746646</t>
  </si>
  <si>
    <t>82</t>
  </si>
  <si>
    <t>460072730</t>
  </si>
  <si>
    <t>21,8*0,11 'Přepočtené koeficientem množství</t>
  </si>
  <si>
    <t>83</t>
  </si>
  <si>
    <t>674361677</t>
  </si>
  <si>
    <t>53,84*0,11 'Přepočtené koeficientem množství</t>
  </si>
  <si>
    <t>84</t>
  </si>
  <si>
    <t>776431111</t>
  </si>
  <si>
    <t>Montáž schodišťových hran kovových nebo plastových lepených</t>
  </si>
  <si>
    <t>1622085109</t>
  </si>
  <si>
    <t>11,45*10</t>
  </si>
  <si>
    <t>85</t>
  </si>
  <si>
    <t>28342160</t>
  </si>
  <si>
    <t>hrana schodová s lemovým ukončením z PVC 30x35x3mm</t>
  </si>
  <si>
    <t>622693958</t>
  </si>
  <si>
    <t>168,4*1,02 'Přepočtené koeficientem množství</t>
  </si>
  <si>
    <t>86</t>
  </si>
  <si>
    <t>776991111</t>
  </si>
  <si>
    <t>Ostatní práce spárování silikonem</t>
  </si>
  <si>
    <t>-1045139753</t>
  </si>
  <si>
    <t>87</t>
  </si>
  <si>
    <t>776991121</t>
  </si>
  <si>
    <t>Ostatní práce údržba nových podlahovin po pokládce čištění základní</t>
  </si>
  <si>
    <t>618195873</t>
  </si>
  <si>
    <t>88</t>
  </si>
  <si>
    <t>998776311</t>
  </si>
  <si>
    <t>Přesun hmot pro podlahy povlakové stanovený procentní sazbou (%) z ceny vodorovná dopravní vzdálenost do 50 m ruční (bez užití mechanizace) v objektech výšky do 6 m</t>
  </si>
  <si>
    <t>855551919</t>
  </si>
  <si>
    <t>783</t>
  </si>
  <si>
    <t>Dokončovací práce - nátěry</t>
  </si>
  <si>
    <t>89</t>
  </si>
  <si>
    <t>783301311</t>
  </si>
  <si>
    <t>Příprava podkladu zámečnických konstrukcí před provedením nátěru odmaštění odmašťovačem vodou ředitelným</t>
  </si>
  <si>
    <t>1692218010</t>
  </si>
  <si>
    <t>"zárubně" (1,6+2,02*2)*0,35*2</t>
  </si>
  <si>
    <t>90</t>
  </si>
  <si>
    <t>783315101</t>
  </si>
  <si>
    <t>Mezinátěr zámečnických konstrukcí jednonásobný syntetický standardní</t>
  </si>
  <si>
    <t>365061913</t>
  </si>
  <si>
    <t>91</t>
  </si>
  <si>
    <t>783317101</t>
  </si>
  <si>
    <t>Krycí nátěr (email) zámečnických konstrukcí jednonásobný syntetický standardní</t>
  </si>
  <si>
    <t>-1620283453</t>
  </si>
  <si>
    <t>784</t>
  </si>
  <si>
    <t>Dokončovací práce - malby a tapety</t>
  </si>
  <si>
    <t>92</t>
  </si>
  <si>
    <t>784111001</t>
  </si>
  <si>
    <t>Oprášení (ometení) podkladu v místnostech výšky do 3,80 m</t>
  </si>
  <si>
    <t>-841089648</t>
  </si>
  <si>
    <t>"102" (17,7+1,36+0,9+1,9+1,06+0,5+1,54+2,565)*2,8</t>
  </si>
  <si>
    <t>93</t>
  </si>
  <si>
    <t>784111003</t>
  </si>
  <si>
    <t>Oprášení (ometení) podkladu v místnostech výšky přes 3,80 do 5,00 m</t>
  </si>
  <si>
    <t>749929088</t>
  </si>
  <si>
    <t>"101"</t>
  </si>
  <si>
    <t>0,7*12+6,65*0,4*14</t>
  </si>
  <si>
    <t>94</t>
  </si>
  <si>
    <t>784121001</t>
  </si>
  <si>
    <t>Oškrabání malby v místnostech výšky do 3,80 m</t>
  </si>
  <si>
    <t>341907001</t>
  </si>
  <si>
    <t>95</t>
  </si>
  <si>
    <t>784181101</t>
  </si>
  <si>
    <t>Penetrace podkladu jednonásobná základní akrylátová bezbarvá v místnostech výšky do 3,80 m</t>
  </si>
  <si>
    <t>1981056746</t>
  </si>
  <si>
    <t>96</t>
  </si>
  <si>
    <t>784181103</t>
  </si>
  <si>
    <t>Penetrace podkladu jednonásobná základní akrylátová bezbarvá v místnostech výšky přes 3,80 do 5,00 m</t>
  </si>
  <si>
    <t>-605288182</t>
  </si>
  <si>
    <t>97</t>
  </si>
  <si>
    <t>784221101</t>
  </si>
  <si>
    <t>Malby z malířských směsí otěruvzdorných za sucha dvojnásobné, bílé za sucha otěruvzdorné dobře v místnostech výšky do 3,80 m</t>
  </si>
  <si>
    <t>-479252018</t>
  </si>
  <si>
    <t>98</t>
  </si>
  <si>
    <t>784221103</t>
  </si>
  <si>
    <t>Malby z malířských směsí otěruvzdorných za sucha dvojnásobné, bílé za sucha otěruvzdorné dobře v místnostech výšky přes 3,80 do 5,00 m</t>
  </si>
  <si>
    <t>-502648093</t>
  </si>
  <si>
    <t>786</t>
  </si>
  <si>
    <t>Dokončovací práce - čalounické úpravy</t>
  </si>
  <si>
    <t>99</t>
  </si>
  <si>
    <t>786612200</t>
  </si>
  <si>
    <t>Montáž zastiňujících rolet do jakýchkoli typů oken z textilií nebo umělých tkanin</t>
  </si>
  <si>
    <t>-391735380</t>
  </si>
  <si>
    <t>100</t>
  </si>
  <si>
    <t>OV1</t>
  </si>
  <si>
    <t>Zastiňující rolety dle specifikace</t>
  </si>
  <si>
    <t>1697510112</t>
  </si>
  <si>
    <t>101</t>
  </si>
  <si>
    <t>786624111x</t>
  </si>
  <si>
    <t>Montáž zastiňujících žaluzií lamelových do oken zdvojených otevíravých, sklápěcích nebo vyklápěcích dřevěných</t>
  </si>
  <si>
    <t>643236244</t>
  </si>
  <si>
    <t>3,35*7*2</t>
  </si>
  <si>
    <t>102</t>
  </si>
  <si>
    <t>998786311</t>
  </si>
  <si>
    <t>Přesun hmot pro stínění a čalounické úpravy stanovený procentní sazbou (%) z ceny vodorovná dopravní vzdálenost do 50 m ruční (bez užití mechanizace) v objektech výšky (hloubky) do 6 m</t>
  </si>
  <si>
    <t>-2069860908</t>
  </si>
  <si>
    <t>VRN</t>
  </si>
  <si>
    <t>Vedlejší rozpočtové náklady</t>
  </si>
  <si>
    <t>103</t>
  </si>
  <si>
    <t>030001000</t>
  </si>
  <si>
    <t>Zařízení staveniště</t>
  </si>
  <si>
    <t>1024</t>
  </si>
  <si>
    <t>1790892149</t>
  </si>
  <si>
    <t>104</t>
  </si>
  <si>
    <t>020001000</t>
  </si>
  <si>
    <t>Příprava staveniště</t>
  </si>
  <si>
    <t>-436199578</t>
  </si>
  <si>
    <t>105</t>
  </si>
  <si>
    <t>034203000x</t>
  </si>
  <si>
    <t>Opatření na ochranu pozemků sousedních se staveništěm</t>
  </si>
  <si>
    <t>745611457</t>
  </si>
  <si>
    <t>106</t>
  </si>
  <si>
    <t>090001000</t>
  </si>
  <si>
    <t>Ostatní náklady</t>
  </si>
  <si>
    <t>359639397</t>
  </si>
  <si>
    <t>VZT - Vzduchotechnika</t>
  </si>
  <si>
    <t>D1 - Zařízení č. 1 Větrání posluchárny A</t>
  </si>
  <si>
    <t>D2 - Zařízení č. 2 Chlazení posluchárny A</t>
  </si>
  <si>
    <t>D3 - Demontáže</t>
  </si>
  <si>
    <t>D4 - Izolace</t>
  </si>
  <si>
    <t>D5 - Nátěry</t>
  </si>
  <si>
    <t>D6 - Uvedení do chodu</t>
  </si>
  <si>
    <t>D1</t>
  </si>
  <si>
    <t>Zařízení č. 1 Větrání posluchárny A</t>
  </si>
  <si>
    <t>Pol102</t>
  </si>
  <si>
    <t>Anemostat čtvercový, přívodní, horizontální připojení Js 250, klapka, rozměry 600x250, nastavitelné lamely, Qv=293 m3/h</t>
  </si>
  <si>
    <t>Pol103</t>
  </si>
  <si>
    <t>Vyústka obdélníková komfortní dvouřadá 280x100R1</t>
  </si>
  <si>
    <t>Pol104</t>
  </si>
  <si>
    <t>Ohebné hliníkové potrubí s útlumem hluku Js 250</t>
  </si>
  <si>
    <t>Pol105</t>
  </si>
  <si>
    <t>Potrubí spiro vč tvar kusů Js 250</t>
  </si>
  <si>
    <t>Pol106</t>
  </si>
  <si>
    <t>Potrubí sk I z ocel pozinik plechu vč tvar kusů, 30%vs, obvod 1050/20%</t>
  </si>
  <si>
    <t>Pol107</t>
  </si>
  <si>
    <t>Potrubí sk I z ocel pozinik plechu vč tvar kusů, 30%vs, obvod 1500/80%</t>
  </si>
  <si>
    <t>Pol108</t>
  </si>
  <si>
    <t>Potrubí sk I z ocel pozinik plechu vč tvar kusů, 30%vs, obvod 1890/80%</t>
  </si>
  <si>
    <t>Pol109</t>
  </si>
  <si>
    <t>Potrubí sk I z ocel pozinik plechu vč tvar kusů, 30%vs, obvod 2630/80%</t>
  </si>
  <si>
    <t>Pol110</t>
  </si>
  <si>
    <t>Spojovací a těsnicí materiál</t>
  </si>
  <si>
    <t>Pol111</t>
  </si>
  <si>
    <t>Závěsy</t>
  </si>
  <si>
    <t>D2</t>
  </si>
  <si>
    <t>Zařízení č. 2 Chlazení posluchárny A</t>
  </si>
  <si>
    <t>Pol112</t>
  </si>
  <si>
    <t>Kazetová vnitřní jednotka 600x600 vč čerpadla Qch=2,2kw, demontáž a posunutí do nové polohy vč úpravy trasy potrubí chladiva a připojení el rozvodu</t>
  </si>
  <si>
    <t>D3</t>
  </si>
  <si>
    <t>Demontáže</t>
  </si>
  <si>
    <t>polx1</t>
  </si>
  <si>
    <t>Demontáž části zař. č. 1 Větrání nad podhledem posluchárny A.</t>
  </si>
  <si>
    <t>785441473</t>
  </si>
  <si>
    <t>D4</t>
  </si>
  <si>
    <t>Izolace</t>
  </si>
  <si>
    <t>Pol113</t>
  </si>
  <si>
    <t>Tepelná a akustická izolace vzt potrubí nad podhledem posluchárny A - 4 cm minerální plsti na trny + obal AL folií</t>
  </si>
  <si>
    <t>D5</t>
  </si>
  <si>
    <t>Nátěry</t>
  </si>
  <si>
    <t>Pol114</t>
  </si>
  <si>
    <t>Nátěr vzt zařízení ve venkovním prostoru - tón nátěru určí architekt</t>
  </si>
  <si>
    <t>D6</t>
  </si>
  <si>
    <t>Uvedení do chodu</t>
  </si>
  <si>
    <t>Pol115</t>
  </si>
  <si>
    <t>Příprava ke komplexnímu vyzkoušení</t>
  </si>
  <si>
    <t>hod</t>
  </si>
  <si>
    <t>Pol116</t>
  </si>
  <si>
    <t>Komplexní vyzkoušení</t>
  </si>
  <si>
    <t>Pol117</t>
  </si>
  <si>
    <t>Zkušební provoz</t>
  </si>
  <si>
    <t>Pol118</t>
  </si>
  <si>
    <t>Zaučení obsluhy</t>
  </si>
  <si>
    <t>EL - Elektroinstalace</t>
  </si>
  <si>
    <t>D1 - RPPA</t>
  </si>
  <si>
    <t>D2 - RH</t>
  </si>
  <si>
    <t>D3 - Úložný materiál,spínače, zásuvky, krabice, příslušenství - elektroinstalace NN + SK</t>
  </si>
  <si>
    <t>D4 - Kabely</t>
  </si>
  <si>
    <t xml:space="preserve">D5 - Svítidla </t>
  </si>
  <si>
    <t>D6 - Ostatní</t>
  </si>
  <si>
    <t>RPPA</t>
  </si>
  <si>
    <t>Pol17</t>
  </si>
  <si>
    <t>Přepěťová ochrana DEHNguard B+C TNS 230/400V</t>
  </si>
  <si>
    <t>Pol18</t>
  </si>
  <si>
    <t>Oceloplechová rozvodnice,min 200M, včetně DIN lišt a příslušenství</t>
  </si>
  <si>
    <t>Pol19</t>
  </si>
  <si>
    <t>Hlavní vypínač 3x125A</t>
  </si>
  <si>
    <t>Pol20</t>
  </si>
  <si>
    <t>Jističochránič OLI-16C-1N-030AC</t>
  </si>
  <si>
    <t>Pol21</t>
  </si>
  <si>
    <t>Jističochránič OLI-10C-1N-030AC</t>
  </si>
  <si>
    <t>Pol22</t>
  </si>
  <si>
    <t>Napájecí zdroj 12V/2A, DIN lišta</t>
  </si>
  <si>
    <t>Pol23</t>
  </si>
  <si>
    <t>Jistič PL7-10/C/1</t>
  </si>
  <si>
    <t>Pol24</t>
  </si>
  <si>
    <t>DALI PRO CONT-4 RTC, včetně oživení, nastavení</t>
  </si>
  <si>
    <t>Pol25</t>
  </si>
  <si>
    <t>Svorkovnice</t>
  </si>
  <si>
    <t>kpl</t>
  </si>
  <si>
    <t>Pol26</t>
  </si>
  <si>
    <t>Přepojení stávajících zachovávaných prvků</t>
  </si>
  <si>
    <t>Pol27</t>
  </si>
  <si>
    <t>Vydání scháma rozvaděče a popis dotčených prvků</t>
  </si>
  <si>
    <t>Pol28</t>
  </si>
  <si>
    <t>Další více nespecifikované příslušenství rozvaděčů</t>
  </si>
  <si>
    <t>RH</t>
  </si>
  <si>
    <t>Pol29</t>
  </si>
  <si>
    <t>Dozbrojení jističe PL7-100/B/3</t>
  </si>
  <si>
    <t>Pol30</t>
  </si>
  <si>
    <t>Úprava stávajícího rozvaděče RH-pole 6 pro osazení jističe</t>
  </si>
  <si>
    <t>Pol31</t>
  </si>
  <si>
    <t>Revize dokumentace rozvaděče</t>
  </si>
  <si>
    <t>Pol32</t>
  </si>
  <si>
    <t>Pol33</t>
  </si>
  <si>
    <t>Úložný materiál,spínače, zásuvky, krabice, příslušenství - elektroinstalace NN + SK</t>
  </si>
  <si>
    <t>Pol34</t>
  </si>
  <si>
    <t>Přístrojová krabice KU 68</t>
  </si>
  <si>
    <t>Pol35</t>
  </si>
  <si>
    <t>Přístrojová krabice KU 68 hluboká</t>
  </si>
  <si>
    <t>Pol36</t>
  </si>
  <si>
    <t>Rozbočovací krabice</t>
  </si>
  <si>
    <t>Pol37</t>
  </si>
  <si>
    <t>Průraz zdiva do 35cm</t>
  </si>
  <si>
    <t>Pol38</t>
  </si>
  <si>
    <t>Průraz příčky do 20cm</t>
  </si>
  <si>
    <t>Pol39</t>
  </si>
  <si>
    <t>Svorgovnice (např. Wago)</t>
  </si>
  <si>
    <t>Pol40</t>
  </si>
  <si>
    <t>Protipožární nástřik</t>
  </si>
  <si>
    <t>Pol41</t>
  </si>
  <si>
    <t>Podlahový box kompletní, osazený 1x230V; 1x 230V s přep ochranou D;  6x RJ45 Cat.6; 2x HDMI; 2x Jack 3,5; 1x USB</t>
  </si>
  <si>
    <t>Pol42</t>
  </si>
  <si>
    <t>Přístroj zásuvka 230V, komplet, zapuštěná montáž</t>
  </si>
  <si>
    <t>Pol43</t>
  </si>
  <si>
    <t>Přístroj zásuvka 3xRJ45 Cat.6</t>
  </si>
  <si>
    <t>Pol44</t>
  </si>
  <si>
    <t>Přístroj zásuvka 2xRJ45 Cat.6</t>
  </si>
  <si>
    <t>Pol45</t>
  </si>
  <si>
    <t>Konektor RJ45 Cat.6</t>
  </si>
  <si>
    <t>Pol46</t>
  </si>
  <si>
    <t>Rámeček jednonásobný</t>
  </si>
  <si>
    <t>Pol47</t>
  </si>
  <si>
    <t>Rámeček dvojnásobný</t>
  </si>
  <si>
    <t>Pol48</t>
  </si>
  <si>
    <t>Montážní rámeček</t>
  </si>
  <si>
    <t>Pol49</t>
  </si>
  <si>
    <t>Napojení pohonu žaluzií</t>
  </si>
  <si>
    <t>Pol50</t>
  </si>
  <si>
    <t>ŘJ pohonu žaluzií - součástí dodávky žaluzií - PD elektroinstalace uvažuje pouze tlačítkový pro ovládání, včetně napojení</t>
  </si>
  <si>
    <t>Pol51</t>
  </si>
  <si>
    <t>DALI COUPLER PB G2</t>
  </si>
  <si>
    <t>Pol52</t>
  </si>
  <si>
    <t>Dali Senso Coupler R</t>
  </si>
  <si>
    <t>Pol53</t>
  </si>
  <si>
    <t>Detektor přítomnosti LS/PD MULTI3 CI</t>
  </si>
  <si>
    <t>Pol54</t>
  </si>
  <si>
    <t>Napojení pohonu plátna</t>
  </si>
  <si>
    <t>Pol55</t>
  </si>
  <si>
    <t>Přístroj tlačítko 1násobné</t>
  </si>
  <si>
    <t>Pol56</t>
  </si>
  <si>
    <t>Přístroj žaluziové tlačítko</t>
  </si>
  <si>
    <t>Pol57</t>
  </si>
  <si>
    <t>Doplnění systému přístupu - kontrola pro dvoje dveře, včetně čteček karet a úpravy SW - v rámci zázemí posluchárny C</t>
  </si>
  <si>
    <t>Pol58</t>
  </si>
  <si>
    <t>Nízkoodběrový elektromechanický zámek - součástí dodávky dveří</t>
  </si>
  <si>
    <t>Pol59</t>
  </si>
  <si>
    <t>Napojení posuvných dveří na rozvody NN - příprava bude specifikována dodavatelem dveří</t>
  </si>
  <si>
    <t>Pol60</t>
  </si>
  <si>
    <t>Napojení posuvných dveří na systém EPS</t>
  </si>
  <si>
    <t>Pol61</t>
  </si>
  <si>
    <t>Dodávka, zapojení AV techniky - dle specifikace investora</t>
  </si>
  <si>
    <t>Pol62</t>
  </si>
  <si>
    <t>Úprava Racku zázemí posluchárny C, doplnění aktivních a pasivních prvků dle pokynů investora</t>
  </si>
  <si>
    <t>Pol63</t>
  </si>
  <si>
    <t>Ukončení datové kabeláže v zázemí posláchárny C</t>
  </si>
  <si>
    <t>Pol64</t>
  </si>
  <si>
    <t>Měření datové kabeláže, protokol o měření</t>
  </si>
  <si>
    <t>Pol65</t>
  </si>
  <si>
    <t>Převodník optický kabel / USB 2.0</t>
  </si>
  <si>
    <t>Pol66</t>
  </si>
  <si>
    <t>Přepojení stávajícíh jednotek FCU (přesné umístění bude specifikováno při realizaci), včetně naspojkování a prodložení kabeláže</t>
  </si>
  <si>
    <t>Pol67</t>
  </si>
  <si>
    <t>plechový žlab 100x125, včetně tvarovek, víka příslušenství, kotvení do stropu</t>
  </si>
  <si>
    <t>Pol68</t>
  </si>
  <si>
    <t>plechový žlab 50x125, včetně tvarovek, víka příslušenství, kotvení do stropu</t>
  </si>
  <si>
    <t>Pol69</t>
  </si>
  <si>
    <t>Uložení kabeláže v rámci kabelového kanálu 1.PP</t>
  </si>
  <si>
    <t>Pol70</t>
  </si>
  <si>
    <t>Kabelové chráničky se zvýšenou mechanickou odolností / kopoflex</t>
  </si>
  <si>
    <t>108</t>
  </si>
  <si>
    <t>Pol71</t>
  </si>
  <si>
    <t>Zmapování stávajích rozvodů</t>
  </si>
  <si>
    <t>110</t>
  </si>
  <si>
    <t>Pol72</t>
  </si>
  <si>
    <t>Demontáž stávající rušení elektroinstalace</t>
  </si>
  <si>
    <t>112</t>
  </si>
  <si>
    <t>Pol73</t>
  </si>
  <si>
    <t>Zapojení/ Přepojení Prvků VZT/ZTI/UT/CHL</t>
  </si>
  <si>
    <t>114</t>
  </si>
  <si>
    <t>Pol74</t>
  </si>
  <si>
    <t>Odvoz suti ze staveniště na skládku do 10km</t>
  </si>
  <si>
    <t>116</t>
  </si>
  <si>
    <t>Pol75</t>
  </si>
  <si>
    <t>Odvoz dalších hmot za staveniště do 10km</t>
  </si>
  <si>
    <t>118</t>
  </si>
  <si>
    <t>Pol76</t>
  </si>
  <si>
    <t>Doprava materiálu na stavbu</t>
  </si>
  <si>
    <t>120</t>
  </si>
  <si>
    <t>Pol77</t>
  </si>
  <si>
    <t>Drobná výše nespecifikovaný materiál</t>
  </si>
  <si>
    <t>122</t>
  </si>
  <si>
    <t>Kabely</t>
  </si>
  <si>
    <t>Pol78</t>
  </si>
  <si>
    <t>Kabel CYKY-J  3 X 2,5mm2</t>
  </si>
  <si>
    <t>124</t>
  </si>
  <si>
    <t>Pol79</t>
  </si>
  <si>
    <t>Kabel CYKY-J  5 X 1,5mm2</t>
  </si>
  <si>
    <t>126</t>
  </si>
  <si>
    <t>Pol80</t>
  </si>
  <si>
    <t>Kabel CYKY-J  5 X 2,5mm2</t>
  </si>
  <si>
    <t>128</t>
  </si>
  <si>
    <t>Pol81</t>
  </si>
  <si>
    <t>Kabel HDMI - 10m</t>
  </si>
  <si>
    <t>130</t>
  </si>
  <si>
    <t>Pol82</t>
  </si>
  <si>
    <t>Kabel USB - 10m</t>
  </si>
  <si>
    <t>132</t>
  </si>
  <si>
    <t>Pol83</t>
  </si>
  <si>
    <t>Kabel HDMI - 3m</t>
  </si>
  <si>
    <t>134</t>
  </si>
  <si>
    <t>Pol84</t>
  </si>
  <si>
    <t>Kabel USB - 3m</t>
  </si>
  <si>
    <t>136</t>
  </si>
  <si>
    <t>Pol85</t>
  </si>
  <si>
    <t>Kabel Audio (Jack3,5)</t>
  </si>
  <si>
    <t>138</t>
  </si>
  <si>
    <t>Pol86</t>
  </si>
  <si>
    <t>Kabel Audio 2x4</t>
  </si>
  <si>
    <t>140</t>
  </si>
  <si>
    <t>Pol87</t>
  </si>
  <si>
    <t>Optický kabel (propoj kamera)</t>
  </si>
  <si>
    <t>142</t>
  </si>
  <si>
    <t>Pol88</t>
  </si>
  <si>
    <t>Kabel UTP Cat.6</t>
  </si>
  <si>
    <t>144</t>
  </si>
  <si>
    <t>Pol89</t>
  </si>
  <si>
    <t>Kabel CYKY-J  5 X 25mm2</t>
  </si>
  <si>
    <t>146</t>
  </si>
  <si>
    <t>Pol90</t>
  </si>
  <si>
    <t>Kabel CYA 16mm2</t>
  </si>
  <si>
    <t>148</t>
  </si>
  <si>
    <t>Pol91</t>
  </si>
  <si>
    <t>Kabel CYA 6mm2</t>
  </si>
  <si>
    <t>150</t>
  </si>
  <si>
    <t>Pol92</t>
  </si>
  <si>
    <t>Drobná výše nespecifikovaná kabeláž, drobné kabelové propoje</t>
  </si>
  <si>
    <t>152</t>
  </si>
  <si>
    <t xml:space="preserve">Svítidla </t>
  </si>
  <si>
    <t>Pol93</t>
  </si>
  <si>
    <t>demontáž stávajícího kazetového osvětlení</t>
  </si>
  <si>
    <t>154</t>
  </si>
  <si>
    <t>Pol94</t>
  </si>
  <si>
    <t>Autonomní bateriové nouzové osvětlení - NO1 - dle knihy svítidel</t>
  </si>
  <si>
    <t>156</t>
  </si>
  <si>
    <t>Pol95</t>
  </si>
  <si>
    <t>Autonomní bateriové nouzové osvětlení - NO2 - dle knihy svítidel</t>
  </si>
  <si>
    <t>158</t>
  </si>
  <si>
    <t>Pol96</t>
  </si>
  <si>
    <t>Autonomní bateriové nouzové osvětlení - NO3 - dle knihy svítidel</t>
  </si>
  <si>
    <t>160</t>
  </si>
  <si>
    <t>Pol97</t>
  </si>
  <si>
    <t>Kazetové svítidlo - TYP A - dle knihy svítidel</t>
  </si>
  <si>
    <t>162</t>
  </si>
  <si>
    <t>Pol98</t>
  </si>
  <si>
    <t>Kazetové svítidlo - TYP B - dle knihy svítidel</t>
  </si>
  <si>
    <t>164</t>
  </si>
  <si>
    <t>Ostatní</t>
  </si>
  <si>
    <t>O1</t>
  </si>
  <si>
    <t>Revize</t>
  </si>
  <si>
    <t>-997032371</t>
  </si>
  <si>
    <t>SEZNAM FIGUR</t>
  </si>
  <si>
    <t>Výměra</t>
  </si>
  <si>
    <t>Použití figury:</t>
  </si>
  <si>
    <t>Oprášení (ometení ) podkladu v místnostech v do 3,80 m</t>
  </si>
  <si>
    <t>Oškrabání malby v místnostech v do 3,80 m</t>
  </si>
  <si>
    <t>Základní akrylátová jednonásobná bezbarvá penetrace podkladu v místnostech v do 3,80 m</t>
  </si>
  <si>
    <t>Dvojnásobné bílé malby ze směsí za sucha dobře otěruvzdorných v místnostech do 3,80 m</t>
  </si>
  <si>
    <t>Oprášení (ometení ) podkladu v místnostech v přes 3,80 do 5,00 m</t>
  </si>
  <si>
    <t>Základní akrylátová jednonásobná bezbarvá penetrace podkladu v místnostech v přes 3,80 do 5,00 m</t>
  </si>
  <si>
    <t>Dvojnásobné bílé malby ze směsí za sucha dobře otěruvzdorných v místnostech přes 3,80 do 5,00 m</t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</si>
  <si>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</si>
  <si>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</si>
  <si>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</si>
  <si>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</si>
  <si>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</si>
  <si>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</si>
  <si>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</si>
  <si>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</si>
  <si>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</si>
  <si>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</si>
  <si>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</si>
  <si>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</si>
  <si>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</si>
  <si>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</si>
  <si>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</si>
  <si>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</si>
  <si>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</si>
  <si>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</si>
  <si>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</si>
  <si>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</si>
  <si>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</si>
  <si>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</si>
  <si>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</si>
  <si>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</si>
  <si>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</si>
  <si>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</si>
  <si>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</si>
  <si>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</si>
  <si>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</si>
  <si>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</si>
  <si>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</si>
  <si>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</si>
  <si>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</si>
  <si>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</si>
  <si>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</si>
  <si>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</si>
  <si>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</si>
  <si>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</si>
  <si>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</si>
  <si>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</si>
  <si>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</si>
  <si>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</si>
  <si>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</si>
  <si>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</si>
  <si>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</si>
  <si>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</si>
  <si>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</si>
  <si>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</si>
  <si>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</si>
  <si>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</si>
  <si>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</si>
  <si>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</si>
  <si>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</si>
  <si>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</si>
  <si>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</si>
  <si>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</si>
  <si>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</si>
  <si>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</si>
  <si>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</si>
  <si>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</si>
  <si>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</si>
  <si>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</si>
  <si>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</si>
  <si>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</si>
  <si>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</si>
  <si>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</si>
  <si>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</si>
  <si>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</si>
  <si>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</si>
  <si>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</si>
  <si>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</si>
  <si>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</si>
  <si>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</si>
  <si>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</si>
  <si>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</si>
  <si>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</si>
  <si>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</si>
  <si>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</si>
  <si>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</si>
  <si>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</si>
  <si>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</si>
  <si>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</si>
  <si>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</si>
  <si>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</si>
  <si>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</si>
  <si>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</si>
  <si>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</si>
  <si>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</si>
  <si>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</si>
  <si>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</si>
  <si>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</si>
  <si>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</si>
  <si>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</si>
  <si>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</si>
  <si>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</si>
  <si>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</si>
  <si>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</si>
  <si>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</si>
  <si>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</si>
  <si>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</si>
  <si>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</si>
  <si>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</si>
  <si>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</si>
  <si>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</si>
  <si>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</si>
  <si>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</si>
  <si>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</si>
  <si>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</si>
  <si>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</si>
  <si>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</si>
  <si>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</si>
  <si>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</si>
  <si>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</si>
  <si>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</si>
  <si>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</si>
  <si>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• mezinárodní standardy ISO 20887;</t>
  </si>
  <si>
    <r>
      <t xml:space="preserve">• Základní přehled o druhotných surovinách a recyklovaných výrobcích: </t>
    </r>
    <r>
      <rPr>
        <u/>
        <sz val="10"/>
        <color rgb="FF000000"/>
        <rFont val="Calibri"/>
        <family val="2"/>
        <charset val="238"/>
      </rPr>
      <t>http://www.recyklujmestavby.cz/</t>
    </r>
    <r>
      <rPr>
        <sz val="10"/>
        <color rgb="FF000000"/>
        <rFont val="Calibri"/>
        <family val="2"/>
        <charset val="238"/>
      </rPr>
      <t>.</t>
    </r>
  </si>
  <si>
    <t>Příloha č.2</t>
  </si>
  <si>
    <t>Při instalaci těchto zařízení k využívání vody, je nutné dodržet tyto technické specifikace:</t>
  </si>
  <si>
    <t>a) umyvadlové baterie a kuchyňské baterie mají maximální průtok vody 6 litrů/min;</t>
  </si>
  <si>
    <t>b) sprchy mají maximální průtok vody 8 litrů/min;</t>
  </si>
  <si>
    <t>c) WC, zahrnující soupravy, mísy a splachovací nádrže, mají úplný objem splachovací vody maximálně 6 litrů a maximální průměrný objem splachovací vody 3,5 litru;</t>
  </si>
  <si>
    <t>d) pisoáry spotřebují maximálně 2 litry/mísu/hodinu. Splachovací pisoáry mají maximální úplný objem splachovací vody 1 litr.</t>
  </si>
  <si>
    <t>Dokladování pro instalovaná zařízení k využívání vody: doložení spotřeby vody technickými listy výrobku, stavební certifikací nebo stávajícím štítkem výrobku v EU.</t>
  </si>
  <si>
    <t>Příloha č.3</t>
  </si>
  <si>
    <t>V rámci plnění povinností podle této smlouvy je zhotovitel povinen dbát na to, aby jeho plnění splňovalo níže uvedené podmínky:</t>
  </si>
  <si>
    <t>•            Se stavebním odpadem včetně použitých obalů je nutné nakládat dle hierarchie odpadového hospodářství zejména ve smyslu zákona o odpadech a přílohy č. 24 k vyhlášce č. 273/2021 Sb., o podrobnostech nakládání s odpady, v platném znění. Zhotovitel je povinen předcházet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</si>
  <si>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            Zhotovitel je povinen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</si>
  <si>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Pro plnění podmínky významně nepoškozovat životní prostředí není nutné splnit definici odpadu dle zákona o odpadech – započítávají se i veškeré další materiály, které jsou ihned využity na staveništi a které se formálně nestanou odpadem dle právních předpisů.</t>
  </si>
  <si>
    <t>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</si>
  <si>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•            Jsou-li instalována tato zařízení k využívání vody, musí zhotovitel zajistit splnění následujících parametrů:</t>
  </si>
  <si>
    <t>•            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</t>
  </si>
  <si>
    <t>Dokladování: pro instalovaná zařízení k využívání vody: doložení spotřeby vody technickými listy výrobku, stavební certifikací nebo stávajícím štítkem výrobku v EU;  pro doložení výše uvedené podmínky pro stavební prvky a materiály použité při stavbě: doklad o shodě materiálů.</t>
  </si>
  <si>
    <t>•            Všechny dodávané spotřebiče musí splňovat nejvyšší dostupnou energetickou třídu dle příslušné legislativy pro daný typ spotřebiče (je-li relevantní).</t>
  </si>
  <si>
    <t>Dokladování: a) dokument dokládající energetickou třídu výrobku, např. kopie energetického štítku výrobku (je-li relevantní); nebo b) porovnání se spotřebiči obdobných typových a technických specifikací, ze kterého je patrné, že pořízený spotřebič má nejvyšší možnou energetickou třídu (je-li relevantní; pouze v případech, kdy energetická třída spotřebiče je nižší než „A“).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</si>
</sst>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2"/>
      <name val="Arial CE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15" fontId="44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09" t="s">
        <v>15</v>
      </c>
      <c r="BS5" s="17" t="s">
        <v>6</v>
      </c>
    </row>
    <row r="6" spans="1:74" ht="37" customHeight="1">
      <c r="B6" s="20"/>
      <c r="D6" s="26" t="s">
        <v>16</v>
      </c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10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0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0"/>
      <c r="BS8" s="17" t="s">
        <v>6</v>
      </c>
    </row>
    <row r="9" spans="1:74" ht="14.5" customHeight="1">
      <c r="B9" s="20"/>
      <c r="AR9" s="20"/>
      <c r="BE9" s="210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0"/>
      <c r="BS10" s="17" t="s">
        <v>6</v>
      </c>
    </row>
    <row r="11" spans="1:74" ht="18.64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0"/>
      <c r="BS11" s="17" t="s">
        <v>6</v>
      </c>
    </row>
    <row r="12" spans="1:74" ht="7" customHeight="1">
      <c r="B12" s="20"/>
      <c r="AR12" s="20"/>
      <c r="BE12" s="210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0"/>
      <c r="BS13" s="17" t="s">
        <v>6</v>
      </c>
    </row>
    <row r="14" spans="1:74" ht="12.5">
      <c r="B14" s="20"/>
      <c r="E14" s="215" t="s">
        <v>29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7" t="s">
        <v>27</v>
      </c>
      <c r="AN14" s="29" t="s">
        <v>29</v>
      </c>
      <c r="AR14" s="20"/>
      <c r="BE14" s="210"/>
      <c r="BS14" s="17" t="s">
        <v>6</v>
      </c>
    </row>
    <row r="15" spans="1:74" ht="7" customHeight="1">
      <c r="B15" s="20"/>
      <c r="AR15" s="20"/>
      <c r="BE15" s="210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0"/>
      <c r="BS16" s="17" t="s">
        <v>4</v>
      </c>
    </row>
    <row r="17" spans="2:71" ht="18.64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0"/>
      <c r="BS17" s="17" t="s">
        <v>32</v>
      </c>
    </row>
    <row r="18" spans="2:71" ht="7" customHeight="1">
      <c r="B18" s="20"/>
      <c r="AR18" s="20"/>
      <c r="BE18" s="210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0"/>
      <c r="BS19" s="17" t="s">
        <v>6</v>
      </c>
    </row>
    <row r="20" spans="2:71" ht="18.64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0"/>
      <c r="BS20" s="17" t="s">
        <v>4</v>
      </c>
    </row>
    <row r="21" spans="2:71" ht="7" customHeight="1">
      <c r="B21" s="20"/>
      <c r="AR21" s="20"/>
      <c r="BE21" s="210"/>
    </row>
    <row r="22" spans="2:71" ht="12" customHeight="1">
      <c r="B22" s="20"/>
      <c r="D22" s="27" t="s">
        <v>35</v>
      </c>
      <c r="AR22" s="20"/>
      <c r="BE22" s="210"/>
    </row>
    <row r="23" spans="2:71" ht="202.5" customHeight="1">
      <c r="B23" s="20"/>
      <c r="E23" s="217" t="s">
        <v>36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20"/>
      <c r="BE23" s="210"/>
    </row>
    <row r="24" spans="2:71" ht="7" customHeight="1">
      <c r="B24" s="20"/>
      <c r="AR24" s="20"/>
      <c r="BE24" s="210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0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8">
        <f>ROUND(AG94,2)</f>
        <v>0</v>
      </c>
      <c r="AL26" s="219"/>
      <c r="AM26" s="219"/>
      <c r="AN26" s="219"/>
      <c r="AO26" s="219"/>
      <c r="AR26" s="32"/>
      <c r="BE26" s="210"/>
    </row>
    <row r="27" spans="2:71" s="1" customFormat="1" ht="7" customHeight="1">
      <c r="B27" s="32"/>
      <c r="AR27" s="32"/>
      <c r="BE27" s="210"/>
    </row>
    <row r="28" spans="2:71" s="1" customFormat="1" ht="12.5">
      <c r="B28" s="32"/>
      <c r="L28" s="220" t="s">
        <v>38</v>
      </c>
      <c r="M28" s="220"/>
      <c r="N28" s="220"/>
      <c r="O28" s="220"/>
      <c r="P28" s="220"/>
      <c r="W28" s="220" t="s">
        <v>39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40</v>
      </c>
      <c r="AL28" s="220"/>
      <c r="AM28" s="220"/>
      <c r="AN28" s="220"/>
      <c r="AO28" s="220"/>
      <c r="AR28" s="32"/>
      <c r="BE28" s="210"/>
    </row>
    <row r="29" spans="2:71" s="2" customFormat="1" ht="14.5" customHeight="1">
      <c r="B29" s="36"/>
      <c r="D29" s="27" t="s">
        <v>41</v>
      </c>
      <c r="F29" s="27" t="s">
        <v>42</v>
      </c>
      <c r="L29" s="208">
        <v>0.21</v>
      </c>
      <c r="M29" s="207"/>
      <c r="N29" s="207"/>
      <c r="O29" s="207"/>
      <c r="P29" s="207"/>
      <c r="W29" s="206">
        <f>ROUND(AZ94, 2)</f>
        <v>0</v>
      </c>
      <c r="X29" s="207"/>
      <c r="Y29" s="207"/>
      <c r="Z29" s="207"/>
      <c r="AA29" s="207"/>
      <c r="AB29" s="207"/>
      <c r="AC29" s="207"/>
      <c r="AD29" s="207"/>
      <c r="AE29" s="207"/>
      <c r="AK29" s="206">
        <f>ROUND(AV94, 2)</f>
        <v>0</v>
      </c>
      <c r="AL29" s="207"/>
      <c r="AM29" s="207"/>
      <c r="AN29" s="207"/>
      <c r="AO29" s="207"/>
      <c r="AR29" s="36"/>
      <c r="BE29" s="211"/>
    </row>
    <row r="30" spans="2:71" s="2" customFormat="1" ht="14.5" customHeight="1">
      <c r="B30" s="36"/>
      <c r="F30" s="27" t="s">
        <v>43</v>
      </c>
      <c r="L30" s="208">
        <v>0.12</v>
      </c>
      <c r="M30" s="207"/>
      <c r="N30" s="207"/>
      <c r="O30" s="207"/>
      <c r="P30" s="207"/>
      <c r="W30" s="206">
        <f>ROUND(BA94, 2)</f>
        <v>0</v>
      </c>
      <c r="X30" s="207"/>
      <c r="Y30" s="207"/>
      <c r="Z30" s="207"/>
      <c r="AA30" s="207"/>
      <c r="AB30" s="207"/>
      <c r="AC30" s="207"/>
      <c r="AD30" s="207"/>
      <c r="AE30" s="207"/>
      <c r="AK30" s="206">
        <f>ROUND(AW94, 2)</f>
        <v>0</v>
      </c>
      <c r="AL30" s="207"/>
      <c r="AM30" s="207"/>
      <c r="AN30" s="207"/>
      <c r="AO30" s="207"/>
      <c r="AR30" s="36"/>
      <c r="BE30" s="211"/>
    </row>
    <row r="31" spans="2:71" s="2" customFormat="1" ht="14.5" hidden="1" customHeight="1">
      <c r="B31" s="36"/>
      <c r="F31" s="27" t="s">
        <v>44</v>
      </c>
      <c r="L31" s="208">
        <v>0.21</v>
      </c>
      <c r="M31" s="207"/>
      <c r="N31" s="207"/>
      <c r="O31" s="207"/>
      <c r="P31" s="207"/>
      <c r="W31" s="206">
        <f>ROUND(BB94, 2)</f>
        <v>0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6"/>
      <c r="BE31" s="211"/>
    </row>
    <row r="32" spans="2:71" s="2" customFormat="1" ht="14.5" hidden="1" customHeight="1">
      <c r="B32" s="36"/>
      <c r="F32" s="27" t="s">
        <v>45</v>
      </c>
      <c r="L32" s="208">
        <v>0.12</v>
      </c>
      <c r="M32" s="207"/>
      <c r="N32" s="207"/>
      <c r="O32" s="207"/>
      <c r="P32" s="207"/>
      <c r="W32" s="206">
        <f>ROUND(BC94,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6"/>
      <c r="BE32" s="211"/>
    </row>
    <row r="33" spans="2:57" s="2" customFormat="1" ht="14.5" hidden="1" customHeight="1">
      <c r="B33" s="36"/>
      <c r="F33" s="27" t="s">
        <v>46</v>
      </c>
      <c r="L33" s="208">
        <v>0</v>
      </c>
      <c r="M33" s="207"/>
      <c r="N33" s="207"/>
      <c r="O33" s="207"/>
      <c r="P33" s="207"/>
      <c r="W33" s="206">
        <f>ROUND(BD94,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6"/>
      <c r="BE33" s="211"/>
    </row>
    <row r="34" spans="2:57" s="1" customFormat="1" ht="7" customHeight="1">
      <c r="B34" s="32"/>
      <c r="AR34" s="32"/>
      <c r="BE34" s="210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40" t="s">
        <v>49</v>
      </c>
      <c r="Y35" s="241"/>
      <c r="Z35" s="241"/>
      <c r="AA35" s="241"/>
      <c r="AB35" s="241"/>
      <c r="AC35" s="39"/>
      <c r="AD35" s="39"/>
      <c r="AE35" s="39"/>
      <c r="AF35" s="39"/>
      <c r="AG35" s="39"/>
      <c r="AH35" s="39"/>
      <c r="AI35" s="39"/>
      <c r="AJ35" s="39"/>
      <c r="AK35" s="242">
        <f>SUM(AK26:AK33)</f>
        <v>0</v>
      </c>
      <c r="AL35" s="241"/>
      <c r="AM35" s="241"/>
      <c r="AN35" s="241"/>
      <c r="AO35" s="243"/>
      <c r="AP35" s="37"/>
      <c r="AQ35" s="37"/>
      <c r="AR35" s="32"/>
    </row>
    <row r="36" spans="2:57" s="1" customFormat="1" ht="7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" customHeight="1">
      <c r="B82" s="32"/>
      <c r="C82" s="21" t="s">
        <v>56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SK24016-S</v>
      </c>
      <c r="AR84" s="48"/>
    </row>
    <row r="85" spans="1:91" s="4" customFormat="1" ht="37" customHeight="1">
      <c r="B85" s="49"/>
      <c r="C85" s="50" t="s">
        <v>16</v>
      </c>
      <c r="L85" s="231" t="str">
        <f>K6</f>
        <v>VYSOKÁ ŠKOLA EKONOMICKÁ, Praha 3 - POSLUCHÁRNA A - rekonstrukce interiéru - stavební část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49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33" t="str">
        <f>IF(AN8= "","",AN8)</f>
        <v>2. 5. 2024</v>
      </c>
      <c r="AN87" s="233"/>
      <c r="AR87" s="32"/>
    </row>
    <row r="88" spans="1:91" s="1" customFormat="1" ht="7" customHeight="1">
      <c r="B88" s="32"/>
      <c r="AR88" s="32"/>
    </row>
    <row r="89" spans="1:91" s="1" customFormat="1" ht="25.75" customHeight="1">
      <c r="B89" s="32"/>
      <c r="C89" s="27" t="s">
        <v>24</v>
      </c>
      <c r="L89" s="3" t="str">
        <f>IF(E11= "","",E11)</f>
        <v>VYSOKÁ ŠKOLA EKONOMICKÁ</v>
      </c>
      <c r="AI89" s="27" t="s">
        <v>30</v>
      </c>
      <c r="AM89" s="234" t="str">
        <f>IF(E17="","",E17)</f>
        <v>HOFMAN ARCHITEKTI s.r.o.</v>
      </c>
      <c r="AN89" s="235"/>
      <c r="AO89" s="235"/>
      <c r="AP89" s="235"/>
      <c r="AR89" s="32"/>
      <c r="AS89" s="236" t="s">
        <v>57</v>
      </c>
      <c r="AT89" s="23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34" t="str">
        <f>IF(E20="","",E20)</f>
        <v>Martin Škrabal</v>
      </c>
      <c r="AN90" s="235"/>
      <c r="AO90" s="235"/>
      <c r="AP90" s="235"/>
      <c r="AR90" s="32"/>
      <c r="AS90" s="238"/>
      <c r="AT90" s="239"/>
      <c r="BD90" s="56"/>
    </row>
    <row r="91" spans="1:91" s="1" customFormat="1" ht="10.75" customHeight="1">
      <c r="B91" s="32"/>
      <c r="AR91" s="32"/>
      <c r="AS91" s="238"/>
      <c r="AT91" s="239"/>
      <c r="BD91" s="56"/>
    </row>
    <row r="92" spans="1:91" s="1" customFormat="1" ht="29.25" customHeight="1">
      <c r="B92" s="32"/>
      <c r="C92" s="224" t="s">
        <v>58</v>
      </c>
      <c r="D92" s="225"/>
      <c r="E92" s="225"/>
      <c r="F92" s="225"/>
      <c r="G92" s="225"/>
      <c r="H92" s="57"/>
      <c r="I92" s="226" t="s">
        <v>59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7" t="s">
        <v>60</v>
      </c>
      <c r="AH92" s="225"/>
      <c r="AI92" s="225"/>
      <c r="AJ92" s="225"/>
      <c r="AK92" s="225"/>
      <c r="AL92" s="225"/>
      <c r="AM92" s="225"/>
      <c r="AN92" s="226" t="s">
        <v>61</v>
      </c>
      <c r="AO92" s="225"/>
      <c r="AP92" s="228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7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9">
        <f>ROUND(SUM(AG95:AG97),2)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23" t="s">
        <v>82</v>
      </c>
      <c r="E95" s="223"/>
      <c r="F95" s="223"/>
      <c r="G95" s="223"/>
      <c r="H95" s="223"/>
      <c r="I95" s="77"/>
      <c r="J95" s="223" t="s">
        <v>83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1">
        <f>'ST - Stavební úpravy'!J30</f>
        <v>0</v>
      </c>
      <c r="AH95" s="222"/>
      <c r="AI95" s="222"/>
      <c r="AJ95" s="222"/>
      <c r="AK95" s="222"/>
      <c r="AL95" s="222"/>
      <c r="AM95" s="222"/>
      <c r="AN95" s="221">
        <f>SUM(AG95,AT95)</f>
        <v>0</v>
      </c>
      <c r="AO95" s="222"/>
      <c r="AP95" s="222"/>
      <c r="AQ95" s="78" t="s">
        <v>84</v>
      </c>
      <c r="AR95" s="75"/>
      <c r="AS95" s="79">
        <v>0</v>
      </c>
      <c r="AT95" s="80">
        <f>ROUND(SUM(AV95:AW95),2)</f>
        <v>0</v>
      </c>
      <c r="AU95" s="81">
        <f>'ST - Stavební úpravy'!P134</f>
        <v>0</v>
      </c>
      <c r="AV95" s="80">
        <f>'ST - Stavební úpravy'!J33</f>
        <v>0</v>
      </c>
      <c r="AW95" s="80">
        <f>'ST - Stavební úpravy'!J34</f>
        <v>0</v>
      </c>
      <c r="AX95" s="80">
        <f>'ST - Stavební úpravy'!J35</f>
        <v>0</v>
      </c>
      <c r="AY95" s="80">
        <f>'ST - Stavební úpravy'!J36</f>
        <v>0</v>
      </c>
      <c r="AZ95" s="80">
        <f>'ST - Stavební úpravy'!F33</f>
        <v>0</v>
      </c>
      <c r="BA95" s="80">
        <f>'ST - Stavební úpravy'!F34</f>
        <v>0</v>
      </c>
      <c r="BB95" s="80">
        <f>'ST - Stavební úpravy'!F35</f>
        <v>0</v>
      </c>
      <c r="BC95" s="80">
        <f>'ST - Stavební úpravy'!F36</f>
        <v>0</v>
      </c>
      <c r="BD95" s="82">
        <f>'ST - Stavební úpravy'!F37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87</v>
      </c>
    </row>
    <row r="96" spans="1:91" s="6" customFormat="1" ht="16.5" customHeight="1">
      <c r="A96" s="74" t="s">
        <v>81</v>
      </c>
      <c r="B96" s="75"/>
      <c r="C96" s="76"/>
      <c r="D96" s="223" t="s">
        <v>88</v>
      </c>
      <c r="E96" s="223"/>
      <c r="F96" s="223"/>
      <c r="G96" s="223"/>
      <c r="H96" s="223"/>
      <c r="I96" s="77"/>
      <c r="J96" s="223" t="s">
        <v>89</v>
      </c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1">
        <f>'VZT - Vzduchotechnika'!J30</f>
        <v>0</v>
      </c>
      <c r="AH96" s="222"/>
      <c r="AI96" s="222"/>
      <c r="AJ96" s="222"/>
      <c r="AK96" s="222"/>
      <c r="AL96" s="222"/>
      <c r="AM96" s="222"/>
      <c r="AN96" s="221">
        <f>SUM(AG96,AT96)</f>
        <v>0</v>
      </c>
      <c r="AO96" s="222"/>
      <c r="AP96" s="222"/>
      <c r="AQ96" s="78" t="s">
        <v>84</v>
      </c>
      <c r="AR96" s="75"/>
      <c r="AS96" s="79">
        <v>0</v>
      </c>
      <c r="AT96" s="80">
        <f>ROUND(SUM(AV96:AW96),2)</f>
        <v>0</v>
      </c>
      <c r="AU96" s="81">
        <f>'VZT - Vzduchotechnika'!P122</f>
        <v>0</v>
      </c>
      <c r="AV96" s="80">
        <f>'VZT - Vzduchotechnika'!J33</f>
        <v>0</v>
      </c>
      <c r="AW96" s="80">
        <f>'VZT - Vzduchotechnika'!J34</f>
        <v>0</v>
      </c>
      <c r="AX96" s="80">
        <f>'VZT - Vzduchotechnika'!J35</f>
        <v>0</v>
      </c>
      <c r="AY96" s="80">
        <f>'VZT - Vzduchotechnika'!J36</f>
        <v>0</v>
      </c>
      <c r="AZ96" s="80">
        <f>'VZT - Vzduchotechnika'!F33</f>
        <v>0</v>
      </c>
      <c r="BA96" s="80">
        <f>'VZT - Vzduchotechnika'!F34</f>
        <v>0</v>
      </c>
      <c r="BB96" s="80">
        <f>'VZT - Vzduchotechnika'!F35</f>
        <v>0</v>
      </c>
      <c r="BC96" s="80">
        <f>'VZT - Vzduchotechnika'!F36</f>
        <v>0</v>
      </c>
      <c r="BD96" s="82">
        <f>'VZT - Vzduchotechnika'!F37</f>
        <v>0</v>
      </c>
      <c r="BT96" s="83" t="s">
        <v>85</v>
      </c>
      <c r="BV96" s="83" t="s">
        <v>79</v>
      </c>
      <c r="BW96" s="83" t="s">
        <v>90</v>
      </c>
      <c r="BX96" s="83" t="s">
        <v>5</v>
      </c>
      <c r="CL96" s="83" t="s">
        <v>1</v>
      </c>
      <c r="CM96" s="83" t="s">
        <v>87</v>
      </c>
    </row>
    <row r="97" spans="1:91" s="6" customFormat="1" ht="16.5" customHeight="1">
      <c r="A97" s="74" t="s">
        <v>81</v>
      </c>
      <c r="B97" s="75"/>
      <c r="C97" s="76"/>
      <c r="D97" s="223" t="s">
        <v>91</v>
      </c>
      <c r="E97" s="223"/>
      <c r="F97" s="223"/>
      <c r="G97" s="223"/>
      <c r="H97" s="223"/>
      <c r="I97" s="77"/>
      <c r="J97" s="223" t="s">
        <v>92</v>
      </c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1">
        <f>'EL - Elektroinstalace'!J30</f>
        <v>0</v>
      </c>
      <c r="AH97" s="222"/>
      <c r="AI97" s="222"/>
      <c r="AJ97" s="222"/>
      <c r="AK97" s="222"/>
      <c r="AL97" s="222"/>
      <c r="AM97" s="222"/>
      <c r="AN97" s="221">
        <f>SUM(AG97,AT97)</f>
        <v>0</v>
      </c>
      <c r="AO97" s="222"/>
      <c r="AP97" s="222"/>
      <c r="AQ97" s="78" t="s">
        <v>84</v>
      </c>
      <c r="AR97" s="75"/>
      <c r="AS97" s="84">
        <v>0</v>
      </c>
      <c r="AT97" s="85">
        <f>ROUND(SUM(AV97:AW97),2)</f>
        <v>0</v>
      </c>
      <c r="AU97" s="86">
        <f>'EL - Elektroinstalace'!P122</f>
        <v>0</v>
      </c>
      <c r="AV97" s="85">
        <f>'EL - Elektroinstalace'!J33</f>
        <v>0</v>
      </c>
      <c r="AW97" s="85">
        <f>'EL - Elektroinstalace'!J34</f>
        <v>0</v>
      </c>
      <c r="AX97" s="85">
        <f>'EL - Elektroinstalace'!J35</f>
        <v>0</v>
      </c>
      <c r="AY97" s="85">
        <f>'EL - Elektroinstalace'!J36</f>
        <v>0</v>
      </c>
      <c r="AZ97" s="85">
        <f>'EL - Elektroinstalace'!F33</f>
        <v>0</v>
      </c>
      <c r="BA97" s="85">
        <f>'EL - Elektroinstalace'!F34</f>
        <v>0</v>
      </c>
      <c r="BB97" s="85">
        <f>'EL - Elektroinstalace'!F35</f>
        <v>0</v>
      </c>
      <c r="BC97" s="85">
        <f>'EL - Elektroinstalace'!F36</f>
        <v>0</v>
      </c>
      <c r="BD97" s="87">
        <f>'EL - Elektroinstalace'!F37</f>
        <v>0</v>
      </c>
      <c r="BT97" s="83" t="s">
        <v>85</v>
      </c>
      <c r="BV97" s="83" t="s">
        <v>79</v>
      </c>
      <c r="BW97" s="83" t="s">
        <v>93</v>
      </c>
      <c r="BX97" s="83" t="s">
        <v>5</v>
      </c>
      <c r="CL97" s="83" t="s">
        <v>1</v>
      </c>
      <c r="CM97" s="83" t="s">
        <v>87</v>
      </c>
    </row>
    <row r="98" spans="1:91" s="1" customFormat="1" ht="30" customHeight="1">
      <c r="B98" s="32"/>
      <c r="AR98" s="32"/>
    </row>
    <row r="99" spans="1:91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sheetProtection algorithmName="SHA-512" hashValue="0hHYtpPmXCtyKU0+DvoLEsW1PJjhNfnBFYhuiHCZN2ij+xit9KV/MeTVUGKG5eIlRH99ucJ1lzBfmKRofD42qQ==" saltValue="mnB1t3hCHpgwhzS+Bq3NGOU5wRmLQszoDhTKjscva2FfAjnfhYKK6SbXJMHRyrQmhqqbeG38D9lBiu06KJEB2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ST - Stavební úpravy'!C2" display="/"/>
    <hyperlink ref="A96" location="'VZT - Vzduchotechnika'!C2" display="/"/>
    <hyperlink ref="A97" location="'EL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1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86</v>
      </c>
      <c r="AZ2" s="88" t="s">
        <v>94</v>
      </c>
      <c r="BA2" s="88" t="s">
        <v>1</v>
      </c>
      <c r="BB2" s="88" t="s">
        <v>1</v>
      </c>
      <c r="BC2" s="88" t="s">
        <v>95</v>
      </c>
      <c r="BD2" s="88" t="s">
        <v>87</v>
      </c>
    </row>
    <row r="3" spans="2:5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88" t="s">
        <v>96</v>
      </c>
      <c r="BA3" s="88" t="s">
        <v>1</v>
      </c>
      <c r="BB3" s="88" t="s">
        <v>1</v>
      </c>
      <c r="BC3" s="88" t="s">
        <v>97</v>
      </c>
      <c r="BD3" s="88" t="s">
        <v>87</v>
      </c>
    </row>
    <row r="4" spans="2:56" ht="25" customHeight="1">
      <c r="B4" s="20"/>
      <c r="D4" s="21" t="s">
        <v>98</v>
      </c>
      <c r="L4" s="20"/>
      <c r="M4" s="89" t="s">
        <v>10</v>
      </c>
      <c r="AT4" s="17" t="s">
        <v>4</v>
      </c>
    </row>
    <row r="5" spans="2:56" ht="7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45" t="str">
        <f>'Rekapitulace stavby'!K6</f>
        <v>VYSOKÁ ŠKOLA EKONOMICKÁ, Praha 3 - POSLUCHÁRNA A - rekonstrukce interiéru - stavební část</v>
      </c>
      <c r="F7" s="246"/>
      <c r="G7" s="246"/>
      <c r="H7" s="246"/>
      <c r="L7" s="20"/>
    </row>
    <row r="8" spans="2:56" s="1" customFormat="1" ht="12" customHeight="1">
      <c r="B8" s="32"/>
      <c r="D8" s="27" t="s">
        <v>99</v>
      </c>
      <c r="L8" s="32"/>
    </row>
    <row r="9" spans="2:56" s="1" customFormat="1" ht="16.5" customHeight="1">
      <c r="B9" s="32"/>
      <c r="E9" s="231" t="s">
        <v>100</v>
      </c>
      <c r="F9" s="244"/>
      <c r="G9" s="244"/>
      <c r="H9" s="244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2. 5. 2024</v>
      </c>
      <c r="L12" s="32"/>
    </row>
    <row r="13" spans="2:56" s="1" customFormat="1" ht="10.75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7" t="str">
        <f>'Rekapitulace stavby'!E14</f>
        <v>Vyplň údaj</v>
      </c>
      <c r="F18" s="212"/>
      <c r="G18" s="212"/>
      <c r="H18" s="212"/>
      <c r="I18" s="27" t="s">
        <v>27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226.5" customHeight="1">
      <c r="B27" s="90"/>
      <c r="E27" s="217" t="s">
        <v>101</v>
      </c>
      <c r="F27" s="217"/>
      <c r="G27" s="217"/>
      <c r="H27" s="217"/>
      <c r="L27" s="90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1" t="s">
        <v>37</v>
      </c>
      <c r="J30" s="66">
        <f>ROUND(J134,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5" customHeight="1">
      <c r="B33" s="32"/>
      <c r="D33" s="55" t="s">
        <v>41</v>
      </c>
      <c r="E33" s="27" t="s">
        <v>42</v>
      </c>
      <c r="F33" s="92">
        <f>ROUND((SUM(BE134:BE513)),  2)</f>
        <v>0</v>
      </c>
      <c r="I33" s="93">
        <v>0.21</v>
      </c>
      <c r="J33" s="92">
        <f>ROUND(((SUM(BE134:BE513))*I33),  2)</f>
        <v>0</v>
      </c>
      <c r="L33" s="32"/>
    </row>
    <row r="34" spans="2:12" s="1" customFormat="1" ht="14.5" customHeight="1">
      <c r="B34" s="32"/>
      <c r="E34" s="27" t="s">
        <v>43</v>
      </c>
      <c r="F34" s="92">
        <f>ROUND((SUM(BF134:BF513)),  2)</f>
        <v>0</v>
      </c>
      <c r="I34" s="93">
        <v>0.12</v>
      </c>
      <c r="J34" s="92">
        <f>ROUND(((SUM(BF134:BF513))*I34),  2)</f>
        <v>0</v>
      </c>
      <c r="L34" s="32"/>
    </row>
    <row r="35" spans="2:12" s="1" customFormat="1" ht="14.5" hidden="1" customHeight="1">
      <c r="B35" s="32"/>
      <c r="E35" s="27" t="s">
        <v>44</v>
      </c>
      <c r="F35" s="92">
        <f>ROUND((SUM(BG134:BG513)),  2)</f>
        <v>0</v>
      </c>
      <c r="I35" s="93">
        <v>0.21</v>
      </c>
      <c r="J35" s="92">
        <f>0</f>
        <v>0</v>
      </c>
      <c r="L35" s="32"/>
    </row>
    <row r="36" spans="2:12" s="1" customFormat="1" ht="14.5" hidden="1" customHeight="1">
      <c r="B36" s="32"/>
      <c r="E36" s="27" t="s">
        <v>45</v>
      </c>
      <c r="F36" s="92">
        <f>ROUND((SUM(BH134:BH513)),  2)</f>
        <v>0</v>
      </c>
      <c r="I36" s="93">
        <v>0.12</v>
      </c>
      <c r="J36" s="92">
        <f>0</f>
        <v>0</v>
      </c>
      <c r="L36" s="32"/>
    </row>
    <row r="37" spans="2:12" s="1" customFormat="1" ht="14.5" hidden="1" customHeight="1">
      <c r="B37" s="32"/>
      <c r="E37" s="27" t="s">
        <v>46</v>
      </c>
      <c r="F37" s="92">
        <f>ROUND((SUM(BI134:BI513)),  2)</f>
        <v>0</v>
      </c>
      <c r="I37" s="93">
        <v>0</v>
      </c>
      <c r="J37" s="92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4"/>
      <c r="D39" s="95" t="s">
        <v>47</v>
      </c>
      <c r="E39" s="57"/>
      <c r="F39" s="57"/>
      <c r="G39" s="96" t="s">
        <v>48</v>
      </c>
      <c r="H39" s="97" t="s">
        <v>49</v>
      </c>
      <c r="I39" s="57"/>
      <c r="J39" s="98">
        <f>SUM(J30:J37)</f>
        <v>0</v>
      </c>
      <c r="K39" s="99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52</v>
      </c>
      <c r="E61" s="34"/>
      <c r="F61" s="100" t="s">
        <v>53</v>
      </c>
      <c r="G61" s="43" t="s">
        <v>52</v>
      </c>
      <c r="H61" s="34"/>
      <c r="I61" s="34"/>
      <c r="J61" s="101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52</v>
      </c>
      <c r="E76" s="34"/>
      <c r="F76" s="100" t="s">
        <v>53</v>
      </c>
      <c r="G76" s="43" t="s">
        <v>52</v>
      </c>
      <c r="H76" s="34"/>
      <c r="I76" s="34"/>
      <c r="J76" s="101" t="s">
        <v>53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102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5" t="str">
        <f>E7</f>
        <v>VYSOKÁ ŠKOLA EKONOMICKÁ, Praha 3 - POSLUCHÁRNA A - rekonstrukce interiéru - stavební část</v>
      </c>
      <c r="F85" s="246"/>
      <c r="G85" s="246"/>
      <c r="H85" s="246"/>
      <c r="L85" s="32"/>
    </row>
    <row r="86" spans="2:47" s="1" customFormat="1" ht="12" customHeight="1">
      <c r="B86" s="32"/>
      <c r="C86" s="27" t="s">
        <v>99</v>
      </c>
      <c r="L86" s="32"/>
    </row>
    <row r="87" spans="2:47" s="1" customFormat="1" ht="16.5" customHeight="1">
      <c r="B87" s="32"/>
      <c r="E87" s="231" t="str">
        <f>E9</f>
        <v>ST - Stavební úpravy</v>
      </c>
      <c r="F87" s="244"/>
      <c r="G87" s="244"/>
      <c r="H87" s="244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2. 5. 2024</v>
      </c>
      <c r="L89" s="32"/>
    </row>
    <row r="90" spans="2:47" s="1" customFormat="1" ht="7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VYSOKÁ ŠKOLA EKONOMICKÁ</v>
      </c>
      <c r="I91" s="27" t="s">
        <v>30</v>
      </c>
      <c r="J91" s="30" t="str">
        <f>E21</f>
        <v>HOFMAN ARCHITEKTI s.r.o.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2" t="s">
        <v>103</v>
      </c>
      <c r="D94" s="94"/>
      <c r="E94" s="94"/>
      <c r="F94" s="94"/>
      <c r="G94" s="94"/>
      <c r="H94" s="94"/>
      <c r="I94" s="94"/>
      <c r="J94" s="103" t="s">
        <v>104</v>
      </c>
      <c r="K94" s="94"/>
      <c r="L94" s="32"/>
    </row>
    <row r="95" spans="2:47" s="1" customFormat="1" ht="10.4" customHeight="1">
      <c r="B95" s="32"/>
      <c r="L95" s="32"/>
    </row>
    <row r="96" spans="2:47" s="1" customFormat="1" ht="22.75" customHeight="1">
      <c r="B96" s="32"/>
      <c r="C96" s="104" t="s">
        <v>105</v>
      </c>
      <c r="J96" s="66">
        <f>J134</f>
        <v>0</v>
      </c>
      <c r="L96" s="32"/>
      <c r="AU96" s="17" t="s">
        <v>106</v>
      </c>
    </row>
    <row r="97" spans="2:12" s="8" customFormat="1" ht="25" customHeight="1">
      <c r="B97" s="105"/>
      <c r="D97" s="106" t="s">
        <v>107</v>
      </c>
      <c r="E97" s="107"/>
      <c r="F97" s="107"/>
      <c r="G97" s="107"/>
      <c r="H97" s="107"/>
      <c r="I97" s="107"/>
      <c r="J97" s="108">
        <f>J135</f>
        <v>0</v>
      </c>
      <c r="L97" s="105"/>
    </row>
    <row r="98" spans="2:12" s="9" customFormat="1" ht="19.899999999999999" customHeight="1">
      <c r="B98" s="109"/>
      <c r="D98" s="110" t="s">
        <v>108</v>
      </c>
      <c r="E98" s="111"/>
      <c r="F98" s="111"/>
      <c r="G98" s="111"/>
      <c r="H98" s="111"/>
      <c r="I98" s="111"/>
      <c r="J98" s="112">
        <f>J136</f>
        <v>0</v>
      </c>
      <c r="L98" s="109"/>
    </row>
    <row r="99" spans="2:12" s="9" customFormat="1" ht="19.899999999999999" customHeight="1">
      <c r="B99" s="109"/>
      <c r="D99" s="110" t="s">
        <v>109</v>
      </c>
      <c r="E99" s="111"/>
      <c r="F99" s="111"/>
      <c r="G99" s="111"/>
      <c r="H99" s="111"/>
      <c r="I99" s="111"/>
      <c r="J99" s="112">
        <f>J150</f>
        <v>0</v>
      </c>
      <c r="L99" s="109"/>
    </row>
    <row r="100" spans="2:12" s="9" customFormat="1" ht="19.899999999999999" customHeight="1">
      <c r="B100" s="109"/>
      <c r="D100" s="110" t="s">
        <v>110</v>
      </c>
      <c r="E100" s="111"/>
      <c r="F100" s="111"/>
      <c r="G100" s="111"/>
      <c r="H100" s="111"/>
      <c r="I100" s="111"/>
      <c r="J100" s="112">
        <f>J183</f>
        <v>0</v>
      </c>
      <c r="L100" s="109"/>
    </row>
    <row r="101" spans="2:12" s="9" customFormat="1" ht="19.899999999999999" customHeight="1">
      <c r="B101" s="109"/>
      <c r="D101" s="110" t="s">
        <v>111</v>
      </c>
      <c r="E101" s="111"/>
      <c r="F101" s="111"/>
      <c r="G101" s="111"/>
      <c r="H101" s="111"/>
      <c r="I101" s="111"/>
      <c r="J101" s="112">
        <f>J213</f>
        <v>0</v>
      </c>
      <c r="L101" s="109"/>
    </row>
    <row r="102" spans="2:12" s="9" customFormat="1" ht="19.899999999999999" customHeight="1">
      <c r="B102" s="109"/>
      <c r="D102" s="110" t="s">
        <v>112</v>
      </c>
      <c r="E102" s="111"/>
      <c r="F102" s="111"/>
      <c r="G102" s="111"/>
      <c r="H102" s="111"/>
      <c r="I102" s="111"/>
      <c r="J102" s="112">
        <f>J221</f>
        <v>0</v>
      </c>
      <c r="L102" s="109"/>
    </row>
    <row r="103" spans="2:12" s="8" customFormat="1" ht="25" customHeight="1">
      <c r="B103" s="105"/>
      <c r="D103" s="106" t="s">
        <v>113</v>
      </c>
      <c r="E103" s="107"/>
      <c r="F103" s="107"/>
      <c r="G103" s="107"/>
      <c r="H103" s="107"/>
      <c r="I103" s="107"/>
      <c r="J103" s="108">
        <f>J223</f>
        <v>0</v>
      </c>
      <c r="L103" s="105"/>
    </row>
    <row r="104" spans="2:12" s="9" customFormat="1" ht="19.899999999999999" customHeight="1">
      <c r="B104" s="109"/>
      <c r="D104" s="110" t="s">
        <v>114</v>
      </c>
      <c r="E104" s="111"/>
      <c r="F104" s="111"/>
      <c r="G104" s="111"/>
      <c r="H104" s="111"/>
      <c r="I104" s="111"/>
      <c r="J104" s="112">
        <f>J224</f>
        <v>0</v>
      </c>
      <c r="L104" s="109"/>
    </row>
    <row r="105" spans="2:12" s="9" customFormat="1" ht="19.899999999999999" customHeight="1">
      <c r="B105" s="109"/>
      <c r="D105" s="110" t="s">
        <v>115</v>
      </c>
      <c r="E105" s="111"/>
      <c r="F105" s="111"/>
      <c r="G105" s="111"/>
      <c r="H105" s="111"/>
      <c r="I105" s="111"/>
      <c r="J105" s="112">
        <f>J231</f>
        <v>0</v>
      </c>
      <c r="L105" s="109"/>
    </row>
    <row r="106" spans="2:12" s="9" customFormat="1" ht="19.899999999999999" customHeight="1">
      <c r="B106" s="109"/>
      <c r="D106" s="110" t="s">
        <v>116</v>
      </c>
      <c r="E106" s="111"/>
      <c r="F106" s="111"/>
      <c r="G106" s="111"/>
      <c r="H106" s="111"/>
      <c r="I106" s="111"/>
      <c r="J106" s="112">
        <f>J247</f>
        <v>0</v>
      </c>
      <c r="L106" s="109"/>
    </row>
    <row r="107" spans="2:12" s="9" customFormat="1" ht="19.899999999999999" customHeight="1">
      <c r="B107" s="109"/>
      <c r="D107" s="110" t="s">
        <v>117</v>
      </c>
      <c r="E107" s="111"/>
      <c r="F107" s="111"/>
      <c r="G107" s="111"/>
      <c r="H107" s="111"/>
      <c r="I107" s="111"/>
      <c r="J107" s="112">
        <f>J251</f>
        <v>0</v>
      </c>
      <c r="L107" s="109"/>
    </row>
    <row r="108" spans="2:12" s="9" customFormat="1" ht="19.899999999999999" customHeight="1">
      <c r="B108" s="109"/>
      <c r="D108" s="110" t="s">
        <v>118</v>
      </c>
      <c r="E108" s="111"/>
      <c r="F108" s="111"/>
      <c r="G108" s="111"/>
      <c r="H108" s="111"/>
      <c r="I108" s="111"/>
      <c r="J108" s="112">
        <f>J292</f>
        <v>0</v>
      </c>
      <c r="L108" s="109"/>
    </row>
    <row r="109" spans="2:12" s="9" customFormat="1" ht="19.899999999999999" customHeight="1">
      <c r="B109" s="109"/>
      <c r="D109" s="110" t="s">
        <v>119</v>
      </c>
      <c r="E109" s="111"/>
      <c r="F109" s="111"/>
      <c r="G109" s="111"/>
      <c r="H109" s="111"/>
      <c r="I109" s="111"/>
      <c r="J109" s="112">
        <f>J321</f>
        <v>0</v>
      </c>
      <c r="L109" s="109"/>
    </row>
    <row r="110" spans="2:12" s="9" customFormat="1" ht="19.899999999999999" customHeight="1">
      <c r="B110" s="109"/>
      <c r="D110" s="110" t="s">
        <v>120</v>
      </c>
      <c r="E110" s="111"/>
      <c r="F110" s="111"/>
      <c r="G110" s="111"/>
      <c r="H110" s="111"/>
      <c r="I110" s="111"/>
      <c r="J110" s="112">
        <f>J330</f>
        <v>0</v>
      </c>
      <c r="L110" s="109"/>
    </row>
    <row r="111" spans="2:12" s="9" customFormat="1" ht="19.899999999999999" customHeight="1">
      <c r="B111" s="109"/>
      <c r="D111" s="110" t="s">
        <v>121</v>
      </c>
      <c r="E111" s="111"/>
      <c r="F111" s="111"/>
      <c r="G111" s="111"/>
      <c r="H111" s="111"/>
      <c r="I111" s="111"/>
      <c r="J111" s="112">
        <f>J459</f>
        <v>0</v>
      </c>
      <c r="L111" s="109"/>
    </row>
    <row r="112" spans="2:12" s="9" customFormat="1" ht="19.899999999999999" customHeight="1">
      <c r="B112" s="109"/>
      <c r="D112" s="110" t="s">
        <v>122</v>
      </c>
      <c r="E112" s="111"/>
      <c r="F112" s="111"/>
      <c r="G112" s="111"/>
      <c r="H112" s="111"/>
      <c r="I112" s="111"/>
      <c r="J112" s="112">
        <f>J466</f>
        <v>0</v>
      </c>
      <c r="L112" s="109"/>
    </row>
    <row r="113" spans="2:12" s="9" customFormat="1" ht="19.899999999999999" customHeight="1">
      <c r="B113" s="109"/>
      <c r="D113" s="110" t="s">
        <v>123</v>
      </c>
      <c r="E113" s="111"/>
      <c r="F113" s="111"/>
      <c r="G113" s="111"/>
      <c r="H113" s="111"/>
      <c r="I113" s="111"/>
      <c r="J113" s="112">
        <f>J498</f>
        <v>0</v>
      </c>
      <c r="L113" s="109"/>
    </row>
    <row r="114" spans="2:12" s="8" customFormat="1" ht="25" customHeight="1">
      <c r="B114" s="105"/>
      <c r="D114" s="106" t="s">
        <v>124</v>
      </c>
      <c r="E114" s="107"/>
      <c r="F114" s="107"/>
      <c r="G114" s="107"/>
      <c r="H114" s="107"/>
      <c r="I114" s="107"/>
      <c r="J114" s="108">
        <f>J509</f>
        <v>0</v>
      </c>
      <c r="L114" s="105"/>
    </row>
    <row r="115" spans="2:12" s="1" customFormat="1" ht="21.75" customHeight="1">
      <c r="B115" s="32"/>
      <c r="L115" s="32"/>
    </row>
    <row r="116" spans="2:12" s="1" customFormat="1" ht="7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7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5" customHeight="1">
      <c r="B121" s="32"/>
      <c r="C121" s="21" t="s">
        <v>125</v>
      </c>
      <c r="L121" s="32"/>
    </row>
    <row r="122" spans="2:12" s="1" customFormat="1" ht="7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26.25" customHeight="1">
      <c r="B124" s="32"/>
      <c r="E124" s="245" t="str">
        <f>E7</f>
        <v>VYSOKÁ ŠKOLA EKONOMICKÁ, Praha 3 - POSLUCHÁRNA A - rekonstrukce interiéru - stavební část</v>
      </c>
      <c r="F124" s="246"/>
      <c r="G124" s="246"/>
      <c r="H124" s="246"/>
      <c r="L124" s="32"/>
    </row>
    <row r="125" spans="2:12" s="1" customFormat="1" ht="12" customHeight="1">
      <c r="B125" s="32"/>
      <c r="C125" s="27" t="s">
        <v>99</v>
      </c>
      <c r="L125" s="32"/>
    </row>
    <row r="126" spans="2:12" s="1" customFormat="1" ht="16.5" customHeight="1">
      <c r="B126" s="32"/>
      <c r="E126" s="231" t="str">
        <f>E9</f>
        <v>ST - Stavební úpravy</v>
      </c>
      <c r="F126" s="244"/>
      <c r="G126" s="244"/>
      <c r="H126" s="244"/>
      <c r="L126" s="32"/>
    </row>
    <row r="127" spans="2:12" s="1" customFormat="1" ht="7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F12</f>
        <v xml:space="preserve"> </v>
      </c>
      <c r="I128" s="27" t="s">
        <v>22</v>
      </c>
      <c r="J128" s="52" t="str">
        <f>IF(J12="","",J12)</f>
        <v>2. 5. 2024</v>
      </c>
      <c r="L128" s="32"/>
    </row>
    <row r="129" spans="2:65" s="1" customFormat="1" ht="7" customHeight="1">
      <c r="B129" s="32"/>
      <c r="L129" s="32"/>
    </row>
    <row r="130" spans="2:65" s="1" customFormat="1" ht="25.75" customHeight="1">
      <c r="B130" s="32"/>
      <c r="C130" s="27" t="s">
        <v>24</v>
      </c>
      <c r="F130" s="25" t="str">
        <f>E15</f>
        <v>VYSOKÁ ŠKOLA EKONOMICKÁ</v>
      </c>
      <c r="I130" s="27" t="s">
        <v>30</v>
      </c>
      <c r="J130" s="30" t="str">
        <f>E21</f>
        <v>HOFMAN ARCHITEKTI s.r.o.</v>
      </c>
      <c r="L130" s="32"/>
    </row>
    <row r="131" spans="2:65" s="1" customFormat="1" ht="15.25" customHeight="1">
      <c r="B131" s="32"/>
      <c r="C131" s="27" t="s">
        <v>28</v>
      </c>
      <c r="F131" s="25" t="str">
        <f>IF(E18="","",E18)</f>
        <v>Vyplň údaj</v>
      </c>
      <c r="I131" s="27" t="s">
        <v>33</v>
      </c>
      <c r="J131" s="30" t="str">
        <f>E24</f>
        <v>Martin Škrabal</v>
      </c>
      <c r="L131" s="32"/>
    </row>
    <row r="132" spans="2:65" s="1" customFormat="1" ht="10.4" customHeight="1">
      <c r="B132" s="32"/>
      <c r="L132" s="32"/>
    </row>
    <row r="133" spans="2:65" s="10" customFormat="1" ht="29.25" customHeight="1">
      <c r="B133" s="113"/>
      <c r="C133" s="114" t="s">
        <v>126</v>
      </c>
      <c r="D133" s="115" t="s">
        <v>62</v>
      </c>
      <c r="E133" s="115" t="s">
        <v>58</v>
      </c>
      <c r="F133" s="115" t="s">
        <v>59</v>
      </c>
      <c r="G133" s="115" t="s">
        <v>127</v>
      </c>
      <c r="H133" s="115" t="s">
        <v>128</v>
      </c>
      <c r="I133" s="115" t="s">
        <v>129</v>
      </c>
      <c r="J133" s="115" t="s">
        <v>104</v>
      </c>
      <c r="K133" s="116" t="s">
        <v>130</v>
      </c>
      <c r="L133" s="113"/>
      <c r="M133" s="59" t="s">
        <v>1</v>
      </c>
      <c r="N133" s="60" t="s">
        <v>41</v>
      </c>
      <c r="O133" s="60" t="s">
        <v>131</v>
      </c>
      <c r="P133" s="60" t="s">
        <v>132</v>
      </c>
      <c r="Q133" s="60" t="s">
        <v>133</v>
      </c>
      <c r="R133" s="60" t="s">
        <v>134</v>
      </c>
      <c r="S133" s="60" t="s">
        <v>135</v>
      </c>
      <c r="T133" s="61" t="s">
        <v>136</v>
      </c>
    </row>
    <row r="134" spans="2:65" s="1" customFormat="1" ht="22.75" customHeight="1">
      <c r="B134" s="32"/>
      <c r="C134" s="64" t="s">
        <v>137</v>
      </c>
      <c r="J134" s="117">
        <f>BK134</f>
        <v>0</v>
      </c>
      <c r="L134" s="32"/>
      <c r="M134" s="62"/>
      <c r="N134" s="53"/>
      <c r="O134" s="53"/>
      <c r="P134" s="118">
        <f>P135+P223+P509</f>
        <v>0</v>
      </c>
      <c r="Q134" s="53"/>
      <c r="R134" s="118">
        <f>R135+R223+R509</f>
        <v>17.319096010000003</v>
      </c>
      <c r="S134" s="53"/>
      <c r="T134" s="119">
        <f>T135+T223+T509</f>
        <v>34.017690200000004</v>
      </c>
      <c r="AT134" s="17" t="s">
        <v>76</v>
      </c>
      <c r="AU134" s="17" t="s">
        <v>106</v>
      </c>
      <c r="BK134" s="120">
        <f>BK135+BK223+BK509</f>
        <v>0</v>
      </c>
    </row>
    <row r="135" spans="2:65" s="11" customFormat="1" ht="25.9" customHeight="1">
      <c r="B135" s="121"/>
      <c r="D135" s="122" t="s">
        <v>76</v>
      </c>
      <c r="E135" s="123" t="s">
        <v>138</v>
      </c>
      <c r="F135" s="123" t="s">
        <v>139</v>
      </c>
      <c r="I135" s="124"/>
      <c r="J135" s="125">
        <f>BK135</f>
        <v>0</v>
      </c>
      <c r="L135" s="121"/>
      <c r="M135" s="126"/>
      <c r="P135" s="127">
        <f>P136+P150+P183+P213+P221</f>
        <v>0</v>
      </c>
      <c r="R135" s="127">
        <f>R136+R150+R183+R213+R221</f>
        <v>12.63907002</v>
      </c>
      <c r="T135" s="128">
        <f>T136+T150+T183+T213+T221</f>
        <v>27.618615999999999</v>
      </c>
      <c r="AR135" s="122" t="s">
        <v>85</v>
      </c>
      <c r="AT135" s="129" t="s">
        <v>76</v>
      </c>
      <c r="AU135" s="129" t="s">
        <v>77</v>
      </c>
      <c r="AY135" s="122" t="s">
        <v>140</v>
      </c>
      <c r="BK135" s="130">
        <f>BK136+BK150+BK183+BK213+BK221</f>
        <v>0</v>
      </c>
    </row>
    <row r="136" spans="2:65" s="11" customFormat="1" ht="22.75" customHeight="1">
      <c r="B136" s="121"/>
      <c r="D136" s="122" t="s">
        <v>76</v>
      </c>
      <c r="E136" s="131" t="s">
        <v>141</v>
      </c>
      <c r="F136" s="131" t="s">
        <v>142</v>
      </c>
      <c r="I136" s="124"/>
      <c r="J136" s="132">
        <f>BK136</f>
        <v>0</v>
      </c>
      <c r="L136" s="121"/>
      <c r="M136" s="126"/>
      <c r="P136" s="127">
        <f>SUM(P137:P149)</f>
        <v>0</v>
      </c>
      <c r="R136" s="127">
        <f>SUM(R137:R149)</f>
        <v>1.60771533</v>
      </c>
      <c r="T136" s="128">
        <f>SUM(T137:T149)</f>
        <v>0</v>
      </c>
      <c r="AR136" s="122" t="s">
        <v>85</v>
      </c>
      <c r="AT136" s="129" t="s">
        <v>76</v>
      </c>
      <c r="AU136" s="129" t="s">
        <v>85</v>
      </c>
      <c r="AY136" s="122" t="s">
        <v>140</v>
      </c>
      <c r="BK136" s="130">
        <f>SUM(BK137:BK149)</f>
        <v>0</v>
      </c>
    </row>
    <row r="137" spans="2:65" s="1" customFormat="1" ht="37.75" customHeight="1">
      <c r="B137" s="32"/>
      <c r="C137" s="133" t="s">
        <v>85</v>
      </c>
      <c r="D137" s="133" t="s">
        <v>143</v>
      </c>
      <c r="E137" s="134" t="s">
        <v>144</v>
      </c>
      <c r="F137" s="135" t="s">
        <v>145</v>
      </c>
      <c r="G137" s="136" t="s">
        <v>146</v>
      </c>
      <c r="H137" s="137">
        <v>0.622</v>
      </c>
      <c r="I137" s="138"/>
      <c r="J137" s="139">
        <f>ROUND(I137*H137,2)</f>
        <v>0</v>
      </c>
      <c r="K137" s="135" t="s">
        <v>147</v>
      </c>
      <c r="L137" s="32"/>
      <c r="M137" s="140" t="s">
        <v>1</v>
      </c>
      <c r="N137" s="141" t="s">
        <v>42</v>
      </c>
      <c r="P137" s="142">
        <f>O137*H137</f>
        <v>0</v>
      </c>
      <c r="Q137" s="142">
        <v>2.5019499999999999</v>
      </c>
      <c r="R137" s="142">
        <f>Q137*H137</f>
        <v>1.5562129</v>
      </c>
      <c r="S137" s="142">
        <v>0</v>
      </c>
      <c r="T137" s="143">
        <f>S137*H137</f>
        <v>0</v>
      </c>
      <c r="AR137" s="144" t="s">
        <v>141</v>
      </c>
      <c r="AT137" s="144" t="s">
        <v>143</v>
      </c>
      <c r="AU137" s="144" t="s">
        <v>87</v>
      </c>
      <c r="AY137" s="17" t="s">
        <v>140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85</v>
      </c>
      <c r="BK137" s="145">
        <f>ROUND(I137*H137,2)</f>
        <v>0</v>
      </c>
      <c r="BL137" s="17" t="s">
        <v>141</v>
      </c>
      <c r="BM137" s="144" t="s">
        <v>148</v>
      </c>
    </row>
    <row r="138" spans="2:65" s="12" customFormat="1">
      <c r="B138" s="146"/>
      <c r="D138" s="147" t="s">
        <v>149</v>
      </c>
      <c r="E138" s="148" t="s">
        <v>1</v>
      </c>
      <c r="F138" s="149" t="s">
        <v>150</v>
      </c>
      <c r="H138" s="150">
        <v>0.622</v>
      </c>
      <c r="I138" s="151"/>
      <c r="L138" s="146"/>
      <c r="M138" s="152"/>
      <c r="T138" s="153"/>
      <c r="AT138" s="148" t="s">
        <v>149</v>
      </c>
      <c r="AU138" s="148" t="s">
        <v>87</v>
      </c>
      <c r="AV138" s="12" t="s">
        <v>87</v>
      </c>
      <c r="AW138" s="12" t="s">
        <v>32</v>
      </c>
      <c r="AX138" s="12" t="s">
        <v>77</v>
      </c>
      <c r="AY138" s="148" t="s">
        <v>140</v>
      </c>
    </row>
    <row r="139" spans="2:65" s="13" customFormat="1">
      <c r="B139" s="154"/>
      <c r="D139" s="147" t="s">
        <v>149</v>
      </c>
      <c r="E139" s="155" t="s">
        <v>1</v>
      </c>
      <c r="F139" s="156" t="s">
        <v>151</v>
      </c>
      <c r="H139" s="157">
        <v>0.622</v>
      </c>
      <c r="I139" s="158"/>
      <c r="L139" s="154"/>
      <c r="M139" s="159"/>
      <c r="T139" s="160"/>
      <c r="AT139" s="155" t="s">
        <v>149</v>
      </c>
      <c r="AU139" s="155" t="s">
        <v>87</v>
      </c>
      <c r="AV139" s="13" t="s">
        <v>152</v>
      </c>
      <c r="AW139" s="13" t="s">
        <v>32</v>
      </c>
      <c r="AX139" s="13" t="s">
        <v>77</v>
      </c>
      <c r="AY139" s="155" t="s">
        <v>140</v>
      </c>
    </row>
    <row r="140" spans="2:65" s="14" customFormat="1">
      <c r="B140" s="161"/>
      <c r="D140" s="147" t="s">
        <v>149</v>
      </c>
      <c r="E140" s="162" t="s">
        <v>1</v>
      </c>
      <c r="F140" s="163" t="s">
        <v>153</v>
      </c>
      <c r="H140" s="164">
        <v>0.622</v>
      </c>
      <c r="I140" s="165"/>
      <c r="L140" s="161"/>
      <c r="M140" s="166"/>
      <c r="T140" s="167"/>
      <c r="AT140" s="162" t="s">
        <v>149</v>
      </c>
      <c r="AU140" s="162" t="s">
        <v>87</v>
      </c>
      <c r="AV140" s="14" t="s">
        <v>141</v>
      </c>
      <c r="AW140" s="14" t="s">
        <v>32</v>
      </c>
      <c r="AX140" s="14" t="s">
        <v>85</v>
      </c>
      <c r="AY140" s="162" t="s">
        <v>140</v>
      </c>
    </row>
    <row r="141" spans="2:65" s="1" customFormat="1" ht="37.75" customHeight="1">
      <c r="B141" s="32"/>
      <c r="C141" s="133" t="s">
        <v>87</v>
      </c>
      <c r="D141" s="133" t="s">
        <v>143</v>
      </c>
      <c r="E141" s="134" t="s">
        <v>154</v>
      </c>
      <c r="F141" s="135" t="s">
        <v>155</v>
      </c>
      <c r="G141" s="136" t="s">
        <v>156</v>
      </c>
      <c r="H141" s="137">
        <v>3.1E-2</v>
      </c>
      <c r="I141" s="138"/>
      <c r="J141" s="139">
        <f>ROUND(I141*H141,2)</f>
        <v>0</v>
      </c>
      <c r="K141" s="135" t="s">
        <v>147</v>
      </c>
      <c r="L141" s="32"/>
      <c r="M141" s="140" t="s">
        <v>1</v>
      </c>
      <c r="N141" s="141" t="s">
        <v>42</v>
      </c>
      <c r="P141" s="142">
        <f>O141*H141</f>
        <v>0</v>
      </c>
      <c r="Q141" s="142">
        <v>1.06277</v>
      </c>
      <c r="R141" s="142">
        <f>Q141*H141</f>
        <v>3.2945870000000002E-2</v>
      </c>
      <c r="S141" s="142">
        <v>0</v>
      </c>
      <c r="T141" s="143">
        <f>S141*H141</f>
        <v>0</v>
      </c>
      <c r="AR141" s="144" t="s">
        <v>141</v>
      </c>
      <c r="AT141" s="144" t="s">
        <v>143</v>
      </c>
      <c r="AU141" s="144" t="s">
        <v>87</v>
      </c>
      <c r="AY141" s="17" t="s">
        <v>140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85</v>
      </c>
      <c r="BK141" s="145">
        <f>ROUND(I141*H141,2)</f>
        <v>0</v>
      </c>
      <c r="BL141" s="17" t="s">
        <v>141</v>
      </c>
      <c r="BM141" s="144" t="s">
        <v>157</v>
      </c>
    </row>
    <row r="142" spans="2:65" s="12" customFormat="1">
      <c r="B142" s="146"/>
      <c r="D142" s="147" t="s">
        <v>149</v>
      </c>
      <c r="E142" s="148" t="s">
        <v>1</v>
      </c>
      <c r="F142" s="149" t="s">
        <v>158</v>
      </c>
      <c r="H142" s="150">
        <v>3.1E-2</v>
      </c>
      <c r="I142" s="151"/>
      <c r="L142" s="146"/>
      <c r="M142" s="152"/>
      <c r="T142" s="153"/>
      <c r="AT142" s="148" t="s">
        <v>149</v>
      </c>
      <c r="AU142" s="148" t="s">
        <v>87</v>
      </c>
      <c r="AV142" s="12" t="s">
        <v>87</v>
      </c>
      <c r="AW142" s="12" t="s">
        <v>32</v>
      </c>
      <c r="AX142" s="12" t="s">
        <v>77</v>
      </c>
      <c r="AY142" s="148" t="s">
        <v>140</v>
      </c>
    </row>
    <row r="143" spans="2:65" s="13" customFormat="1">
      <c r="B143" s="154"/>
      <c r="D143" s="147" t="s">
        <v>149</v>
      </c>
      <c r="E143" s="155" t="s">
        <v>1</v>
      </c>
      <c r="F143" s="156" t="s">
        <v>151</v>
      </c>
      <c r="H143" s="157">
        <v>3.1E-2</v>
      </c>
      <c r="I143" s="158"/>
      <c r="L143" s="154"/>
      <c r="M143" s="159"/>
      <c r="T143" s="160"/>
      <c r="AT143" s="155" t="s">
        <v>149</v>
      </c>
      <c r="AU143" s="155" t="s">
        <v>87</v>
      </c>
      <c r="AV143" s="13" t="s">
        <v>152</v>
      </c>
      <c r="AW143" s="13" t="s">
        <v>32</v>
      </c>
      <c r="AX143" s="13" t="s">
        <v>77</v>
      </c>
      <c r="AY143" s="155" t="s">
        <v>140</v>
      </c>
    </row>
    <row r="144" spans="2:65" s="14" customFormat="1">
      <c r="B144" s="161"/>
      <c r="D144" s="147" t="s">
        <v>149</v>
      </c>
      <c r="E144" s="162" t="s">
        <v>1</v>
      </c>
      <c r="F144" s="163" t="s">
        <v>153</v>
      </c>
      <c r="H144" s="164">
        <v>3.1E-2</v>
      </c>
      <c r="I144" s="165"/>
      <c r="L144" s="161"/>
      <c r="M144" s="166"/>
      <c r="T144" s="167"/>
      <c r="AT144" s="162" t="s">
        <v>149</v>
      </c>
      <c r="AU144" s="162" t="s">
        <v>87</v>
      </c>
      <c r="AV144" s="14" t="s">
        <v>141</v>
      </c>
      <c r="AW144" s="14" t="s">
        <v>32</v>
      </c>
      <c r="AX144" s="14" t="s">
        <v>85</v>
      </c>
      <c r="AY144" s="162" t="s">
        <v>140</v>
      </c>
    </row>
    <row r="145" spans="2:65" s="1" customFormat="1" ht="33" customHeight="1">
      <c r="B145" s="32"/>
      <c r="C145" s="133" t="s">
        <v>152</v>
      </c>
      <c r="D145" s="133" t="s">
        <v>143</v>
      </c>
      <c r="E145" s="134" t="s">
        <v>159</v>
      </c>
      <c r="F145" s="135" t="s">
        <v>160</v>
      </c>
      <c r="G145" s="136" t="s">
        <v>161</v>
      </c>
      <c r="H145" s="137">
        <v>2.343</v>
      </c>
      <c r="I145" s="138"/>
      <c r="J145" s="139">
        <f>ROUND(I145*H145,2)</f>
        <v>0</v>
      </c>
      <c r="K145" s="135" t="s">
        <v>147</v>
      </c>
      <c r="L145" s="32"/>
      <c r="M145" s="140" t="s">
        <v>1</v>
      </c>
      <c r="N145" s="141" t="s">
        <v>42</v>
      </c>
      <c r="P145" s="142">
        <f>O145*H145</f>
        <v>0</v>
      </c>
      <c r="Q145" s="142">
        <v>7.92E-3</v>
      </c>
      <c r="R145" s="142">
        <f>Q145*H145</f>
        <v>1.855656E-2</v>
      </c>
      <c r="S145" s="142">
        <v>0</v>
      </c>
      <c r="T145" s="143">
        <f>S145*H145</f>
        <v>0</v>
      </c>
      <c r="AR145" s="144" t="s">
        <v>141</v>
      </c>
      <c r="AT145" s="144" t="s">
        <v>143</v>
      </c>
      <c r="AU145" s="144" t="s">
        <v>87</v>
      </c>
      <c r="AY145" s="17" t="s">
        <v>140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85</v>
      </c>
      <c r="BK145" s="145">
        <f>ROUND(I145*H145,2)</f>
        <v>0</v>
      </c>
      <c r="BL145" s="17" t="s">
        <v>141</v>
      </c>
      <c r="BM145" s="144" t="s">
        <v>162</v>
      </c>
    </row>
    <row r="146" spans="2:65" s="12" customFormat="1">
      <c r="B146" s="146"/>
      <c r="D146" s="147" t="s">
        <v>149</v>
      </c>
      <c r="E146" s="148" t="s">
        <v>1</v>
      </c>
      <c r="F146" s="149" t="s">
        <v>163</v>
      </c>
      <c r="H146" s="150">
        <v>2.343</v>
      </c>
      <c r="I146" s="151"/>
      <c r="L146" s="146"/>
      <c r="M146" s="152"/>
      <c r="T146" s="153"/>
      <c r="AT146" s="148" t="s">
        <v>149</v>
      </c>
      <c r="AU146" s="148" t="s">
        <v>87</v>
      </c>
      <c r="AV146" s="12" t="s">
        <v>87</v>
      </c>
      <c r="AW146" s="12" t="s">
        <v>32</v>
      </c>
      <c r="AX146" s="12" t="s">
        <v>77</v>
      </c>
      <c r="AY146" s="148" t="s">
        <v>140</v>
      </c>
    </row>
    <row r="147" spans="2:65" s="13" customFormat="1">
      <c r="B147" s="154"/>
      <c r="D147" s="147" t="s">
        <v>149</v>
      </c>
      <c r="E147" s="155" t="s">
        <v>1</v>
      </c>
      <c r="F147" s="156" t="s">
        <v>151</v>
      </c>
      <c r="H147" s="157">
        <v>2.343</v>
      </c>
      <c r="I147" s="158"/>
      <c r="L147" s="154"/>
      <c r="M147" s="159"/>
      <c r="T147" s="160"/>
      <c r="AT147" s="155" t="s">
        <v>149</v>
      </c>
      <c r="AU147" s="155" t="s">
        <v>87</v>
      </c>
      <c r="AV147" s="13" t="s">
        <v>152</v>
      </c>
      <c r="AW147" s="13" t="s">
        <v>32</v>
      </c>
      <c r="AX147" s="13" t="s">
        <v>77</v>
      </c>
      <c r="AY147" s="155" t="s">
        <v>140</v>
      </c>
    </row>
    <row r="148" spans="2:65" s="14" customFormat="1">
      <c r="B148" s="161"/>
      <c r="D148" s="147" t="s">
        <v>149</v>
      </c>
      <c r="E148" s="162" t="s">
        <v>1</v>
      </c>
      <c r="F148" s="163" t="s">
        <v>153</v>
      </c>
      <c r="H148" s="164">
        <v>2.343</v>
      </c>
      <c r="I148" s="165"/>
      <c r="L148" s="161"/>
      <c r="M148" s="166"/>
      <c r="T148" s="167"/>
      <c r="AT148" s="162" t="s">
        <v>149</v>
      </c>
      <c r="AU148" s="162" t="s">
        <v>87</v>
      </c>
      <c r="AV148" s="14" t="s">
        <v>141</v>
      </c>
      <c r="AW148" s="14" t="s">
        <v>32</v>
      </c>
      <c r="AX148" s="14" t="s">
        <v>85</v>
      </c>
      <c r="AY148" s="162" t="s">
        <v>140</v>
      </c>
    </row>
    <row r="149" spans="2:65" s="1" customFormat="1" ht="33" customHeight="1">
      <c r="B149" s="32"/>
      <c r="C149" s="133" t="s">
        <v>141</v>
      </c>
      <c r="D149" s="133" t="s">
        <v>143</v>
      </c>
      <c r="E149" s="134" t="s">
        <v>164</v>
      </c>
      <c r="F149" s="135" t="s">
        <v>165</v>
      </c>
      <c r="G149" s="136" t="s">
        <v>161</v>
      </c>
      <c r="H149" s="137">
        <v>2.343</v>
      </c>
      <c r="I149" s="138"/>
      <c r="J149" s="139">
        <f>ROUND(I149*H149,2)</f>
        <v>0</v>
      </c>
      <c r="K149" s="135" t="s">
        <v>147</v>
      </c>
      <c r="L149" s="32"/>
      <c r="M149" s="140" t="s">
        <v>1</v>
      </c>
      <c r="N149" s="141" t="s">
        <v>42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141</v>
      </c>
      <c r="AT149" s="144" t="s">
        <v>143</v>
      </c>
      <c r="AU149" s="144" t="s">
        <v>87</v>
      </c>
      <c r="AY149" s="17" t="s">
        <v>140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85</v>
      </c>
      <c r="BK149" s="145">
        <f>ROUND(I149*H149,2)</f>
        <v>0</v>
      </c>
      <c r="BL149" s="17" t="s">
        <v>141</v>
      </c>
      <c r="BM149" s="144" t="s">
        <v>166</v>
      </c>
    </row>
    <row r="150" spans="2:65" s="11" customFormat="1" ht="22.75" customHeight="1">
      <c r="B150" s="121"/>
      <c r="D150" s="122" t="s">
        <v>76</v>
      </c>
      <c r="E150" s="131" t="s">
        <v>167</v>
      </c>
      <c r="F150" s="131" t="s">
        <v>168</v>
      </c>
      <c r="I150" s="124"/>
      <c r="J150" s="132">
        <f>BK150</f>
        <v>0</v>
      </c>
      <c r="L150" s="121"/>
      <c r="M150" s="126"/>
      <c r="P150" s="127">
        <f>SUM(P151:P182)</f>
        <v>0</v>
      </c>
      <c r="R150" s="127">
        <f>SUM(R151:R182)</f>
        <v>9.9640185800000012</v>
      </c>
      <c r="T150" s="128">
        <f>SUM(T151:T182)</f>
        <v>0</v>
      </c>
      <c r="AR150" s="122" t="s">
        <v>85</v>
      </c>
      <c r="AT150" s="129" t="s">
        <v>76</v>
      </c>
      <c r="AU150" s="129" t="s">
        <v>85</v>
      </c>
      <c r="AY150" s="122" t="s">
        <v>140</v>
      </c>
      <c r="BK150" s="130">
        <f>SUM(BK151:BK182)</f>
        <v>0</v>
      </c>
    </row>
    <row r="151" spans="2:65" s="1" customFormat="1" ht="24.25" customHeight="1">
      <c r="B151" s="32"/>
      <c r="C151" s="133" t="s">
        <v>169</v>
      </c>
      <c r="D151" s="133" t="s">
        <v>143</v>
      </c>
      <c r="E151" s="134" t="s">
        <v>170</v>
      </c>
      <c r="F151" s="135" t="s">
        <v>171</v>
      </c>
      <c r="G151" s="136" t="s">
        <v>161</v>
      </c>
      <c r="H151" s="137">
        <v>93.662999999999997</v>
      </c>
      <c r="I151" s="138"/>
      <c r="J151" s="139">
        <f>ROUND(I151*H151,2)</f>
        <v>0</v>
      </c>
      <c r="K151" s="135" t="s">
        <v>147</v>
      </c>
      <c r="L151" s="32"/>
      <c r="M151" s="140" t="s">
        <v>1</v>
      </c>
      <c r="N151" s="141" t="s">
        <v>42</v>
      </c>
      <c r="P151" s="142">
        <f>O151*H151</f>
        <v>0</v>
      </c>
      <c r="Q151" s="142">
        <v>2.5999999999999998E-4</v>
      </c>
      <c r="R151" s="142">
        <f>Q151*H151</f>
        <v>2.4352379999999996E-2</v>
      </c>
      <c r="S151" s="142">
        <v>0</v>
      </c>
      <c r="T151" s="143">
        <f>S151*H151</f>
        <v>0</v>
      </c>
      <c r="AR151" s="144" t="s">
        <v>141</v>
      </c>
      <c r="AT151" s="144" t="s">
        <v>143</v>
      </c>
      <c r="AU151" s="144" t="s">
        <v>87</v>
      </c>
      <c r="AY151" s="17" t="s">
        <v>140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85</v>
      </c>
      <c r="BK151" s="145">
        <f>ROUND(I151*H151,2)</f>
        <v>0</v>
      </c>
      <c r="BL151" s="17" t="s">
        <v>141</v>
      </c>
      <c r="BM151" s="144" t="s">
        <v>172</v>
      </c>
    </row>
    <row r="152" spans="2:65" s="12" customFormat="1">
      <c r="B152" s="146"/>
      <c r="D152" s="147" t="s">
        <v>149</v>
      </c>
      <c r="E152" s="148" t="s">
        <v>1</v>
      </c>
      <c r="F152" s="149" t="s">
        <v>173</v>
      </c>
      <c r="H152" s="150">
        <v>93.662999999999997</v>
      </c>
      <c r="I152" s="151"/>
      <c r="L152" s="146"/>
      <c r="M152" s="152"/>
      <c r="T152" s="153"/>
      <c r="AT152" s="148" t="s">
        <v>149</v>
      </c>
      <c r="AU152" s="148" t="s">
        <v>87</v>
      </c>
      <c r="AV152" s="12" t="s">
        <v>87</v>
      </c>
      <c r="AW152" s="12" t="s">
        <v>32</v>
      </c>
      <c r="AX152" s="12" t="s">
        <v>77</v>
      </c>
      <c r="AY152" s="148" t="s">
        <v>140</v>
      </c>
    </row>
    <row r="153" spans="2:65" s="13" customFormat="1">
      <c r="B153" s="154"/>
      <c r="D153" s="147" t="s">
        <v>149</v>
      </c>
      <c r="E153" s="155" t="s">
        <v>1</v>
      </c>
      <c r="F153" s="156" t="s">
        <v>151</v>
      </c>
      <c r="H153" s="157">
        <v>93.662999999999997</v>
      </c>
      <c r="I153" s="158"/>
      <c r="L153" s="154"/>
      <c r="M153" s="159"/>
      <c r="T153" s="160"/>
      <c r="AT153" s="155" t="s">
        <v>149</v>
      </c>
      <c r="AU153" s="155" t="s">
        <v>87</v>
      </c>
      <c r="AV153" s="13" t="s">
        <v>152</v>
      </c>
      <c r="AW153" s="13" t="s">
        <v>32</v>
      </c>
      <c r="AX153" s="13" t="s">
        <v>77</v>
      </c>
      <c r="AY153" s="155" t="s">
        <v>140</v>
      </c>
    </row>
    <row r="154" spans="2:65" s="14" customFormat="1">
      <c r="B154" s="161"/>
      <c r="D154" s="147" t="s">
        <v>149</v>
      </c>
      <c r="E154" s="162" t="s">
        <v>1</v>
      </c>
      <c r="F154" s="163" t="s">
        <v>153</v>
      </c>
      <c r="H154" s="164">
        <v>93.662999999999997</v>
      </c>
      <c r="I154" s="165"/>
      <c r="L154" s="161"/>
      <c r="M154" s="166"/>
      <c r="T154" s="167"/>
      <c r="AT154" s="162" t="s">
        <v>149</v>
      </c>
      <c r="AU154" s="162" t="s">
        <v>87</v>
      </c>
      <c r="AV154" s="14" t="s">
        <v>141</v>
      </c>
      <c r="AW154" s="14" t="s">
        <v>32</v>
      </c>
      <c r="AX154" s="14" t="s">
        <v>85</v>
      </c>
      <c r="AY154" s="162" t="s">
        <v>140</v>
      </c>
    </row>
    <row r="155" spans="2:65" s="1" customFormat="1" ht="33" customHeight="1">
      <c r="B155" s="32"/>
      <c r="C155" s="133" t="s">
        <v>167</v>
      </c>
      <c r="D155" s="133" t="s">
        <v>143</v>
      </c>
      <c r="E155" s="134" t="s">
        <v>174</v>
      </c>
      <c r="F155" s="135" t="s">
        <v>175</v>
      </c>
      <c r="G155" s="136" t="s">
        <v>161</v>
      </c>
      <c r="H155" s="137">
        <v>93.662999999999997</v>
      </c>
      <c r="I155" s="138"/>
      <c r="J155" s="139">
        <f>ROUND(I155*H155,2)</f>
        <v>0</v>
      </c>
      <c r="K155" s="135" t="s">
        <v>147</v>
      </c>
      <c r="L155" s="32"/>
      <c r="M155" s="140" t="s">
        <v>1</v>
      </c>
      <c r="N155" s="141" t="s">
        <v>42</v>
      </c>
      <c r="P155" s="142">
        <f>O155*H155</f>
        <v>0</v>
      </c>
      <c r="Q155" s="142">
        <v>8.0000000000000002E-3</v>
      </c>
      <c r="R155" s="142">
        <f>Q155*H155</f>
        <v>0.74930399999999997</v>
      </c>
      <c r="S155" s="142">
        <v>0</v>
      </c>
      <c r="T155" s="143">
        <f>S155*H155</f>
        <v>0</v>
      </c>
      <c r="AR155" s="144" t="s">
        <v>141</v>
      </c>
      <c r="AT155" s="144" t="s">
        <v>143</v>
      </c>
      <c r="AU155" s="144" t="s">
        <v>87</v>
      </c>
      <c r="AY155" s="17" t="s">
        <v>140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85</v>
      </c>
      <c r="BK155" s="145">
        <f>ROUND(I155*H155,2)</f>
        <v>0</v>
      </c>
      <c r="BL155" s="17" t="s">
        <v>141</v>
      </c>
      <c r="BM155" s="144" t="s">
        <v>176</v>
      </c>
    </row>
    <row r="156" spans="2:65" s="12" customFormat="1">
      <c r="B156" s="146"/>
      <c r="D156" s="147" t="s">
        <v>149</v>
      </c>
      <c r="E156" s="148" t="s">
        <v>1</v>
      </c>
      <c r="F156" s="149" t="s">
        <v>173</v>
      </c>
      <c r="H156" s="150">
        <v>93.662999999999997</v>
      </c>
      <c r="I156" s="151"/>
      <c r="L156" s="146"/>
      <c r="M156" s="152"/>
      <c r="T156" s="153"/>
      <c r="AT156" s="148" t="s">
        <v>149</v>
      </c>
      <c r="AU156" s="148" t="s">
        <v>87</v>
      </c>
      <c r="AV156" s="12" t="s">
        <v>87</v>
      </c>
      <c r="AW156" s="12" t="s">
        <v>32</v>
      </c>
      <c r="AX156" s="12" t="s">
        <v>77</v>
      </c>
      <c r="AY156" s="148" t="s">
        <v>140</v>
      </c>
    </row>
    <row r="157" spans="2:65" s="13" customFormat="1">
      <c r="B157" s="154"/>
      <c r="D157" s="147" t="s">
        <v>149</v>
      </c>
      <c r="E157" s="155" t="s">
        <v>1</v>
      </c>
      <c r="F157" s="156" t="s">
        <v>151</v>
      </c>
      <c r="H157" s="157">
        <v>93.662999999999997</v>
      </c>
      <c r="I157" s="158"/>
      <c r="L157" s="154"/>
      <c r="M157" s="159"/>
      <c r="T157" s="160"/>
      <c r="AT157" s="155" t="s">
        <v>149</v>
      </c>
      <c r="AU157" s="155" t="s">
        <v>87</v>
      </c>
      <c r="AV157" s="13" t="s">
        <v>152</v>
      </c>
      <c r="AW157" s="13" t="s">
        <v>32</v>
      </c>
      <c r="AX157" s="13" t="s">
        <v>77</v>
      </c>
      <c r="AY157" s="155" t="s">
        <v>140</v>
      </c>
    </row>
    <row r="158" spans="2:65" s="14" customFormat="1">
      <c r="B158" s="161"/>
      <c r="D158" s="147" t="s">
        <v>149</v>
      </c>
      <c r="E158" s="162" t="s">
        <v>1</v>
      </c>
      <c r="F158" s="163" t="s">
        <v>153</v>
      </c>
      <c r="H158" s="164">
        <v>93.662999999999997</v>
      </c>
      <c r="I158" s="165"/>
      <c r="L158" s="161"/>
      <c r="M158" s="166"/>
      <c r="T158" s="167"/>
      <c r="AT158" s="162" t="s">
        <v>149</v>
      </c>
      <c r="AU158" s="162" t="s">
        <v>87</v>
      </c>
      <c r="AV158" s="14" t="s">
        <v>141</v>
      </c>
      <c r="AW158" s="14" t="s">
        <v>32</v>
      </c>
      <c r="AX158" s="14" t="s">
        <v>85</v>
      </c>
      <c r="AY158" s="162" t="s">
        <v>140</v>
      </c>
    </row>
    <row r="159" spans="2:65" s="1" customFormat="1" ht="49" customHeight="1">
      <c r="B159" s="32"/>
      <c r="C159" s="133" t="s">
        <v>177</v>
      </c>
      <c r="D159" s="133" t="s">
        <v>143</v>
      </c>
      <c r="E159" s="134" t="s">
        <v>178</v>
      </c>
      <c r="F159" s="135" t="s">
        <v>179</v>
      </c>
      <c r="G159" s="136" t="s">
        <v>161</v>
      </c>
      <c r="H159" s="137">
        <v>61.207999999999998</v>
      </c>
      <c r="I159" s="138"/>
      <c r="J159" s="139">
        <f>ROUND(I159*H159,2)</f>
        <v>0</v>
      </c>
      <c r="K159" s="135" t="s">
        <v>147</v>
      </c>
      <c r="L159" s="32"/>
      <c r="M159" s="140" t="s">
        <v>1</v>
      </c>
      <c r="N159" s="141" t="s">
        <v>42</v>
      </c>
      <c r="P159" s="142">
        <f>O159*H159</f>
        <v>0</v>
      </c>
      <c r="Q159" s="142">
        <v>2.8400000000000002E-2</v>
      </c>
      <c r="R159" s="142">
        <f>Q159*H159</f>
        <v>1.7383072000000002</v>
      </c>
      <c r="S159" s="142">
        <v>0</v>
      </c>
      <c r="T159" s="143">
        <f>S159*H159</f>
        <v>0</v>
      </c>
      <c r="AR159" s="144" t="s">
        <v>141</v>
      </c>
      <c r="AT159" s="144" t="s">
        <v>143</v>
      </c>
      <c r="AU159" s="144" t="s">
        <v>87</v>
      </c>
      <c r="AY159" s="17" t="s">
        <v>140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85</v>
      </c>
      <c r="BK159" s="145">
        <f>ROUND(I159*H159,2)</f>
        <v>0</v>
      </c>
      <c r="BL159" s="17" t="s">
        <v>141</v>
      </c>
      <c r="BM159" s="144" t="s">
        <v>180</v>
      </c>
    </row>
    <row r="160" spans="2:65" s="12" customFormat="1">
      <c r="B160" s="146"/>
      <c r="D160" s="147" t="s">
        <v>149</v>
      </c>
      <c r="E160" s="148" t="s">
        <v>1</v>
      </c>
      <c r="F160" s="149" t="s">
        <v>181</v>
      </c>
      <c r="H160" s="150">
        <v>61.207999999999998</v>
      </c>
      <c r="I160" s="151"/>
      <c r="L160" s="146"/>
      <c r="M160" s="152"/>
      <c r="T160" s="153"/>
      <c r="AT160" s="148" t="s">
        <v>149</v>
      </c>
      <c r="AU160" s="148" t="s">
        <v>87</v>
      </c>
      <c r="AV160" s="12" t="s">
        <v>87</v>
      </c>
      <c r="AW160" s="12" t="s">
        <v>32</v>
      </c>
      <c r="AX160" s="12" t="s">
        <v>77</v>
      </c>
      <c r="AY160" s="148" t="s">
        <v>140</v>
      </c>
    </row>
    <row r="161" spans="2:65" s="13" customFormat="1">
      <c r="B161" s="154"/>
      <c r="D161" s="147" t="s">
        <v>149</v>
      </c>
      <c r="E161" s="155" t="s">
        <v>1</v>
      </c>
      <c r="F161" s="156" t="s">
        <v>151</v>
      </c>
      <c r="H161" s="157">
        <v>61.207999999999998</v>
      </c>
      <c r="I161" s="158"/>
      <c r="L161" s="154"/>
      <c r="M161" s="159"/>
      <c r="T161" s="160"/>
      <c r="AT161" s="155" t="s">
        <v>149</v>
      </c>
      <c r="AU161" s="155" t="s">
        <v>87</v>
      </c>
      <c r="AV161" s="13" t="s">
        <v>152</v>
      </c>
      <c r="AW161" s="13" t="s">
        <v>32</v>
      </c>
      <c r="AX161" s="13" t="s">
        <v>77</v>
      </c>
      <c r="AY161" s="155" t="s">
        <v>140</v>
      </c>
    </row>
    <row r="162" spans="2:65" s="14" customFormat="1">
      <c r="B162" s="161"/>
      <c r="D162" s="147" t="s">
        <v>149</v>
      </c>
      <c r="E162" s="162" t="s">
        <v>1</v>
      </c>
      <c r="F162" s="163" t="s">
        <v>153</v>
      </c>
      <c r="H162" s="164">
        <v>61.207999999999998</v>
      </c>
      <c r="I162" s="165"/>
      <c r="L162" s="161"/>
      <c r="M162" s="166"/>
      <c r="T162" s="167"/>
      <c r="AT162" s="162" t="s">
        <v>149</v>
      </c>
      <c r="AU162" s="162" t="s">
        <v>87</v>
      </c>
      <c r="AV162" s="14" t="s">
        <v>141</v>
      </c>
      <c r="AW162" s="14" t="s">
        <v>32</v>
      </c>
      <c r="AX162" s="14" t="s">
        <v>85</v>
      </c>
      <c r="AY162" s="162" t="s">
        <v>140</v>
      </c>
    </row>
    <row r="163" spans="2:65" s="1" customFormat="1" ht="37.75" customHeight="1">
      <c r="B163" s="32"/>
      <c r="C163" s="133" t="s">
        <v>182</v>
      </c>
      <c r="D163" s="133" t="s">
        <v>143</v>
      </c>
      <c r="E163" s="134" t="s">
        <v>183</v>
      </c>
      <c r="F163" s="135" t="s">
        <v>184</v>
      </c>
      <c r="G163" s="136" t="s">
        <v>161</v>
      </c>
      <c r="H163" s="137">
        <v>93.662999999999997</v>
      </c>
      <c r="I163" s="138"/>
      <c r="J163" s="139">
        <f>ROUND(I163*H163,2)</f>
        <v>0</v>
      </c>
      <c r="K163" s="135" t="s">
        <v>147</v>
      </c>
      <c r="L163" s="32"/>
      <c r="M163" s="140" t="s">
        <v>1</v>
      </c>
      <c r="N163" s="141" t="s">
        <v>42</v>
      </c>
      <c r="P163" s="142">
        <f>O163*H163</f>
        <v>0</v>
      </c>
      <c r="Q163" s="142">
        <v>2.1000000000000001E-2</v>
      </c>
      <c r="R163" s="142">
        <f>Q163*H163</f>
        <v>1.966923</v>
      </c>
      <c r="S163" s="142">
        <v>0</v>
      </c>
      <c r="T163" s="143">
        <f>S163*H163</f>
        <v>0</v>
      </c>
      <c r="AR163" s="144" t="s">
        <v>141</v>
      </c>
      <c r="AT163" s="144" t="s">
        <v>143</v>
      </c>
      <c r="AU163" s="144" t="s">
        <v>87</v>
      </c>
      <c r="AY163" s="17" t="s">
        <v>140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85</v>
      </c>
      <c r="BK163" s="145">
        <f>ROUND(I163*H163,2)</f>
        <v>0</v>
      </c>
      <c r="BL163" s="17" t="s">
        <v>141</v>
      </c>
      <c r="BM163" s="144" t="s">
        <v>185</v>
      </c>
    </row>
    <row r="164" spans="2:65" s="12" customFormat="1">
      <c r="B164" s="146"/>
      <c r="D164" s="147" t="s">
        <v>149</v>
      </c>
      <c r="E164" s="148" t="s">
        <v>1</v>
      </c>
      <c r="F164" s="149" t="s">
        <v>173</v>
      </c>
      <c r="H164" s="150">
        <v>93.662999999999997</v>
      </c>
      <c r="I164" s="151"/>
      <c r="L164" s="146"/>
      <c r="M164" s="152"/>
      <c r="T164" s="153"/>
      <c r="AT164" s="148" t="s">
        <v>149</v>
      </c>
      <c r="AU164" s="148" t="s">
        <v>87</v>
      </c>
      <c r="AV164" s="12" t="s">
        <v>87</v>
      </c>
      <c r="AW164" s="12" t="s">
        <v>32</v>
      </c>
      <c r="AX164" s="12" t="s">
        <v>77</v>
      </c>
      <c r="AY164" s="148" t="s">
        <v>140</v>
      </c>
    </row>
    <row r="165" spans="2:65" s="13" customFormat="1">
      <c r="B165" s="154"/>
      <c r="D165" s="147" t="s">
        <v>149</v>
      </c>
      <c r="E165" s="155" t="s">
        <v>1</v>
      </c>
      <c r="F165" s="156" t="s">
        <v>151</v>
      </c>
      <c r="H165" s="157">
        <v>93.662999999999997</v>
      </c>
      <c r="I165" s="158"/>
      <c r="L165" s="154"/>
      <c r="M165" s="159"/>
      <c r="T165" s="160"/>
      <c r="AT165" s="155" t="s">
        <v>149</v>
      </c>
      <c r="AU165" s="155" t="s">
        <v>87</v>
      </c>
      <c r="AV165" s="13" t="s">
        <v>152</v>
      </c>
      <c r="AW165" s="13" t="s">
        <v>32</v>
      </c>
      <c r="AX165" s="13" t="s">
        <v>77</v>
      </c>
      <c r="AY165" s="155" t="s">
        <v>140</v>
      </c>
    </row>
    <row r="166" spans="2:65" s="14" customFormat="1">
      <c r="B166" s="161"/>
      <c r="D166" s="147" t="s">
        <v>149</v>
      </c>
      <c r="E166" s="162" t="s">
        <v>1</v>
      </c>
      <c r="F166" s="163" t="s">
        <v>153</v>
      </c>
      <c r="H166" s="164">
        <v>93.662999999999997</v>
      </c>
      <c r="I166" s="165"/>
      <c r="L166" s="161"/>
      <c r="M166" s="166"/>
      <c r="T166" s="167"/>
      <c r="AT166" s="162" t="s">
        <v>149</v>
      </c>
      <c r="AU166" s="162" t="s">
        <v>87</v>
      </c>
      <c r="AV166" s="14" t="s">
        <v>141</v>
      </c>
      <c r="AW166" s="14" t="s">
        <v>32</v>
      </c>
      <c r="AX166" s="14" t="s">
        <v>85</v>
      </c>
      <c r="AY166" s="162" t="s">
        <v>140</v>
      </c>
    </row>
    <row r="167" spans="2:65" s="1" customFormat="1" ht="24.25" customHeight="1">
      <c r="B167" s="32"/>
      <c r="C167" s="133" t="s">
        <v>186</v>
      </c>
      <c r="D167" s="133" t="s">
        <v>143</v>
      </c>
      <c r="E167" s="134" t="s">
        <v>187</v>
      </c>
      <c r="F167" s="135" t="s">
        <v>188</v>
      </c>
      <c r="G167" s="136" t="s">
        <v>161</v>
      </c>
      <c r="H167" s="137">
        <v>22.163</v>
      </c>
      <c r="I167" s="138"/>
      <c r="J167" s="139">
        <f>ROUND(I167*H167,2)</f>
        <v>0</v>
      </c>
      <c r="K167" s="135" t="s">
        <v>147</v>
      </c>
      <c r="L167" s="32"/>
      <c r="M167" s="140" t="s">
        <v>1</v>
      </c>
      <c r="N167" s="141" t="s">
        <v>42</v>
      </c>
      <c r="P167" s="142">
        <f>O167*H167</f>
        <v>0</v>
      </c>
      <c r="Q167" s="142">
        <v>4.0000000000000001E-3</v>
      </c>
      <c r="R167" s="142">
        <f>Q167*H167</f>
        <v>8.8652000000000009E-2</v>
      </c>
      <c r="S167" s="142">
        <v>0</v>
      </c>
      <c r="T167" s="143">
        <f>S167*H167</f>
        <v>0</v>
      </c>
      <c r="AR167" s="144" t="s">
        <v>141</v>
      </c>
      <c r="AT167" s="144" t="s">
        <v>143</v>
      </c>
      <c r="AU167" s="144" t="s">
        <v>87</v>
      </c>
      <c r="AY167" s="17" t="s">
        <v>140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85</v>
      </c>
      <c r="BK167" s="145">
        <f>ROUND(I167*H167,2)</f>
        <v>0</v>
      </c>
      <c r="BL167" s="17" t="s">
        <v>141</v>
      </c>
      <c r="BM167" s="144" t="s">
        <v>189</v>
      </c>
    </row>
    <row r="168" spans="2:65" s="12" customFormat="1">
      <c r="B168" s="146"/>
      <c r="D168" s="147" t="s">
        <v>149</v>
      </c>
      <c r="E168" s="148" t="s">
        <v>1</v>
      </c>
      <c r="F168" s="149" t="s">
        <v>190</v>
      </c>
      <c r="H168" s="150">
        <v>19</v>
      </c>
      <c r="I168" s="151"/>
      <c r="L168" s="146"/>
      <c r="M168" s="152"/>
      <c r="T168" s="153"/>
      <c r="AT168" s="148" t="s">
        <v>149</v>
      </c>
      <c r="AU168" s="148" t="s">
        <v>87</v>
      </c>
      <c r="AV168" s="12" t="s">
        <v>87</v>
      </c>
      <c r="AW168" s="12" t="s">
        <v>32</v>
      </c>
      <c r="AX168" s="12" t="s">
        <v>77</v>
      </c>
      <c r="AY168" s="148" t="s">
        <v>140</v>
      </c>
    </row>
    <row r="169" spans="2:65" s="12" customFormat="1">
      <c r="B169" s="146"/>
      <c r="D169" s="147" t="s">
        <v>149</v>
      </c>
      <c r="E169" s="148" t="s">
        <v>1</v>
      </c>
      <c r="F169" s="149" t="s">
        <v>191</v>
      </c>
      <c r="H169" s="150">
        <v>3.1629999999999998</v>
      </c>
      <c r="I169" s="151"/>
      <c r="L169" s="146"/>
      <c r="M169" s="152"/>
      <c r="T169" s="153"/>
      <c r="AT169" s="148" t="s">
        <v>149</v>
      </c>
      <c r="AU169" s="148" t="s">
        <v>87</v>
      </c>
      <c r="AV169" s="12" t="s">
        <v>87</v>
      </c>
      <c r="AW169" s="12" t="s">
        <v>32</v>
      </c>
      <c r="AX169" s="12" t="s">
        <v>77</v>
      </c>
      <c r="AY169" s="148" t="s">
        <v>140</v>
      </c>
    </row>
    <row r="170" spans="2:65" s="13" customFormat="1">
      <c r="B170" s="154"/>
      <c r="D170" s="147" t="s">
        <v>149</v>
      </c>
      <c r="E170" s="155" t="s">
        <v>1</v>
      </c>
      <c r="F170" s="156" t="s">
        <v>151</v>
      </c>
      <c r="H170" s="157">
        <v>22.163</v>
      </c>
      <c r="I170" s="158"/>
      <c r="L170" s="154"/>
      <c r="M170" s="159"/>
      <c r="T170" s="160"/>
      <c r="AT170" s="155" t="s">
        <v>149</v>
      </c>
      <c r="AU170" s="155" t="s">
        <v>87</v>
      </c>
      <c r="AV170" s="13" t="s">
        <v>152</v>
      </c>
      <c r="AW170" s="13" t="s">
        <v>32</v>
      </c>
      <c r="AX170" s="13" t="s">
        <v>77</v>
      </c>
      <c r="AY170" s="155" t="s">
        <v>140</v>
      </c>
    </row>
    <row r="171" spans="2:65" s="14" customFormat="1">
      <c r="B171" s="161"/>
      <c r="D171" s="147" t="s">
        <v>149</v>
      </c>
      <c r="E171" s="162" t="s">
        <v>1</v>
      </c>
      <c r="F171" s="163" t="s">
        <v>153</v>
      </c>
      <c r="H171" s="164">
        <v>22.163</v>
      </c>
      <c r="I171" s="165"/>
      <c r="L171" s="161"/>
      <c r="M171" s="166"/>
      <c r="T171" s="167"/>
      <c r="AT171" s="162" t="s">
        <v>149</v>
      </c>
      <c r="AU171" s="162" t="s">
        <v>87</v>
      </c>
      <c r="AV171" s="14" t="s">
        <v>141</v>
      </c>
      <c r="AW171" s="14" t="s">
        <v>32</v>
      </c>
      <c r="AX171" s="14" t="s">
        <v>85</v>
      </c>
      <c r="AY171" s="162" t="s">
        <v>140</v>
      </c>
    </row>
    <row r="172" spans="2:65" s="1" customFormat="1" ht="33" customHeight="1">
      <c r="B172" s="32"/>
      <c r="C172" s="133" t="s">
        <v>192</v>
      </c>
      <c r="D172" s="133" t="s">
        <v>143</v>
      </c>
      <c r="E172" s="134" t="s">
        <v>193</v>
      </c>
      <c r="F172" s="135" t="s">
        <v>194</v>
      </c>
      <c r="G172" s="136" t="s">
        <v>161</v>
      </c>
      <c r="H172" s="137">
        <v>101.65</v>
      </c>
      <c r="I172" s="138"/>
      <c r="J172" s="139">
        <f>ROUND(I172*H172,2)</f>
        <v>0</v>
      </c>
      <c r="K172" s="135" t="s">
        <v>147</v>
      </c>
      <c r="L172" s="32"/>
      <c r="M172" s="140" t="s">
        <v>1</v>
      </c>
      <c r="N172" s="141" t="s">
        <v>42</v>
      </c>
      <c r="P172" s="142">
        <f>O172*H172</f>
        <v>0</v>
      </c>
      <c r="Q172" s="142">
        <v>4.2000000000000003E-2</v>
      </c>
      <c r="R172" s="142">
        <f>Q172*H172</f>
        <v>4.2693000000000003</v>
      </c>
      <c r="S172" s="142">
        <v>0</v>
      </c>
      <c r="T172" s="143">
        <f>S172*H172</f>
        <v>0</v>
      </c>
      <c r="AR172" s="144" t="s">
        <v>141</v>
      </c>
      <c r="AT172" s="144" t="s">
        <v>143</v>
      </c>
      <c r="AU172" s="144" t="s">
        <v>87</v>
      </c>
      <c r="AY172" s="17" t="s">
        <v>140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85</v>
      </c>
      <c r="BK172" s="145">
        <f>ROUND(I172*H172,2)</f>
        <v>0</v>
      </c>
      <c r="BL172" s="17" t="s">
        <v>141</v>
      </c>
      <c r="BM172" s="144" t="s">
        <v>195</v>
      </c>
    </row>
    <row r="173" spans="2:65" s="12" customFormat="1">
      <c r="B173" s="146"/>
      <c r="D173" s="147" t="s">
        <v>149</v>
      </c>
      <c r="E173" s="148" t="s">
        <v>1</v>
      </c>
      <c r="F173" s="149" t="s">
        <v>196</v>
      </c>
      <c r="H173" s="150">
        <v>87.5</v>
      </c>
      <c r="I173" s="151"/>
      <c r="L173" s="146"/>
      <c r="M173" s="152"/>
      <c r="T173" s="153"/>
      <c r="AT173" s="148" t="s">
        <v>149</v>
      </c>
      <c r="AU173" s="148" t="s">
        <v>87</v>
      </c>
      <c r="AV173" s="12" t="s">
        <v>87</v>
      </c>
      <c r="AW173" s="12" t="s">
        <v>32</v>
      </c>
      <c r="AX173" s="12" t="s">
        <v>77</v>
      </c>
      <c r="AY173" s="148" t="s">
        <v>140</v>
      </c>
    </row>
    <row r="174" spans="2:65" s="12" customFormat="1">
      <c r="B174" s="146"/>
      <c r="D174" s="147" t="s">
        <v>149</v>
      </c>
      <c r="E174" s="148" t="s">
        <v>1</v>
      </c>
      <c r="F174" s="149" t="s">
        <v>197</v>
      </c>
      <c r="H174" s="150">
        <v>6.9749999999999996</v>
      </c>
      <c r="I174" s="151"/>
      <c r="L174" s="146"/>
      <c r="M174" s="152"/>
      <c r="T174" s="153"/>
      <c r="AT174" s="148" t="s">
        <v>149</v>
      </c>
      <c r="AU174" s="148" t="s">
        <v>87</v>
      </c>
      <c r="AV174" s="12" t="s">
        <v>87</v>
      </c>
      <c r="AW174" s="12" t="s">
        <v>32</v>
      </c>
      <c r="AX174" s="12" t="s">
        <v>77</v>
      </c>
      <c r="AY174" s="148" t="s">
        <v>140</v>
      </c>
    </row>
    <row r="175" spans="2:65" s="12" customFormat="1">
      <c r="B175" s="146"/>
      <c r="D175" s="147" t="s">
        <v>149</v>
      </c>
      <c r="E175" s="148" t="s">
        <v>1</v>
      </c>
      <c r="F175" s="149" t="s">
        <v>198</v>
      </c>
      <c r="H175" s="150">
        <v>7.1749999999999998</v>
      </c>
      <c r="I175" s="151"/>
      <c r="L175" s="146"/>
      <c r="M175" s="152"/>
      <c r="T175" s="153"/>
      <c r="AT175" s="148" t="s">
        <v>149</v>
      </c>
      <c r="AU175" s="148" t="s">
        <v>87</v>
      </c>
      <c r="AV175" s="12" t="s">
        <v>87</v>
      </c>
      <c r="AW175" s="12" t="s">
        <v>32</v>
      </c>
      <c r="AX175" s="12" t="s">
        <v>77</v>
      </c>
      <c r="AY175" s="148" t="s">
        <v>140</v>
      </c>
    </row>
    <row r="176" spans="2:65" s="13" customFormat="1">
      <c r="B176" s="154"/>
      <c r="D176" s="147" t="s">
        <v>149</v>
      </c>
      <c r="E176" s="155" t="s">
        <v>1</v>
      </c>
      <c r="F176" s="156" t="s">
        <v>151</v>
      </c>
      <c r="H176" s="157">
        <v>101.65</v>
      </c>
      <c r="I176" s="158"/>
      <c r="L176" s="154"/>
      <c r="M176" s="159"/>
      <c r="T176" s="160"/>
      <c r="AT176" s="155" t="s">
        <v>149</v>
      </c>
      <c r="AU176" s="155" t="s">
        <v>87</v>
      </c>
      <c r="AV176" s="13" t="s">
        <v>152</v>
      </c>
      <c r="AW176" s="13" t="s">
        <v>32</v>
      </c>
      <c r="AX176" s="13" t="s">
        <v>77</v>
      </c>
      <c r="AY176" s="155" t="s">
        <v>140</v>
      </c>
    </row>
    <row r="177" spans="2:65" s="14" customFormat="1">
      <c r="B177" s="161"/>
      <c r="D177" s="147" t="s">
        <v>149</v>
      </c>
      <c r="E177" s="162" t="s">
        <v>1</v>
      </c>
      <c r="F177" s="163" t="s">
        <v>153</v>
      </c>
      <c r="H177" s="164">
        <v>101.65</v>
      </c>
      <c r="I177" s="165"/>
      <c r="L177" s="161"/>
      <c r="M177" s="166"/>
      <c r="T177" s="167"/>
      <c r="AT177" s="162" t="s">
        <v>149</v>
      </c>
      <c r="AU177" s="162" t="s">
        <v>87</v>
      </c>
      <c r="AV177" s="14" t="s">
        <v>141</v>
      </c>
      <c r="AW177" s="14" t="s">
        <v>32</v>
      </c>
      <c r="AX177" s="14" t="s">
        <v>85</v>
      </c>
      <c r="AY177" s="162" t="s">
        <v>140</v>
      </c>
    </row>
    <row r="178" spans="2:65" s="1" customFormat="1" ht="44.25" customHeight="1">
      <c r="B178" s="32"/>
      <c r="C178" s="133" t="s">
        <v>199</v>
      </c>
      <c r="D178" s="133" t="s">
        <v>143</v>
      </c>
      <c r="E178" s="134" t="s">
        <v>200</v>
      </c>
      <c r="F178" s="135" t="s">
        <v>201</v>
      </c>
      <c r="G178" s="136" t="s">
        <v>202</v>
      </c>
      <c r="H178" s="137">
        <v>2</v>
      </c>
      <c r="I178" s="138"/>
      <c r="J178" s="139">
        <f>ROUND(I178*H178,2)</f>
        <v>0</v>
      </c>
      <c r="K178" s="135" t="s">
        <v>147</v>
      </c>
      <c r="L178" s="32"/>
      <c r="M178" s="140" t="s">
        <v>1</v>
      </c>
      <c r="N178" s="141" t="s">
        <v>42</v>
      </c>
      <c r="P178" s="142">
        <f>O178*H178</f>
        <v>0</v>
      </c>
      <c r="Q178" s="142">
        <v>0.54769000000000001</v>
      </c>
      <c r="R178" s="142">
        <f>Q178*H178</f>
        <v>1.09538</v>
      </c>
      <c r="S178" s="142">
        <v>0</v>
      </c>
      <c r="T178" s="143">
        <f>S178*H178</f>
        <v>0</v>
      </c>
      <c r="AR178" s="144" t="s">
        <v>141</v>
      </c>
      <c r="AT178" s="144" t="s">
        <v>143</v>
      </c>
      <c r="AU178" s="144" t="s">
        <v>87</v>
      </c>
      <c r="AY178" s="17" t="s">
        <v>140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85</v>
      </c>
      <c r="BK178" s="145">
        <f>ROUND(I178*H178,2)</f>
        <v>0</v>
      </c>
      <c r="BL178" s="17" t="s">
        <v>141</v>
      </c>
      <c r="BM178" s="144" t="s">
        <v>203</v>
      </c>
    </row>
    <row r="179" spans="2:65" s="12" customFormat="1">
      <c r="B179" s="146"/>
      <c r="D179" s="147" t="s">
        <v>149</v>
      </c>
      <c r="E179" s="148" t="s">
        <v>1</v>
      </c>
      <c r="F179" s="149" t="s">
        <v>204</v>
      </c>
      <c r="H179" s="150">
        <v>2</v>
      </c>
      <c r="I179" s="151"/>
      <c r="L179" s="146"/>
      <c r="M179" s="152"/>
      <c r="T179" s="153"/>
      <c r="AT179" s="148" t="s">
        <v>149</v>
      </c>
      <c r="AU179" s="148" t="s">
        <v>87</v>
      </c>
      <c r="AV179" s="12" t="s">
        <v>87</v>
      </c>
      <c r="AW179" s="12" t="s">
        <v>32</v>
      </c>
      <c r="AX179" s="12" t="s">
        <v>77</v>
      </c>
      <c r="AY179" s="148" t="s">
        <v>140</v>
      </c>
    </row>
    <row r="180" spans="2:65" s="13" customFormat="1">
      <c r="B180" s="154"/>
      <c r="D180" s="147" t="s">
        <v>149</v>
      </c>
      <c r="E180" s="155" t="s">
        <v>1</v>
      </c>
      <c r="F180" s="156" t="s">
        <v>151</v>
      </c>
      <c r="H180" s="157">
        <v>2</v>
      </c>
      <c r="I180" s="158"/>
      <c r="L180" s="154"/>
      <c r="M180" s="159"/>
      <c r="T180" s="160"/>
      <c r="AT180" s="155" t="s">
        <v>149</v>
      </c>
      <c r="AU180" s="155" t="s">
        <v>87</v>
      </c>
      <c r="AV180" s="13" t="s">
        <v>152</v>
      </c>
      <c r="AW180" s="13" t="s">
        <v>32</v>
      </c>
      <c r="AX180" s="13" t="s">
        <v>77</v>
      </c>
      <c r="AY180" s="155" t="s">
        <v>140</v>
      </c>
    </row>
    <row r="181" spans="2:65" s="14" customFormat="1">
      <c r="B181" s="161"/>
      <c r="D181" s="147" t="s">
        <v>149</v>
      </c>
      <c r="E181" s="162" t="s">
        <v>1</v>
      </c>
      <c r="F181" s="163" t="s">
        <v>153</v>
      </c>
      <c r="H181" s="164">
        <v>2</v>
      </c>
      <c r="I181" s="165"/>
      <c r="L181" s="161"/>
      <c r="M181" s="166"/>
      <c r="T181" s="167"/>
      <c r="AT181" s="162" t="s">
        <v>149</v>
      </c>
      <c r="AU181" s="162" t="s">
        <v>87</v>
      </c>
      <c r="AV181" s="14" t="s">
        <v>141</v>
      </c>
      <c r="AW181" s="14" t="s">
        <v>32</v>
      </c>
      <c r="AX181" s="14" t="s">
        <v>85</v>
      </c>
      <c r="AY181" s="162" t="s">
        <v>140</v>
      </c>
    </row>
    <row r="182" spans="2:65" s="1" customFormat="1" ht="37.75" customHeight="1">
      <c r="B182" s="32"/>
      <c r="C182" s="168" t="s">
        <v>8</v>
      </c>
      <c r="D182" s="168" t="s">
        <v>205</v>
      </c>
      <c r="E182" s="169" t="s">
        <v>206</v>
      </c>
      <c r="F182" s="170" t="s">
        <v>207</v>
      </c>
      <c r="G182" s="171" t="s">
        <v>202</v>
      </c>
      <c r="H182" s="172">
        <v>2</v>
      </c>
      <c r="I182" s="173"/>
      <c r="J182" s="174">
        <f>ROUND(I182*H182,2)</f>
        <v>0</v>
      </c>
      <c r="K182" s="170" t="s">
        <v>147</v>
      </c>
      <c r="L182" s="175"/>
      <c r="M182" s="176" t="s">
        <v>1</v>
      </c>
      <c r="N182" s="177" t="s">
        <v>42</v>
      </c>
      <c r="P182" s="142">
        <f>O182*H182</f>
        <v>0</v>
      </c>
      <c r="Q182" s="142">
        <v>1.5900000000000001E-2</v>
      </c>
      <c r="R182" s="142">
        <f>Q182*H182</f>
        <v>3.1800000000000002E-2</v>
      </c>
      <c r="S182" s="142">
        <v>0</v>
      </c>
      <c r="T182" s="143">
        <f>S182*H182</f>
        <v>0</v>
      </c>
      <c r="AR182" s="144" t="s">
        <v>182</v>
      </c>
      <c r="AT182" s="144" t="s">
        <v>205</v>
      </c>
      <c r="AU182" s="144" t="s">
        <v>87</v>
      </c>
      <c r="AY182" s="17" t="s">
        <v>140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85</v>
      </c>
      <c r="BK182" s="145">
        <f>ROUND(I182*H182,2)</f>
        <v>0</v>
      </c>
      <c r="BL182" s="17" t="s">
        <v>141</v>
      </c>
      <c r="BM182" s="144" t="s">
        <v>208</v>
      </c>
    </row>
    <row r="183" spans="2:65" s="11" customFormat="1" ht="22.75" customHeight="1">
      <c r="B183" s="121"/>
      <c r="D183" s="122" t="s">
        <v>76</v>
      </c>
      <c r="E183" s="131" t="s">
        <v>186</v>
      </c>
      <c r="F183" s="131" t="s">
        <v>209</v>
      </c>
      <c r="I183" s="124"/>
      <c r="J183" s="132">
        <f>BK183</f>
        <v>0</v>
      </c>
      <c r="L183" s="121"/>
      <c r="M183" s="126"/>
      <c r="P183" s="127">
        <f>SUM(P184:P212)</f>
        <v>0</v>
      </c>
      <c r="R183" s="127">
        <f>SUM(R184:R212)</f>
        <v>1.0673361100000001</v>
      </c>
      <c r="T183" s="128">
        <f>SUM(T184:T212)</f>
        <v>27.618615999999999</v>
      </c>
      <c r="AR183" s="122" t="s">
        <v>85</v>
      </c>
      <c r="AT183" s="129" t="s">
        <v>76</v>
      </c>
      <c r="AU183" s="129" t="s">
        <v>85</v>
      </c>
      <c r="AY183" s="122" t="s">
        <v>140</v>
      </c>
      <c r="BK183" s="130">
        <f>SUM(BK184:BK212)</f>
        <v>0</v>
      </c>
    </row>
    <row r="184" spans="2:65" s="1" customFormat="1" ht="37.75" customHeight="1">
      <c r="B184" s="32"/>
      <c r="C184" s="133" t="s">
        <v>210</v>
      </c>
      <c r="D184" s="133" t="s">
        <v>143</v>
      </c>
      <c r="E184" s="134" t="s">
        <v>211</v>
      </c>
      <c r="F184" s="135" t="s">
        <v>212</v>
      </c>
      <c r="G184" s="136" t="s">
        <v>161</v>
      </c>
      <c r="H184" s="137">
        <v>115.8</v>
      </c>
      <c r="I184" s="138"/>
      <c r="J184" s="139">
        <f>ROUND(I184*H184,2)</f>
        <v>0</v>
      </c>
      <c r="K184" s="135" t="s">
        <v>147</v>
      </c>
      <c r="L184" s="32"/>
      <c r="M184" s="140" t="s">
        <v>1</v>
      </c>
      <c r="N184" s="141" t="s">
        <v>42</v>
      </c>
      <c r="P184" s="142">
        <f>O184*H184</f>
        <v>0</v>
      </c>
      <c r="Q184" s="142">
        <v>2.1000000000000001E-4</v>
      </c>
      <c r="R184" s="142">
        <f>Q184*H184</f>
        <v>2.4317999999999999E-2</v>
      </c>
      <c r="S184" s="142">
        <v>0</v>
      </c>
      <c r="T184" s="143">
        <f>S184*H184</f>
        <v>0</v>
      </c>
      <c r="AR184" s="144" t="s">
        <v>141</v>
      </c>
      <c r="AT184" s="144" t="s">
        <v>143</v>
      </c>
      <c r="AU184" s="144" t="s">
        <v>87</v>
      </c>
      <c r="AY184" s="17" t="s">
        <v>140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85</v>
      </c>
      <c r="BK184" s="145">
        <f>ROUND(I184*H184,2)</f>
        <v>0</v>
      </c>
      <c r="BL184" s="17" t="s">
        <v>141</v>
      </c>
      <c r="BM184" s="144" t="s">
        <v>213</v>
      </c>
    </row>
    <row r="185" spans="2:65" s="12" customFormat="1">
      <c r="B185" s="146"/>
      <c r="D185" s="147" t="s">
        <v>149</v>
      </c>
      <c r="E185" s="148" t="s">
        <v>1</v>
      </c>
      <c r="F185" s="149" t="s">
        <v>196</v>
      </c>
      <c r="H185" s="150">
        <v>87.5</v>
      </c>
      <c r="I185" s="151"/>
      <c r="L185" s="146"/>
      <c r="M185" s="152"/>
      <c r="T185" s="153"/>
      <c r="AT185" s="148" t="s">
        <v>149</v>
      </c>
      <c r="AU185" s="148" t="s">
        <v>87</v>
      </c>
      <c r="AV185" s="12" t="s">
        <v>87</v>
      </c>
      <c r="AW185" s="12" t="s">
        <v>32</v>
      </c>
      <c r="AX185" s="12" t="s">
        <v>77</v>
      </c>
      <c r="AY185" s="148" t="s">
        <v>140</v>
      </c>
    </row>
    <row r="186" spans="2:65" s="12" customFormat="1">
      <c r="B186" s="146"/>
      <c r="D186" s="147" t="s">
        <v>149</v>
      </c>
      <c r="E186" s="148" t="s">
        <v>1</v>
      </c>
      <c r="F186" s="149" t="s">
        <v>214</v>
      </c>
      <c r="H186" s="150">
        <v>13.95</v>
      </c>
      <c r="I186" s="151"/>
      <c r="L186" s="146"/>
      <c r="M186" s="152"/>
      <c r="T186" s="153"/>
      <c r="AT186" s="148" t="s">
        <v>149</v>
      </c>
      <c r="AU186" s="148" t="s">
        <v>87</v>
      </c>
      <c r="AV186" s="12" t="s">
        <v>87</v>
      </c>
      <c r="AW186" s="12" t="s">
        <v>32</v>
      </c>
      <c r="AX186" s="12" t="s">
        <v>77</v>
      </c>
      <c r="AY186" s="148" t="s">
        <v>140</v>
      </c>
    </row>
    <row r="187" spans="2:65" s="12" customFormat="1">
      <c r="B187" s="146"/>
      <c r="D187" s="147" t="s">
        <v>149</v>
      </c>
      <c r="E187" s="148" t="s">
        <v>1</v>
      </c>
      <c r="F187" s="149" t="s">
        <v>215</v>
      </c>
      <c r="H187" s="150">
        <v>14.35</v>
      </c>
      <c r="I187" s="151"/>
      <c r="L187" s="146"/>
      <c r="M187" s="152"/>
      <c r="T187" s="153"/>
      <c r="AT187" s="148" t="s">
        <v>149</v>
      </c>
      <c r="AU187" s="148" t="s">
        <v>87</v>
      </c>
      <c r="AV187" s="12" t="s">
        <v>87</v>
      </c>
      <c r="AW187" s="12" t="s">
        <v>32</v>
      </c>
      <c r="AX187" s="12" t="s">
        <v>77</v>
      </c>
      <c r="AY187" s="148" t="s">
        <v>140</v>
      </c>
    </row>
    <row r="188" spans="2:65" s="13" customFormat="1">
      <c r="B188" s="154"/>
      <c r="D188" s="147" t="s">
        <v>149</v>
      </c>
      <c r="E188" s="155" t="s">
        <v>1</v>
      </c>
      <c r="F188" s="156" t="s">
        <v>151</v>
      </c>
      <c r="H188" s="157">
        <v>115.8</v>
      </c>
      <c r="I188" s="158"/>
      <c r="L188" s="154"/>
      <c r="M188" s="159"/>
      <c r="T188" s="160"/>
      <c r="AT188" s="155" t="s">
        <v>149</v>
      </c>
      <c r="AU188" s="155" t="s">
        <v>87</v>
      </c>
      <c r="AV188" s="13" t="s">
        <v>152</v>
      </c>
      <c r="AW188" s="13" t="s">
        <v>32</v>
      </c>
      <c r="AX188" s="13" t="s">
        <v>77</v>
      </c>
      <c r="AY188" s="155" t="s">
        <v>140</v>
      </c>
    </row>
    <row r="189" spans="2:65" s="14" customFormat="1">
      <c r="B189" s="161"/>
      <c r="D189" s="147" t="s">
        <v>149</v>
      </c>
      <c r="E189" s="162" t="s">
        <v>1</v>
      </c>
      <c r="F189" s="163" t="s">
        <v>153</v>
      </c>
      <c r="H189" s="164">
        <v>115.8</v>
      </c>
      <c r="I189" s="165"/>
      <c r="L189" s="161"/>
      <c r="M189" s="166"/>
      <c r="T189" s="167"/>
      <c r="AT189" s="162" t="s">
        <v>149</v>
      </c>
      <c r="AU189" s="162" t="s">
        <v>87</v>
      </c>
      <c r="AV189" s="14" t="s">
        <v>141</v>
      </c>
      <c r="AW189" s="14" t="s">
        <v>32</v>
      </c>
      <c r="AX189" s="14" t="s">
        <v>85</v>
      </c>
      <c r="AY189" s="162" t="s">
        <v>140</v>
      </c>
    </row>
    <row r="190" spans="2:65" s="1" customFormat="1" ht="37.75" customHeight="1">
      <c r="B190" s="32"/>
      <c r="C190" s="133" t="s">
        <v>216</v>
      </c>
      <c r="D190" s="133" t="s">
        <v>143</v>
      </c>
      <c r="E190" s="134" t="s">
        <v>217</v>
      </c>
      <c r="F190" s="135" t="s">
        <v>218</v>
      </c>
      <c r="G190" s="136" t="s">
        <v>161</v>
      </c>
      <c r="H190" s="137">
        <v>204.65</v>
      </c>
      <c r="I190" s="138"/>
      <c r="J190" s="139">
        <f>ROUND(I190*H190,2)</f>
        <v>0</v>
      </c>
      <c r="K190" s="135" t="s">
        <v>147</v>
      </c>
      <c r="L190" s="32"/>
      <c r="M190" s="140" t="s">
        <v>1</v>
      </c>
      <c r="N190" s="141" t="s">
        <v>42</v>
      </c>
      <c r="P190" s="142">
        <f>O190*H190</f>
        <v>0</v>
      </c>
      <c r="Q190" s="142">
        <v>4.0000000000000003E-5</v>
      </c>
      <c r="R190" s="142">
        <f>Q190*H190</f>
        <v>8.1860000000000006E-3</v>
      </c>
      <c r="S190" s="142">
        <v>0</v>
      </c>
      <c r="T190" s="143">
        <f>S190*H190</f>
        <v>0</v>
      </c>
      <c r="AR190" s="144" t="s">
        <v>141</v>
      </c>
      <c r="AT190" s="144" t="s">
        <v>143</v>
      </c>
      <c r="AU190" s="144" t="s">
        <v>87</v>
      </c>
      <c r="AY190" s="17" t="s">
        <v>140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85</v>
      </c>
      <c r="BK190" s="145">
        <f>ROUND(I190*H190,2)</f>
        <v>0</v>
      </c>
      <c r="BL190" s="17" t="s">
        <v>141</v>
      </c>
      <c r="BM190" s="144" t="s">
        <v>219</v>
      </c>
    </row>
    <row r="191" spans="2:65" s="12" customFormat="1">
      <c r="B191" s="146"/>
      <c r="D191" s="147" t="s">
        <v>149</v>
      </c>
      <c r="E191" s="148" t="s">
        <v>1</v>
      </c>
      <c r="F191" s="149" t="s">
        <v>220</v>
      </c>
      <c r="H191" s="150">
        <v>204.65</v>
      </c>
      <c r="I191" s="151"/>
      <c r="L191" s="146"/>
      <c r="M191" s="152"/>
      <c r="T191" s="153"/>
      <c r="AT191" s="148" t="s">
        <v>149</v>
      </c>
      <c r="AU191" s="148" t="s">
        <v>87</v>
      </c>
      <c r="AV191" s="12" t="s">
        <v>87</v>
      </c>
      <c r="AW191" s="12" t="s">
        <v>32</v>
      </c>
      <c r="AX191" s="12" t="s">
        <v>77</v>
      </c>
      <c r="AY191" s="148" t="s">
        <v>140</v>
      </c>
    </row>
    <row r="192" spans="2:65" s="13" customFormat="1">
      <c r="B192" s="154"/>
      <c r="D192" s="147" t="s">
        <v>149</v>
      </c>
      <c r="E192" s="155" t="s">
        <v>1</v>
      </c>
      <c r="F192" s="156" t="s">
        <v>151</v>
      </c>
      <c r="H192" s="157">
        <v>204.65</v>
      </c>
      <c r="I192" s="158"/>
      <c r="L192" s="154"/>
      <c r="M192" s="159"/>
      <c r="T192" s="160"/>
      <c r="AT192" s="155" t="s">
        <v>149</v>
      </c>
      <c r="AU192" s="155" t="s">
        <v>87</v>
      </c>
      <c r="AV192" s="13" t="s">
        <v>152</v>
      </c>
      <c r="AW192" s="13" t="s">
        <v>32</v>
      </c>
      <c r="AX192" s="13" t="s">
        <v>77</v>
      </c>
      <c r="AY192" s="155" t="s">
        <v>140</v>
      </c>
    </row>
    <row r="193" spans="2:65" s="14" customFormat="1">
      <c r="B193" s="161"/>
      <c r="D193" s="147" t="s">
        <v>149</v>
      </c>
      <c r="E193" s="162" t="s">
        <v>1</v>
      </c>
      <c r="F193" s="163" t="s">
        <v>153</v>
      </c>
      <c r="H193" s="164">
        <v>204.65</v>
      </c>
      <c r="I193" s="165"/>
      <c r="L193" s="161"/>
      <c r="M193" s="166"/>
      <c r="T193" s="167"/>
      <c r="AT193" s="162" t="s">
        <v>149</v>
      </c>
      <c r="AU193" s="162" t="s">
        <v>87</v>
      </c>
      <c r="AV193" s="14" t="s">
        <v>141</v>
      </c>
      <c r="AW193" s="14" t="s">
        <v>32</v>
      </c>
      <c r="AX193" s="14" t="s">
        <v>85</v>
      </c>
      <c r="AY193" s="162" t="s">
        <v>140</v>
      </c>
    </row>
    <row r="194" spans="2:65" s="1" customFormat="1" ht="24.25" customHeight="1">
      <c r="B194" s="32"/>
      <c r="C194" s="133" t="s">
        <v>221</v>
      </c>
      <c r="D194" s="133" t="s">
        <v>143</v>
      </c>
      <c r="E194" s="134" t="s">
        <v>222</v>
      </c>
      <c r="F194" s="135" t="s">
        <v>223</v>
      </c>
      <c r="G194" s="136" t="s">
        <v>161</v>
      </c>
      <c r="H194" s="137">
        <v>41.988</v>
      </c>
      <c r="I194" s="138"/>
      <c r="J194" s="139">
        <f>ROUND(I194*H194,2)</f>
        <v>0</v>
      </c>
      <c r="K194" s="135" t="s">
        <v>147</v>
      </c>
      <c r="L194" s="32"/>
      <c r="M194" s="140" t="s">
        <v>1</v>
      </c>
      <c r="N194" s="141" t="s">
        <v>42</v>
      </c>
      <c r="P194" s="142">
        <f>O194*H194</f>
        <v>0</v>
      </c>
      <c r="Q194" s="142">
        <v>0</v>
      </c>
      <c r="R194" s="142">
        <f>Q194*H194</f>
        <v>0</v>
      </c>
      <c r="S194" s="142">
        <v>0.26100000000000001</v>
      </c>
      <c r="T194" s="143">
        <f>S194*H194</f>
        <v>10.958868000000001</v>
      </c>
      <c r="AR194" s="144" t="s">
        <v>141</v>
      </c>
      <c r="AT194" s="144" t="s">
        <v>143</v>
      </c>
      <c r="AU194" s="144" t="s">
        <v>87</v>
      </c>
      <c r="AY194" s="17" t="s">
        <v>140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85</v>
      </c>
      <c r="BK194" s="145">
        <f>ROUND(I194*H194,2)</f>
        <v>0</v>
      </c>
      <c r="BL194" s="17" t="s">
        <v>141</v>
      </c>
      <c r="BM194" s="144" t="s">
        <v>224</v>
      </c>
    </row>
    <row r="195" spans="2:65" s="12" customFormat="1">
      <c r="B195" s="146"/>
      <c r="D195" s="147" t="s">
        <v>149</v>
      </c>
      <c r="E195" s="148" t="s">
        <v>1</v>
      </c>
      <c r="F195" s="149" t="s">
        <v>225</v>
      </c>
      <c r="H195" s="150">
        <v>41.988</v>
      </c>
      <c r="I195" s="151"/>
      <c r="L195" s="146"/>
      <c r="M195" s="152"/>
      <c r="T195" s="153"/>
      <c r="AT195" s="148" t="s">
        <v>149</v>
      </c>
      <c r="AU195" s="148" t="s">
        <v>87</v>
      </c>
      <c r="AV195" s="12" t="s">
        <v>87</v>
      </c>
      <c r="AW195" s="12" t="s">
        <v>32</v>
      </c>
      <c r="AX195" s="12" t="s">
        <v>77</v>
      </c>
      <c r="AY195" s="148" t="s">
        <v>140</v>
      </c>
    </row>
    <row r="196" spans="2:65" s="13" customFormat="1">
      <c r="B196" s="154"/>
      <c r="D196" s="147" t="s">
        <v>149</v>
      </c>
      <c r="E196" s="155" t="s">
        <v>1</v>
      </c>
      <c r="F196" s="156" t="s">
        <v>151</v>
      </c>
      <c r="H196" s="157">
        <v>41.988</v>
      </c>
      <c r="I196" s="158"/>
      <c r="L196" s="154"/>
      <c r="M196" s="159"/>
      <c r="T196" s="160"/>
      <c r="AT196" s="155" t="s">
        <v>149</v>
      </c>
      <c r="AU196" s="155" t="s">
        <v>87</v>
      </c>
      <c r="AV196" s="13" t="s">
        <v>152</v>
      </c>
      <c r="AW196" s="13" t="s">
        <v>32</v>
      </c>
      <c r="AX196" s="13" t="s">
        <v>77</v>
      </c>
      <c r="AY196" s="155" t="s">
        <v>140</v>
      </c>
    </row>
    <row r="197" spans="2:65" s="14" customFormat="1">
      <c r="B197" s="161"/>
      <c r="D197" s="147" t="s">
        <v>149</v>
      </c>
      <c r="E197" s="162" t="s">
        <v>1</v>
      </c>
      <c r="F197" s="163" t="s">
        <v>153</v>
      </c>
      <c r="H197" s="164">
        <v>41.988</v>
      </c>
      <c r="I197" s="165"/>
      <c r="L197" s="161"/>
      <c r="M197" s="166"/>
      <c r="T197" s="167"/>
      <c r="AT197" s="162" t="s">
        <v>149</v>
      </c>
      <c r="AU197" s="162" t="s">
        <v>87</v>
      </c>
      <c r="AV197" s="14" t="s">
        <v>141</v>
      </c>
      <c r="AW197" s="14" t="s">
        <v>32</v>
      </c>
      <c r="AX197" s="14" t="s">
        <v>85</v>
      </c>
      <c r="AY197" s="162" t="s">
        <v>140</v>
      </c>
    </row>
    <row r="198" spans="2:65" s="1" customFormat="1" ht="37.75" customHeight="1">
      <c r="B198" s="32"/>
      <c r="C198" s="133" t="s">
        <v>226</v>
      </c>
      <c r="D198" s="133" t="s">
        <v>143</v>
      </c>
      <c r="E198" s="134" t="s">
        <v>227</v>
      </c>
      <c r="F198" s="135" t="s">
        <v>228</v>
      </c>
      <c r="G198" s="136" t="s">
        <v>161</v>
      </c>
      <c r="H198" s="137">
        <v>12.8</v>
      </c>
      <c r="I198" s="138"/>
      <c r="J198" s="139">
        <f>ROUND(I198*H198,2)</f>
        <v>0</v>
      </c>
      <c r="K198" s="135" t="s">
        <v>147</v>
      </c>
      <c r="L198" s="32"/>
      <c r="M198" s="140" t="s">
        <v>1</v>
      </c>
      <c r="N198" s="141" t="s">
        <v>42</v>
      </c>
      <c r="P198" s="142">
        <f>O198*H198</f>
        <v>0</v>
      </c>
      <c r="Q198" s="142">
        <v>0</v>
      </c>
      <c r="R198" s="142">
        <f>Q198*H198</f>
        <v>0</v>
      </c>
      <c r="S198" s="142">
        <v>6.3E-2</v>
      </c>
      <c r="T198" s="143">
        <f>S198*H198</f>
        <v>0.80640000000000001</v>
      </c>
      <c r="AR198" s="144" t="s">
        <v>141</v>
      </c>
      <c r="AT198" s="144" t="s">
        <v>143</v>
      </c>
      <c r="AU198" s="144" t="s">
        <v>87</v>
      </c>
      <c r="AY198" s="17" t="s">
        <v>140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85</v>
      </c>
      <c r="BK198" s="145">
        <f>ROUND(I198*H198,2)</f>
        <v>0</v>
      </c>
      <c r="BL198" s="17" t="s">
        <v>141</v>
      </c>
      <c r="BM198" s="144" t="s">
        <v>229</v>
      </c>
    </row>
    <row r="199" spans="2:65" s="12" customFormat="1">
      <c r="B199" s="146"/>
      <c r="D199" s="147" t="s">
        <v>149</v>
      </c>
      <c r="E199" s="148" t="s">
        <v>1</v>
      </c>
      <c r="F199" s="149" t="s">
        <v>230</v>
      </c>
      <c r="H199" s="150">
        <v>12.8</v>
      </c>
      <c r="I199" s="151"/>
      <c r="L199" s="146"/>
      <c r="M199" s="152"/>
      <c r="T199" s="153"/>
      <c r="AT199" s="148" t="s">
        <v>149</v>
      </c>
      <c r="AU199" s="148" t="s">
        <v>87</v>
      </c>
      <c r="AV199" s="12" t="s">
        <v>87</v>
      </c>
      <c r="AW199" s="12" t="s">
        <v>32</v>
      </c>
      <c r="AX199" s="12" t="s">
        <v>77</v>
      </c>
      <c r="AY199" s="148" t="s">
        <v>140</v>
      </c>
    </row>
    <row r="200" spans="2:65" s="13" customFormat="1">
      <c r="B200" s="154"/>
      <c r="D200" s="147" t="s">
        <v>149</v>
      </c>
      <c r="E200" s="155" t="s">
        <v>1</v>
      </c>
      <c r="F200" s="156" t="s">
        <v>151</v>
      </c>
      <c r="H200" s="157">
        <v>12.8</v>
      </c>
      <c r="I200" s="158"/>
      <c r="L200" s="154"/>
      <c r="M200" s="159"/>
      <c r="T200" s="160"/>
      <c r="AT200" s="155" t="s">
        <v>149</v>
      </c>
      <c r="AU200" s="155" t="s">
        <v>87</v>
      </c>
      <c r="AV200" s="13" t="s">
        <v>152</v>
      </c>
      <c r="AW200" s="13" t="s">
        <v>32</v>
      </c>
      <c r="AX200" s="13" t="s">
        <v>77</v>
      </c>
      <c r="AY200" s="155" t="s">
        <v>140</v>
      </c>
    </row>
    <row r="201" spans="2:65" s="14" customFormat="1">
      <c r="B201" s="161"/>
      <c r="D201" s="147" t="s">
        <v>149</v>
      </c>
      <c r="E201" s="162" t="s">
        <v>1</v>
      </c>
      <c r="F201" s="163" t="s">
        <v>153</v>
      </c>
      <c r="H201" s="164">
        <v>12.8</v>
      </c>
      <c r="I201" s="165"/>
      <c r="L201" s="161"/>
      <c r="M201" s="166"/>
      <c r="T201" s="167"/>
      <c r="AT201" s="162" t="s">
        <v>149</v>
      </c>
      <c r="AU201" s="162" t="s">
        <v>87</v>
      </c>
      <c r="AV201" s="14" t="s">
        <v>141</v>
      </c>
      <c r="AW201" s="14" t="s">
        <v>32</v>
      </c>
      <c r="AX201" s="14" t="s">
        <v>85</v>
      </c>
      <c r="AY201" s="162" t="s">
        <v>140</v>
      </c>
    </row>
    <row r="202" spans="2:65" s="1" customFormat="1" ht="44.25" customHeight="1">
      <c r="B202" s="32"/>
      <c r="C202" s="133" t="s">
        <v>231</v>
      </c>
      <c r="D202" s="133" t="s">
        <v>143</v>
      </c>
      <c r="E202" s="134" t="s">
        <v>232</v>
      </c>
      <c r="F202" s="135" t="s">
        <v>233</v>
      </c>
      <c r="G202" s="136" t="s">
        <v>161</v>
      </c>
      <c r="H202" s="137">
        <v>344.63799999999998</v>
      </c>
      <c r="I202" s="138"/>
      <c r="J202" s="139">
        <f>ROUND(I202*H202,2)</f>
        <v>0</v>
      </c>
      <c r="K202" s="135" t="s">
        <v>147</v>
      </c>
      <c r="L202" s="32"/>
      <c r="M202" s="140" t="s">
        <v>1</v>
      </c>
      <c r="N202" s="141" t="s">
        <v>42</v>
      </c>
      <c r="P202" s="142">
        <f>O202*H202</f>
        <v>0</v>
      </c>
      <c r="Q202" s="142">
        <v>0</v>
      </c>
      <c r="R202" s="142">
        <f>Q202*H202</f>
        <v>0</v>
      </c>
      <c r="S202" s="142">
        <v>4.5999999999999999E-2</v>
      </c>
      <c r="T202" s="143">
        <f>S202*H202</f>
        <v>15.853347999999999</v>
      </c>
      <c r="AR202" s="144" t="s">
        <v>141</v>
      </c>
      <c r="AT202" s="144" t="s">
        <v>143</v>
      </c>
      <c r="AU202" s="144" t="s">
        <v>87</v>
      </c>
      <c r="AY202" s="17" t="s">
        <v>140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85</v>
      </c>
      <c r="BK202" s="145">
        <f>ROUND(I202*H202,2)</f>
        <v>0</v>
      </c>
      <c r="BL202" s="17" t="s">
        <v>141</v>
      </c>
      <c r="BM202" s="144" t="s">
        <v>234</v>
      </c>
    </row>
    <row r="203" spans="2:65" s="12" customFormat="1" ht="20">
      <c r="B203" s="146"/>
      <c r="D203" s="147" t="s">
        <v>149</v>
      </c>
      <c r="E203" s="148" t="s">
        <v>1</v>
      </c>
      <c r="F203" s="149" t="s">
        <v>235</v>
      </c>
      <c r="H203" s="150">
        <v>83.974999999999994</v>
      </c>
      <c r="I203" s="151"/>
      <c r="L203" s="146"/>
      <c r="M203" s="152"/>
      <c r="T203" s="153"/>
      <c r="AT203" s="148" t="s">
        <v>149</v>
      </c>
      <c r="AU203" s="148" t="s">
        <v>87</v>
      </c>
      <c r="AV203" s="12" t="s">
        <v>87</v>
      </c>
      <c r="AW203" s="12" t="s">
        <v>32</v>
      </c>
      <c r="AX203" s="12" t="s">
        <v>77</v>
      </c>
      <c r="AY203" s="148" t="s">
        <v>140</v>
      </c>
    </row>
    <row r="204" spans="2:65" s="12" customFormat="1">
      <c r="B204" s="146"/>
      <c r="D204" s="147" t="s">
        <v>149</v>
      </c>
      <c r="E204" s="148" t="s">
        <v>1</v>
      </c>
      <c r="F204" s="149" t="s">
        <v>173</v>
      </c>
      <c r="H204" s="150">
        <v>93.662999999999997</v>
      </c>
      <c r="I204" s="151"/>
      <c r="L204" s="146"/>
      <c r="M204" s="152"/>
      <c r="T204" s="153"/>
      <c r="AT204" s="148" t="s">
        <v>149</v>
      </c>
      <c r="AU204" s="148" t="s">
        <v>87</v>
      </c>
      <c r="AV204" s="12" t="s">
        <v>87</v>
      </c>
      <c r="AW204" s="12" t="s">
        <v>32</v>
      </c>
      <c r="AX204" s="12" t="s">
        <v>77</v>
      </c>
      <c r="AY204" s="148" t="s">
        <v>140</v>
      </c>
    </row>
    <row r="205" spans="2:65" s="12" customFormat="1">
      <c r="B205" s="146"/>
      <c r="D205" s="147" t="s">
        <v>149</v>
      </c>
      <c r="E205" s="148" t="s">
        <v>1</v>
      </c>
      <c r="F205" s="149" t="s">
        <v>236</v>
      </c>
      <c r="H205" s="150">
        <v>167</v>
      </c>
      <c r="I205" s="151"/>
      <c r="L205" s="146"/>
      <c r="M205" s="152"/>
      <c r="T205" s="153"/>
      <c r="AT205" s="148" t="s">
        <v>149</v>
      </c>
      <c r="AU205" s="148" t="s">
        <v>87</v>
      </c>
      <c r="AV205" s="12" t="s">
        <v>87</v>
      </c>
      <c r="AW205" s="12" t="s">
        <v>32</v>
      </c>
      <c r="AX205" s="12" t="s">
        <v>77</v>
      </c>
      <c r="AY205" s="148" t="s">
        <v>140</v>
      </c>
    </row>
    <row r="206" spans="2:65" s="13" customFormat="1">
      <c r="B206" s="154"/>
      <c r="D206" s="147" t="s">
        <v>149</v>
      </c>
      <c r="E206" s="155" t="s">
        <v>1</v>
      </c>
      <c r="F206" s="156" t="s">
        <v>151</v>
      </c>
      <c r="H206" s="157">
        <v>344.63799999999998</v>
      </c>
      <c r="I206" s="158"/>
      <c r="L206" s="154"/>
      <c r="M206" s="159"/>
      <c r="T206" s="160"/>
      <c r="AT206" s="155" t="s">
        <v>149</v>
      </c>
      <c r="AU206" s="155" t="s">
        <v>87</v>
      </c>
      <c r="AV206" s="13" t="s">
        <v>152</v>
      </c>
      <c r="AW206" s="13" t="s">
        <v>32</v>
      </c>
      <c r="AX206" s="13" t="s">
        <v>77</v>
      </c>
      <c r="AY206" s="155" t="s">
        <v>140</v>
      </c>
    </row>
    <row r="207" spans="2:65" s="14" customFormat="1">
      <c r="B207" s="161"/>
      <c r="D207" s="147" t="s">
        <v>149</v>
      </c>
      <c r="E207" s="162" t="s">
        <v>1</v>
      </c>
      <c r="F207" s="163" t="s">
        <v>153</v>
      </c>
      <c r="H207" s="164">
        <v>344.63799999999998</v>
      </c>
      <c r="I207" s="165"/>
      <c r="L207" s="161"/>
      <c r="M207" s="166"/>
      <c r="T207" s="167"/>
      <c r="AT207" s="162" t="s">
        <v>149</v>
      </c>
      <c r="AU207" s="162" t="s">
        <v>87</v>
      </c>
      <c r="AV207" s="14" t="s">
        <v>141</v>
      </c>
      <c r="AW207" s="14" t="s">
        <v>32</v>
      </c>
      <c r="AX207" s="14" t="s">
        <v>85</v>
      </c>
      <c r="AY207" s="162" t="s">
        <v>140</v>
      </c>
    </row>
    <row r="208" spans="2:65" s="1" customFormat="1" ht="24.25" customHeight="1">
      <c r="B208" s="32"/>
      <c r="C208" s="133" t="s">
        <v>237</v>
      </c>
      <c r="D208" s="133" t="s">
        <v>143</v>
      </c>
      <c r="E208" s="134" t="s">
        <v>238</v>
      </c>
      <c r="F208" s="135" t="s">
        <v>239</v>
      </c>
      <c r="G208" s="136" t="s">
        <v>161</v>
      </c>
      <c r="H208" s="137">
        <v>260.66300000000001</v>
      </c>
      <c r="I208" s="138"/>
      <c r="J208" s="139">
        <f>ROUND(I208*H208,2)</f>
        <v>0</v>
      </c>
      <c r="K208" s="135" t="s">
        <v>147</v>
      </c>
      <c r="L208" s="32"/>
      <c r="M208" s="140" t="s">
        <v>1</v>
      </c>
      <c r="N208" s="141" t="s">
        <v>42</v>
      </c>
      <c r="P208" s="142">
        <f>O208*H208</f>
        <v>0</v>
      </c>
      <c r="Q208" s="142">
        <v>3.9699999999999996E-3</v>
      </c>
      <c r="R208" s="142">
        <f>Q208*H208</f>
        <v>1.03483211</v>
      </c>
      <c r="S208" s="142">
        <v>0</v>
      </c>
      <c r="T208" s="143">
        <f>S208*H208</f>
        <v>0</v>
      </c>
      <c r="AR208" s="144" t="s">
        <v>141</v>
      </c>
      <c r="AT208" s="144" t="s">
        <v>143</v>
      </c>
      <c r="AU208" s="144" t="s">
        <v>87</v>
      </c>
      <c r="AY208" s="17" t="s">
        <v>140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85</v>
      </c>
      <c r="BK208" s="145">
        <f>ROUND(I208*H208,2)</f>
        <v>0</v>
      </c>
      <c r="BL208" s="17" t="s">
        <v>141</v>
      </c>
      <c r="BM208" s="144" t="s">
        <v>240</v>
      </c>
    </row>
    <row r="209" spans="2:65" s="12" customFormat="1">
      <c r="B209" s="146"/>
      <c r="D209" s="147" t="s">
        <v>149</v>
      </c>
      <c r="E209" s="148" t="s">
        <v>1</v>
      </c>
      <c r="F209" s="149" t="s">
        <v>173</v>
      </c>
      <c r="H209" s="150">
        <v>93.662999999999997</v>
      </c>
      <c r="I209" s="151"/>
      <c r="L209" s="146"/>
      <c r="M209" s="152"/>
      <c r="T209" s="153"/>
      <c r="AT209" s="148" t="s">
        <v>149</v>
      </c>
      <c r="AU209" s="148" t="s">
        <v>87</v>
      </c>
      <c r="AV209" s="12" t="s">
        <v>87</v>
      </c>
      <c r="AW209" s="12" t="s">
        <v>32</v>
      </c>
      <c r="AX209" s="12" t="s">
        <v>77</v>
      </c>
      <c r="AY209" s="148" t="s">
        <v>140</v>
      </c>
    </row>
    <row r="210" spans="2:65" s="12" customFormat="1">
      <c r="B210" s="146"/>
      <c r="D210" s="147" t="s">
        <v>149</v>
      </c>
      <c r="E210" s="148" t="s">
        <v>1</v>
      </c>
      <c r="F210" s="149" t="s">
        <v>236</v>
      </c>
      <c r="H210" s="150">
        <v>167</v>
      </c>
      <c r="I210" s="151"/>
      <c r="L210" s="146"/>
      <c r="M210" s="152"/>
      <c r="T210" s="153"/>
      <c r="AT210" s="148" t="s">
        <v>149</v>
      </c>
      <c r="AU210" s="148" t="s">
        <v>87</v>
      </c>
      <c r="AV210" s="12" t="s">
        <v>87</v>
      </c>
      <c r="AW210" s="12" t="s">
        <v>32</v>
      </c>
      <c r="AX210" s="12" t="s">
        <v>77</v>
      </c>
      <c r="AY210" s="148" t="s">
        <v>140</v>
      </c>
    </row>
    <row r="211" spans="2:65" s="13" customFormat="1">
      <c r="B211" s="154"/>
      <c r="D211" s="147" t="s">
        <v>149</v>
      </c>
      <c r="E211" s="155" t="s">
        <v>1</v>
      </c>
      <c r="F211" s="156" t="s">
        <v>151</v>
      </c>
      <c r="H211" s="157">
        <v>260.66300000000001</v>
      </c>
      <c r="I211" s="158"/>
      <c r="L211" s="154"/>
      <c r="M211" s="159"/>
      <c r="T211" s="160"/>
      <c r="AT211" s="155" t="s">
        <v>149</v>
      </c>
      <c r="AU211" s="155" t="s">
        <v>87</v>
      </c>
      <c r="AV211" s="13" t="s">
        <v>152</v>
      </c>
      <c r="AW211" s="13" t="s">
        <v>32</v>
      </c>
      <c r="AX211" s="13" t="s">
        <v>77</v>
      </c>
      <c r="AY211" s="155" t="s">
        <v>140</v>
      </c>
    </row>
    <row r="212" spans="2:65" s="14" customFormat="1">
      <c r="B212" s="161"/>
      <c r="D212" s="147" t="s">
        <v>149</v>
      </c>
      <c r="E212" s="162" t="s">
        <v>1</v>
      </c>
      <c r="F212" s="163" t="s">
        <v>153</v>
      </c>
      <c r="H212" s="164">
        <v>260.66300000000001</v>
      </c>
      <c r="I212" s="165"/>
      <c r="L212" s="161"/>
      <c r="M212" s="166"/>
      <c r="T212" s="167"/>
      <c r="AT212" s="162" t="s">
        <v>149</v>
      </c>
      <c r="AU212" s="162" t="s">
        <v>87</v>
      </c>
      <c r="AV212" s="14" t="s">
        <v>141</v>
      </c>
      <c r="AW212" s="14" t="s">
        <v>32</v>
      </c>
      <c r="AX212" s="14" t="s">
        <v>85</v>
      </c>
      <c r="AY212" s="162" t="s">
        <v>140</v>
      </c>
    </row>
    <row r="213" spans="2:65" s="11" customFormat="1" ht="22.75" customHeight="1">
      <c r="B213" s="121"/>
      <c r="D213" s="122" t="s">
        <v>76</v>
      </c>
      <c r="E213" s="131" t="s">
        <v>241</v>
      </c>
      <c r="F213" s="131" t="s">
        <v>242</v>
      </c>
      <c r="I213" s="124"/>
      <c r="J213" s="132">
        <f>BK213</f>
        <v>0</v>
      </c>
      <c r="L213" s="121"/>
      <c r="M213" s="126"/>
      <c r="P213" s="127">
        <f>SUM(P214:P220)</f>
        <v>0</v>
      </c>
      <c r="R213" s="127">
        <f>SUM(R214:R220)</f>
        <v>0</v>
      </c>
      <c r="T213" s="128">
        <f>SUM(T214:T220)</f>
        <v>0</v>
      </c>
      <c r="AR213" s="122" t="s">
        <v>85</v>
      </c>
      <c r="AT213" s="129" t="s">
        <v>76</v>
      </c>
      <c r="AU213" s="129" t="s">
        <v>85</v>
      </c>
      <c r="AY213" s="122" t="s">
        <v>140</v>
      </c>
      <c r="BK213" s="130">
        <f>SUM(BK214:BK220)</f>
        <v>0</v>
      </c>
    </row>
    <row r="214" spans="2:65" s="1" customFormat="1" ht="37.75" customHeight="1">
      <c r="B214" s="32"/>
      <c r="C214" s="133" t="s">
        <v>243</v>
      </c>
      <c r="D214" s="133" t="s">
        <v>143</v>
      </c>
      <c r="E214" s="134" t="s">
        <v>244</v>
      </c>
      <c r="F214" s="135" t="s">
        <v>245</v>
      </c>
      <c r="G214" s="136" t="s">
        <v>156</v>
      </c>
      <c r="H214" s="137">
        <v>34.018000000000001</v>
      </c>
      <c r="I214" s="138"/>
      <c r="J214" s="139">
        <f>ROUND(I214*H214,2)</f>
        <v>0</v>
      </c>
      <c r="K214" s="135" t="s">
        <v>147</v>
      </c>
      <c r="L214" s="32"/>
      <c r="M214" s="140" t="s">
        <v>1</v>
      </c>
      <c r="N214" s="141" t="s">
        <v>42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141</v>
      </c>
      <c r="AT214" s="144" t="s">
        <v>143</v>
      </c>
      <c r="AU214" s="144" t="s">
        <v>87</v>
      </c>
      <c r="AY214" s="17" t="s">
        <v>140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85</v>
      </c>
      <c r="BK214" s="145">
        <f>ROUND(I214*H214,2)</f>
        <v>0</v>
      </c>
      <c r="BL214" s="17" t="s">
        <v>141</v>
      </c>
      <c r="BM214" s="144" t="s">
        <v>246</v>
      </c>
    </row>
    <row r="215" spans="2:65" s="1" customFormat="1" ht="62.9" customHeight="1">
      <c r="B215" s="32"/>
      <c r="C215" s="133" t="s">
        <v>247</v>
      </c>
      <c r="D215" s="133" t="s">
        <v>143</v>
      </c>
      <c r="E215" s="134" t="s">
        <v>248</v>
      </c>
      <c r="F215" s="135" t="s">
        <v>249</v>
      </c>
      <c r="G215" s="136" t="s">
        <v>156</v>
      </c>
      <c r="H215" s="137">
        <v>102.054</v>
      </c>
      <c r="I215" s="138"/>
      <c r="J215" s="139">
        <f>ROUND(I215*H215,2)</f>
        <v>0</v>
      </c>
      <c r="K215" s="135" t="s">
        <v>147</v>
      </c>
      <c r="L215" s="32"/>
      <c r="M215" s="140" t="s">
        <v>1</v>
      </c>
      <c r="N215" s="141" t="s">
        <v>42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141</v>
      </c>
      <c r="AT215" s="144" t="s">
        <v>143</v>
      </c>
      <c r="AU215" s="144" t="s">
        <v>87</v>
      </c>
      <c r="AY215" s="17" t="s">
        <v>140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85</v>
      </c>
      <c r="BK215" s="145">
        <f>ROUND(I215*H215,2)</f>
        <v>0</v>
      </c>
      <c r="BL215" s="17" t="s">
        <v>141</v>
      </c>
      <c r="BM215" s="144" t="s">
        <v>250</v>
      </c>
    </row>
    <row r="216" spans="2:65" s="12" customFormat="1">
      <c r="B216" s="146"/>
      <c r="D216" s="147" t="s">
        <v>149</v>
      </c>
      <c r="F216" s="149" t="s">
        <v>251</v>
      </c>
      <c r="H216" s="150">
        <v>102.054</v>
      </c>
      <c r="I216" s="151"/>
      <c r="L216" s="146"/>
      <c r="M216" s="152"/>
      <c r="T216" s="153"/>
      <c r="AT216" s="148" t="s">
        <v>149</v>
      </c>
      <c r="AU216" s="148" t="s">
        <v>87</v>
      </c>
      <c r="AV216" s="12" t="s">
        <v>87</v>
      </c>
      <c r="AW216" s="12" t="s">
        <v>4</v>
      </c>
      <c r="AX216" s="12" t="s">
        <v>85</v>
      </c>
      <c r="AY216" s="148" t="s">
        <v>140</v>
      </c>
    </row>
    <row r="217" spans="2:65" s="1" customFormat="1" ht="33" customHeight="1">
      <c r="B217" s="32"/>
      <c r="C217" s="133" t="s">
        <v>7</v>
      </c>
      <c r="D217" s="133" t="s">
        <v>143</v>
      </c>
      <c r="E217" s="134" t="s">
        <v>252</v>
      </c>
      <c r="F217" s="135" t="s">
        <v>253</v>
      </c>
      <c r="G217" s="136" t="s">
        <v>156</v>
      </c>
      <c r="H217" s="137">
        <v>34.018000000000001</v>
      </c>
      <c r="I217" s="138"/>
      <c r="J217" s="139">
        <f>ROUND(I217*H217,2)</f>
        <v>0</v>
      </c>
      <c r="K217" s="135" t="s">
        <v>147</v>
      </c>
      <c r="L217" s="32"/>
      <c r="M217" s="140" t="s">
        <v>1</v>
      </c>
      <c r="N217" s="141" t="s">
        <v>42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141</v>
      </c>
      <c r="AT217" s="144" t="s">
        <v>143</v>
      </c>
      <c r="AU217" s="144" t="s">
        <v>87</v>
      </c>
      <c r="AY217" s="17" t="s">
        <v>140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85</v>
      </c>
      <c r="BK217" s="145">
        <f>ROUND(I217*H217,2)</f>
        <v>0</v>
      </c>
      <c r="BL217" s="17" t="s">
        <v>141</v>
      </c>
      <c r="BM217" s="144" t="s">
        <v>254</v>
      </c>
    </row>
    <row r="218" spans="2:65" s="1" customFormat="1" ht="44.25" customHeight="1">
      <c r="B218" s="32"/>
      <c r="C218" s="133" t="s">
        <v>255</v>
      </c>
      <c r="D218" s="133" t="s">
        <v>143</v>
      </c>
      <c r="E218" s="134" t="s">
        <v>256</v>
      </c>
      <c r="F218" s="135" t="s">
        <v>257</v>
      </c>
      <c r="G218" s="136" t="s">
        <v>156</v>
      </c>
      <c r="H218" s="137">
        <v>306.16199999999998</v>
      </c>
      <c r="I218" s="138"/>
      <c r="J218" s="139">
        <f>ROUND(I218*H218,2)</f>
        <v>0</v>
      </c>
      <c r="K218" s="135" t="s">
        <v>147</v>
      </c>
      <c r="L218" s="32"/>
      <c r="M218" s="140" t="s">
        <v>1</v>
      </c>
      <c r="N218" s="141" t="s">
        <v>42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141</v>
      </c>
      <c r="AT218" s="144" t="s">
        <v>143</v>
      </c>
      <c r="AU218" s="144" t="s">
        <v>87</v>
      </c>
      <c r="AY218" s="17" t="s">
        <v>140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85</v>
      </c>
      <c r="BK218" s="145">
        <f>ROUND(I218*H218,2)</f>
        <v>0</v>
      </c>
      <c r="BL218" s="17" t="s">
        <v>141</v>
      </c>
      <c r="BM218" s="144" t="s">
        <v>258</v>
      </c>
    </row>
    <row r="219" spans="2:65" s="12" customFormat="1">
      <c r="B219" s="146"/>
      <c r="D219" s="147" t="s">
        <v>149</v>
      </c>
      <c r="F219" s="149" t="s">
        <v>259</v>
      </c>
      <c r="H219" s="150">
        <v>306.16199999999998</v>
      </c>
      <c r="I219" s="151"/>
      <c r="L219" s="146"/>
      <c r="M219" s="152"/>
      <c r="T219" s="153"/>
      <c r="AT219" s="148" t="s">
        <v>149</v>
      </c>
      <c r="AU219" s="148" t="s">
        <v>87</v>
      </c>
      <c r="AV219" s="12" t="s">
        <v>87</v>
      </c>
      <c r="AW219" s="12" t="s">
        <v>4</v>
      </c>
      <c r="AX219" s="12" t="s">
        <v>85</v>
      </c>
      <c r="AY219" s="148" t="s">
        <v>140</v>
      </c>
    </row>
    <row r="220" spans="2:65" s="1" customFormat="1" ht="44.25" customHeight="1">
      <c r="B220" s="32"/>
      <c r="C220" s="133" t="s">
        <v>260</v>
      </c>
      <c r="D220" s="133" t="s">
        <v>143</v>
      </c>
      <c r="E220" s="134" t="s">
        <v>261</v>
      </c>
      <c r="F220" s="135" t="s">
        <v>262</v>
      </c>
      <c r="G220" s="136" t="s">
        <v>156</v>
      </c>
      <c r="H220" s="137">
        <v>22.003</v>
      </c>
      <c r="I220" s="138"/>
      <c r="J220" s="139">
        <f>ROUND(I220*H220,2)</f>
        <v>0</v>
      </c>
      <c r="K220" s="135" t="s">
        <v>147</v>
      </c>
      <c r="L220" s="32"/>
      <c r="M220" s="140" t="s">
        <v>1</v>
      </c>
      <c r="N220" s="141" t="s">
        <v>42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141</v>
      </c>
      <c r="AT220" s="144" t="s">
        <v>143</v>
      </c>
      <c r="AU220" s="144" t="s">
        <v>87</v>
      </c>
      <c r="AY220" s="17" t="s">
        <v>140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85</v>
      </c>
      <c r="BK220" s="145">
        <f>ROUND(I220*H220,2)</f>
        <v>0</v>
      </c>
      <c r="BL220" s="17" t="s">
        <v>141</v>
      </c>
      <c r="BM220" s="144" t="s">
        <v>263</v>
      </c>
    </row>
    <row r="221" spans="2:65" s="11" customFormat="1" ht="22.75" customHeight="1">
      <c r="B221" s="121"/>
      <c r="D221" s="122" t="s">
        <v>76</v>
      </c>
      <c r="E221" s="131" t="s">
        <v>264</v>
      </c>
      <c r="F221" s="131" t="s">
        <v>265</v>
      </c>
      <c r="I221" s="124"/>
      <c r="J221" s="132">
        <f>BK221</f>
        <v>0</v>
      </c>
      <c r="L221" s="121"/>
      <c r="M221" s="126"/>
      <c r="P221" s="127">
        <f>P222</f>
        <v>0</v>
      </c>
      <c r="R221" s="127">
        <f>R222</f>
        <v>0</v>
      </c>
      <c r="T221" s="128">
        <f>T222</f>
        <v>0</v>
      </c>
      <c r="AR221" s="122" t="s">
        <v>85</v>
      </c>
      <c r="AT221" s="129" t="s">
        <v>76</v>
      </c>
      <c r="AU221" s="129" t="s">
        <v>85</v>
      </c>
      <c r="AY221" s="122" t="s">
        <v>140</v>
      </c>
      <c r="BK221" s="130">
        <f>BK222</f>
        <v>0</v>
      </c>
    </row>
    <row r="222" spans="2:65" s="1" customFormat="1" ht="55.5" customHeight="1">
      <c r="B222" s="32"/>
      <c r="C222" s="133" t="s">
        <v>266</v>
      </c>
      <c r="D222" s="133" t="s">
        <v>143</v>
      </c>
      <c r="E222" s="134" t="s">
        <v>267</v>
      </c>
      <c r="F222" s="135" t="s">
        <v>268</v>
      </c>
      <c r="G222" s="136" t="s">
        <v>156</v>
      </c>
      <c r="H222" s="137">
        <v>12.638999999999999</v>
      </c>
      <c r="I222" s="138"/>
      <c r="J222" s="139">
        <f>ROUND(I222*H222,2)</f>
        <v>0</v>
      </c>
      <c r="K222" s="135" t="s">
        <v>147</v>
      </c>
      <c r="L222" s="32"/>
      <c r="M222" s="140" t="s">
        <v>1</v>
      </c>
      <c r="N222" s="141" t="s">
        <v>42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141</v>
      </c>
      <c r="AT222" s="144" t="s">
        <v>143</v>
      </c>
      <c r="AU222" s="144" t="s">
        <v>87</v>
      </c>
      <c r="AY222" s="17" t="s">
        <v>140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85</v>
      </c>
      <c r="BK222" s="145">
        <f>ROUND(I222*H222,2)</f>
        <v>0</v>
      </c>
      <c r="BL222" s="17" t="s">
        <v>141</v>
      </c>
      <c r="BM222" s="144" t="s">
        <v>269</v>
      </c>
    </row>
    <row r="223" spans="2:65" s="11" customFormat="1" ht="25.9" customHeight="1">
      <c r="B223" s="121"/>
      <c r="D223" s="122" t="s">
        <v>76</v>
      </c>
      <c r="E223" s="123" t="s">
        <v>270</v>
      </c>
      <c r="F223" s="123" t="s">
        <v>271</v>
      </c>
      <c r="I223" s="124"/>
      <c r="J223" s="125">
        <f>BK223</f>
        <v>0</v>
      </c>
      <c r="L223" s="121"/>
      <c r="M223" s="126"/>
      <c r="P223" s="127">
        <f>P224+P231+P247+P251+P292+P321+P330+P459+P466+P498</f>
        <v>0</v>
      </c>
      <c r="R223" s="127">
        <f>R224+R231+R247+R251+R292+R321+R330+R459+R466+R498</f>
        <v>4.6800259900000007</v>
      </c>
      <c r="T223" s="128">
        <f>T224+T231+T247+T251+T292+T321+T330+T459+T466+T498</f>
        <v>6.3990742000000012</v>
      </c>
      <c r="AR223" s="122" t="s">
        <v>87</v>
      </c>
      <c r="AT223" s="129" t="s">
        <v>76</v>
      </c>
      <c r="AU223" s="129" t="s">
        <v>77</v>
      </c>
      <c r="AY223" s="122" t="s">
        <v>140</v>
      </c>
      <c r="BK223" s="130">
        <f>BK224+BK231+BK247+BK251+BK292+BK321+BK330+BK459+BK466+BK498</f>
        <v>0</v>
      </c>
    </row>
    <row r="224" spans="2:65" s="11" customFormat="1" ht="22.75" customHeight="1">
      <c r="B224" s="121"/>
      <c r="D224" s="122" t="s">
        <v>76</v>
      </c>
      <c r="E224" s="131" t="s">
        <v>272</v>
      </c>
      <c r="F224" s="131" t="s">
        <v>273</v>
      </c>
      <c r="I224" s="124"/>
      <c r="J224" s="132">
        <f>BK224</f>
        <v>0</v>
      </c>
      <c r="L224" s="121"/>
      <c r="M224" s="126"/>
      <c r="P224" s="127">
        <f>SUM(P225:P230)</f>
        <v>0</v>
      </c>
      <c r="R224" s="127">
        <f>SUM(R225:R230)</f>
        <v>0.33866300000000005</v>
      </c>
      <c r="T224" s="128">
        <f>SUM(T225:T230)</f>
        <v>0</v>
      </c>
      <c r="AR224" s="122" t="s">
        <v>87</v>
      </c>
      <c r="AT224" s="129" t="s">
        <v>76</v>
      </c>
      <c r="AU224" s="129" t="s">
        <v>85</v>
      </c>
      <c r="AY224" s="122" t="s">
        <v>140</v>
      </c>
      <c r="BK224" s="130">
        <f>SUM(BK225:BK230)</f>
        <v>0</v>
      </c>
    </row>
    <row r="225" spans="2:65" s="1" customFormat="1" ht="37.75" customHeight="1">
      <c r="B225" s="32"/>
      <c r="C225" s="133" t="s">
        <v>274</v>
      </c>
      <c r="D225" s="133" t="s">
        <v>143</v>
      </c>
      <c r="E225" s="134" t="s">
        <v>275</v>
      </c>
      <c r="F225" s="135" t="s">
        <v>276</v>
      </c>
      <c r="G225" s="136" t="s">
        <v>161</v>
      </c>
      <c r="H225" s="137">
        <v>260.66300000000001</v>
      </c>
      <c r="I225" s="138"/>
      <c r="J225" s="139">
        <f>ROUND(I225*H225,2)</f>
        <v>0</v>
      </c>
      <c r="K225" s="135" t="s">
        <v>147</v>
      </c>
      <c r="L225" s="32"/>
      <c r="M225" s="140" t="s">
        <v>1</v>
      </c>
      <c r="N225" s="141" t="s">
        <v>42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226</v>
      </c>
      <c r="AT225" s="144" t="s">
        <v>143</v>
      </c>
      <c r="AU225" s="144" t="s">
        <v>87</v>
      </c>
      <c r="AY225" s="17" t="s">
        <v>140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85</v>
      </c>
      <c r="BK225" s="145">
        <f>ROUND(I225*H225,2)</f>
        <v>0</v>
      </c>
      <c r="BL225" s="17" t="s">
        <v>226</v>
      </c>
      <c r="BM225" s="144" t="s">
        <v>277</v>
      </c>
    </row>
    <row r="226" spans="2:65" s="1" customFormat="1" ht="16.5" customHeight="1">
      <c r="B226" s="32"/>
      <c r="C226" s="168" t="s">
        <v>278</v>
      </c>
      <c r="D226" s="168" t="s">
        <v>205</v>
      </c>
      <c r="E226" s="169" t="s">
        <v>279</v>
      </c>
      <c r="F226" s="170" t="s">
        <v>280</v>
      </c>
      <c r="G226" s="171" t="s">
        <v>156</v>
      </c>
      <c r="H226" s="172">
        <v>7.8E-2</v>
      </c>
      <c r="I226" s="173"/>
      <c r="J226" s="174">
        <f>ROUND(I226*H226,2)</f>
        <v>0</v>
      </c>
      <c r="K226" s="170" t="s">
        <v>1</v>
      </c>
      <c r="L226" s="175"/>
      <c r="M226" s="176" t="s">
        <v>1</v>
      </c>
      <c r="N226" s="177" t="s">
        <v>42</v>
      </c>
      <c r="P226" s="142">
        <f>O226*H226</f>
        <v>0</v>
      </c>
      <c r="Q226" s="142">
        <v>1</v>
      </c>
      <c r="R226" s="142">
        <f>Q226*H226</f>
        <v>7.8E-2</v>
      </c>
      <c r="S226" s="142">
        <v>0</v>
      </c>
      <c r="T226" s="143">
        <f>S226*H226</f>
        <v>0</v>
      </c>
      <c r="AR226" s="144" t="s">
        <v>281</v>
      </c>
      <c r="AT226" s="144" t="s">
        <v>205</v>
      </c>
      <c r="AU226" s="144" t="s">
        <v>87</v>
      </c>
      <c r="AY226" s="17" t="s">
        <v>140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85</v>
      </c>
      <c r="BK226" s="145">
        <f>ROUND(I226*H226,2)</f>
        <v>0</v>
      </c>
      <c r="BL226" s="17" t="s">
        <v>226</v>
      </c>
      <c r="BM226" s="144" t="s">
        <v>282</v>
      </c>
    </row>
    <row r="227" spans="2:65" s="12" customFormat="1">
      <c r="B227" s="146"/>
      <c r="D227" s="147" t="s">
        <v>149</v>
      </c>
      <c r="F227" s="149" t="s">
        <v>283</v>
      </c>
      <c r="H227" s="150">
        <v>7.8E-2</v>
      </c>
      <c r="I227" s="151"/>
      <c r="L227" s="146"/>
      <c r="M227" s="152"/>
      <c r="T227" s="153"/>
      <c r="AT227" s="148" t="s">
        <v>149</v>
      </c>
      <c r="AU227" s="148" t="s">
        <v>87</v>
      </c>
      <c r="AV227" s="12" t="s">
        <v>87</v>
      </c>
      <c r="AW227" s="12" t="s">
        <v>4</v>
      </c>
      <c r="AX227" s="12" t="s">
        <v>85</v>
      </c>
      <c r="AY227" s="148" t="s">
        <v>140</v>
      </c>
    </row>
    <row r="228" spans="2:65" s="1" customFormat="1" ht="33" customHeight="1">
      <c r="B228" s="32"/>
      <c r="C228" s="133" t="s">
        <v>284</v>
      </c>
      <c r="D228" s="133" t="s">
        <v>143</v>
      </c>
      <c r="E228" s="134" t="s">
        <v>285</v>
      </c>
      <c r="F228" s="135" t="s">
        <v>286</v>
      </c>
      <c r="G228" s="136" t="s">
        <v>161</v>
      </c>
      <c r="H228" s="137">
        <v>260.66300000000001</v>
      </c>
      <c r="I228" s="138"/>
      <c r="J228" s="139">
        <f>ROUND(I228*H228,2)</f>
        <v>0</v>
      </c>
      <c r="K228" s="135" t="s">
        <v>147</v>
      </c>
      <c r="L228" s="32"/>
      <c r="M228" s="140" t="s">
        <v>1</v>
      </c>
      <c r="N228" s="141" t="s">
        <v>42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226</v>
      </c>
      <c r="AT228" s="144" t="s">
        <v>143</v>
      </c>
      <c r="AU228" s="144" t="s">
        <v>87</v>
      </c>
      <c r="AY228" s="17" t="s">
        <v>140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85</v>
      </c>
      <c r="BK228" s="145">
        <f>ROUND(I228*H228,2)</f>
        <v>0</v>
      </c>
      <c r="BL228" s="17" t="s">
        <v>226</v>
      </c>
      <c r="BM228" s="144" t="s">
        <v>287</v>
      </c>
    </row>
    <row r="229" spans="2:65" s="1" customFormat="1" ht="24.25" customHeight="1">
      <c r="B229" s="32"/>
      <c r="C229" s="168" t="s">
        <v>288</v>
      </c>
      <c r="D229" s="168" t="s">
        <v>205</v>
      </c>
      <c r="E229" s="169" t="s">
        <v>289</v>
      </c>
      <c r="F229" s="170" t="s">
        <v>290</v>
      </c>
      <c r="G229" s="171" t="s">
        <v>291</v>
      </c>
      <c r="H229" s="172">
        <v>260.66300000000001</v>
      </c>
      <c r="I229" s="173"/>
      <c r="J229" s="174">
        <f>ROUND(I229*H229,2)</f>
        <v>0</v>
      </c>
      <c r="K229" s="170" t="s">
        <v>147</v>
      </c>
      <c r="L229" s="175"/>
      <c r="M229" s="176" t="s">
        <v>1</v>
      </c>
      <c r="N229" s="177" t="s">
        <v>42</v>
      </c>
      <c r="P229" s="142">
        <f>O229*H229</f>
        <v>0</v>
      </c>
      <c r="Q229" s="142">
        <v>1E-3</v>
      </c>
      <c r="R229" s="142">
        <f>Q229*H229</f>
        <v>0.26066300000000003</v>
      </c>
      <c r="S229" s="142">
        <v>0</v>
      </c>
      <c r="T229" s="143">
        <f>S229*H229</f>
        <v>0</v>
      </c>
      <c r="AR229" s="144" t="s">
        <v>281</v>
      </c>
      <c r="AT229" s="144" t="s">
        <v>205</v>
      </c>
      <c r="AU229" s="144" t="s">
        <v>87</v>
      </c>
      <c r="AY229" s="17" t="s">
        <v>140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85</v>
      </c>
      <c r="BK229" s="145">
        <f>ROUND(I229*H229,2)</f>
        <v>0</v>
      </c>
      <c r="BL229" s="17" t="s">
        <v>226</v>
      </c>
      <c r="BM229" s="144" t="s">
        <v>292</v>
      </c>
    </row>
    <row r="230" spans="2:65" s="1" customFormat="1" ht="55.5" customHeight="1">
      <c r="B230" s="32"/>
      <c r="C230" s="133" t="s">
        <v>293</v>
      </c>
      <c r="D230" s="133" t="s">
        <v>143</v>
      </c>
      <c r="E230" s="134" t="s">
        <v>294</v>
      </c>
      <c r="F230" s="135" t="s">
        <v>295</v>
      </c>
      <c r="G230" s="136" t="s">
        <v>296</v>
      </c>
      <c r="H230" s="178"/>
      <c r="I230" s="138"/>
      <c r="J230" s="139">
        <f>ROUND(I230*H230,2)</f>
        <v>0</v>
      </c>
      <c r="K230" s="135" t="s">
        <v>147</v>
      </c>
      <c r="L230" s="32"/>
      <c r="M230" s="140" t="s">
        <v>1</v>
      </c>
      <c r="N230" s="141" t="s">
        <v>42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226</v>
      </c>
      <c r="AT230" s="144" t="s">
        <v>143</v>
      </c>
      <c r="AU230" s="144" t="s">
        <v>87</v>
      </c>
      <c r="AY230" s="17" t="s">
        <v>140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85</v>
      </c>
      <c r="BK230" s="145">
        <f>ROUND(I230*H230,2)</f>
        <v>0</v>
      </c>
      <c r="BL230" s="17" t="s">
        <v>226</v>
      </c>
      <c r="BM230" s="144" t="s">
        <v>297</v>
      </c>
    </row>
    <row r="231" spans="2:65" s="11" customFormat="1" ht="22.75" customHeight="1">
      <c r="B231" s="121"/>
      <c r="D231" s="122" t="s">
        <v>76</v>
      </c>
      <c r="E231" s="131" t="s">
        <v>298</v>
      </c>
      <c r="F231" s="131" t="s">
        <v>299</v>
      </c>
      <c r="I231" s="124"/>
      <c r="J231" s="132">
        <f>BK231</f>
        <v>0</v>
      </c>
      <c r="L231" s="121"/>
      <c r="M231" s="126"/>
      <c r="P231" s="127">
        <f>SUM(P232:P246)</f>
        <v>0</v>
      </c>
      <c r="R231" s="127">
        <f>SUM(R232:R246)</f>
        <v>7.917942E-2</v>
      </c>
      <c r="T231" s="128">
        <f>SUM(T232:T246)</f>
        <v>0</v>
      </c>
      <c r="AR231" s="122" t="s">
        <v>87</v>
      </c>
      <c r="AT231" s="129" t="s">
        <v>76</v>
      </c>
      <c r="AU231" s="129" t="s">
        <v>85</v>
      </c>
      <c r="AY231" s="122" t="s">
        <v>140</v>
      </c>
      <c r="BK231" s="130">
        <f>SUM(BK232:BK246)</f>
        <v>0</v>
      </c>
    </row>
    <row r="232" spans="2:65" s="1" customFormat="1" ht="37.75" customHeight="1">
      <c r="B232" s="32"/>
      <c r="C232" s="133" t="s">
        <v>300</v>
      </c>
      <c r="D232" s="133" t="s">
        <v>143</v>
      </c>
      <c r="E232" s="134" t="s">
        <v>301</v>
      </c>
      <c r="F232" s="135" t="s">
        <v>302</v>
      </c>
      <c r="G232" s="136" t="s">
        <v>161</v>
      </c>
      <c r="H232" s="137">
        <v>161.44999999999999</v>
      </c>
      <c r="I232" s="138"/>
      <c r="J232" s="139">
        <f>ROUND(I232*H232,2)</f>
        <v>0</v>
      </c>
      <c r="K232" s="135" t="s">
        <v>147</v>
      </c>
      <c r="L232" s="32"/>
      <c r="M232" s="140" t="s">
        <v>1</v>
      </c>
      <c r="N232" s="141" t="s">
        <v>42</v>
      </c>
      <c r="P232" s="142">
        <f>O232*H232</f>
        <v>0</v>
      </c>
      <c r="Q232" s="142">
        <v>3.8999999999999999E-4</v>
      </c>
      <c r="R232" s="142">
        <f>Q232*H232</f>
        <v>6.2965499999999994E-2</v>
      </c>
      <c r="S232" s="142">
        <v>0</v>
      </c>
      <c r="T232" s="143">
        <f>S232*H232</f>
        <v>0</v>
      </c>
      <c r="AR232" s="144" t="s">
        <v>226</v>
      </c>
      <c r="AT232" s="144" t="s">
        <v>143</v>
      </c>
      <c r="AU232" s="144" t="s">
        <v>87</v>
      </c>
      <c r="AY232" s="17" t="s">
        <v>140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85</v>
      </c>
      <c r="BK232" s="145">
        <f>ROUND(I232*H232,2)</f>
        <v>0</v>
      </c>
      <c r="BL232" s="17" t="s">
        <v>226</v>
      </c>
      <c r="BM232" s="144" t="s">
        <v>303</v>
      </c>
    </row>
    <row r="233" spans="2:65" s="12" customFormat="1">
      <c r="B233" s="146"/>
      <c r="D233" s="147" t="s">
        <v>149</v>
      </c>
      <c r="E233" s="148" t="s">
        <v>1</v>
      </c>
      <c r="F233" s="149" t="s">
        <v>304</v>
      </c>
      <c r="H233" s="150">
        <v>161.44999999999999</v>
      </c>
      <c r="I233" s="151"/>
      <c r="L233" s="146"/>
      <c r="M233" s="152"/>
      <c r="T233" s="153"/>
      <c r="AT233" s="148" t="s">
        <v>149</v>
      </c>
      <c r="AU233" s="148" t="s">
        <v>87</v>
      </c>
      <c r="AV233" s="12" t="s">
        <v>87</v>
      </c>
      <c r="AW233" s="12" t="s">
        <v>32</v>
      </c>
      <c r="AX233" s="12" t="s">
        <v>77</v>
      </c>
      <c r="AY233" s="148" t="s">
        <v>140</v>
      </c>
    </row>
    <row r="234" spans="2:65" s="13" customFormat="1">
      <c r="B234" s="154"/>
      <c r="D234" s="147" t="s">
        <v>149</v>
      </c>
      <c r="E234" s="155" t="s">
        <v>1</v>
      </c>
      <c r="F234" s="156" t="s">
        <v>151</v>
      </c>
      <c r="H234" s="157">
        <v>161.44999999999999</v>
      </c>
      <c r="I234" s="158"/>
      <c r="L234" s="154"/>
      <c r="M234" s="159"/>
      <c r="T234" s="160"/>
      <c r="AT234" s="155" t="s">
        <v>149</v>
      </c>
      <c r="AU234" s="155" t="s">
        <v>87</v>
      </c>
      <c r="AV234" s="13" t="s">
        <v>152</v>
      </c>
      <c r="AW234" s="13" t="s">
        <v>32</v>
      </c>
      <c r="AX234" s="13" t="s">
        <v>77</v>
      </c>
      <c r="AY234" s="155" t="s">
        <v>140</v>
      </c>
    </row>
    <row r="235" spans="2:65" s="14" customFormat="1">
      <c r="B235" s="161"/>
      <c r="D235" s="147" t="s">
        <v>149</v>
      </c>
      <c r="E235" s="162" t="s">
        <v>1</v>
      </c>
      <c r="F235" s="163" t="s">
        <v>153</v>
      </c>
      <c r="H235" s="164">
        <v>161.44999999999999</v>
      </c>
      <c r="I235" s="165"/>
      <c r="L235" s="161"/>
      <c r="M235" s="166"/>
      <c r="T235" s="167"/>
      <c r="AT235" s="162" t="s">
        <v>149</v>
      </c>
      <c r="AU235" s="162" t="s">
        <v>87</v>
      </c>
      <c r="AV235" s="14" t="s">
        <v>141</v>
      </c>
      <c r="AW235" s="14" t="s">
        <v>32</v>
      </c>
      <c r="AX235" s="14" t="s">
        <v>85</v>
      </c>
      <c r="AY235" s="162" t="s">
        <v>140</v>
      </c>
    </row>
    <row r="236" spans="2:65" s="1" customFormat="1" ht="16.5" customHeight="1">
      <c r="B236" s="32"/>
      <c r="C236" s="168" t="s">
        <v>305</v>
      </c>
      <c r="D236" s="168" t="s">
        <v>205</v>
      </c>
      <c r="E236" s="169" t="s">
        <v>306</v>
      </c>
      <c r="F236" s="170" t="s">
        <v>307</v>
      </c>
      <c r="G236" s="171" t="s">
        <v>1</v>
      </c>
      <c r="H236" s="172">
        <v>174.36600000000001</v>
      </c>
      <c r="I236" s="173"/>
      <c r="J236" s="174">
        <f>ROUND(I236*H236,2)</f>
        <v>0</v>
      </c>
      <c r="K236" s="170" t="s">
        <v>1</v>
      </c>
      <c r="L236" s="175"/>
      <c r="M236" s="176" t="s">
        <v>1</v>
      </c>
      <c r="N236" s="177" t="s">
        <v>42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281</v>
      </c>
      <c r="AT236" s="144" t="s">
        <v>205</v>
      </c>
      <c r="AU236" s="144" t="s">
        <v>87</v>
      </c>
      <c r="AY236" s="17" t="s">
        <v>140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85</v>
      </c>
      <c r="BK236" s="145">
        <f>ROUND(I236*H236,2)</f>
        <v>0</v>
      </c>
      <c r="BL236" s="17" t="s">
        <v>226</v>
      </c>
      <c r="BM236" s="144" t="s">
        <v>308</v>
      </c>
    </row>
    <row r="237" spans="2:65" s="12" customFormat="1">
      <c r="B237" s="146"/>
      <c r="D237" s="147" t="s">
        <v>149</v>
      </c>
      <c r="F237" s="149" t="s">
        <v>309</v>
      </c>
      <c r="H237" s="150">
        <v>174.36600000000001</v>
      </c>
      <c r="I237" s="151"/>
      <c r="L237" s="146"/>
      <c r="M237" s="152"/>
      <c r="T237" s="153"/>
      <c r="AT237" s="148" t="s">
        <v>149</v>
      </c>
      <c r="AU237" s="148" t="s">
        <v>87</v>
      </c>
      <c r="AV237" s="12" t="s">
        <v>87</v>
      </c>
      <c r="AW237" s="12" t="s">
        <v>4</v>
      </c>
      <c r="AX237" s="12" t="s">
        <v>85</v>
      </c>
      <c r="AY237" s="148" t="s">
        <v>140</v>
      </c>
    </row>
    <row r="238" spans="2:65" s="1" customFormat="1" ht="37.75" customHeight="1">
      <c r="B238" s="32"/>
      <c r="C238" s="133" t="s">
        <v>281</v>
      </c>
      <c r="D238" s="133" t="s">
        <v>143</v>
      </c>
      <c r="E238" s="134" t="s">
        <v>310</v>
      </c>
      <c r="F238" s="135" t="s">
        <v>311</v>
      </c>
      <c r="G238" s="136" t="s">
        <v>161</v>
      </c>
      <c r="H238" s="137">
        <v>47.688000000000002</v>
      </c>
      <c r="I238" s="138"/>
      <c r="J238" s="139">
        <f>ROUND(I238*H238,2)</f>
        <v>0</v>
      </c>
      <c r="K238" s="135" t="s">
        <v>147</v>
      </c>
      <c r="L238" s="32"/>
      <c r="M238" s="140" t="s">
        <v>1</v>
      </c>
      <c r="N238" s="141" t="s">
        <v>42</v>
      </c>
      <c r="P238" s="142">
        <f>O238*H238</f>
        <v>0</v>
      </c>
      <c r="Q238" s="142">
        <v>3.4000000000000002E-4</v>
      </c>
      <c r="R238" s="142">
        <f>Q238*H238</f>
        <v>1.6213920000000003E-2</v>
      </c>
      <c r="S238" s="142">
        <v>0</v>
      </c>
      <c r="T238" s="143">
        <f>S238*H238</f>
        <v>0</v>
      </c>
      <c r="AR238" s="144" t="s">
        <v>226</v>
      </c>
      <c r="AT238" s="144" t="s">
        <v>143</v>
      </c>
      <c r="AU238" s="144" t="s">
        <v>87</v>
      </c>
      <c r="AY238" s="17" t="s">
        <v>140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85</v>
      </c>
      <c r="BK238" s="145">
        <f>ROUND(I238*H238,2)</f>
        <v>0</v>
      </c>
      <c r="BL238" s="17" t="s">
        <v>226</v>
      </c>
      <c r="BM238" s="144" t="s">
        <v>312</v>
      </c>
    </row>
    <row r="239" spans="2:65" s="12" customFormat="1">
      <c r="B239" s="146"/>
      <c r="D239" s="147" t="s">
        <v>149</v>
      </c>
      <c r="E239" s="148" t="s">
        <v>1</v>
      </c>
      <c r="F239" s="149" t="s">
        <v>313</v>
      </c>
      <c r="H239" s="150">
        <v>34.938000000000002</v>
      </c>
      <c r="I239" s="151"/>
      <c r="L239" s="146"/>
      <c r="M239" s="152"/>
      <c r="T239" s="153"/>
      <c r="AT239" s="148" t="s">
        <v>149</v>
      </c>
      <c r="AU239" s="148" t="s">
        <v>87</v>
      </c>
      <c r="AV239" s="12" t="s">
        <v>87</v>
      </c>
      <c r="AW239" s="12" t="s">
        <v>32</v>
      </c>
      <c r="AX239" s="12" t="s">
        <v>77</v>
      </c>
      <c r="AY239" s="148" t="s">
        <v>140</v>
      </c>
    </row>
    <row r="240" spans="2:65" s="12" customFormat="1">
      <c r="B240" s="146"/>
      <c r="D240" s="147" t="s">
        <v>149</v>
      </c>
      <c r="E240" s="148" t="s">
        <v>1</v>
      </c>
      <c r="F240" s="149" t="s">
        <v>314</v>
      </c>
      <c r="H240" s="150">
        <v>4.25</v>
      </c>
      <c r="I240" s="151"/>
      <c r="L240" s="146"/>
      <c r="M240" s="152"/>
      <c r="T240" s="153"/>
      <c r="AT240" s="148" t="s">
        <v>149</v>
      </c>
      <c r="AU240" s="148" t="s">
        <v>87</v>
      </c>
      <c r="AV240" s="12" t="s">
        <v>87</v>
      </c>
      <c r="AW240" s="12" t="s">
        <v>32</v>
      </c>
      <c r="AX240" s="12" t="s">
        <v>77</v>
      </c>
      <c r="AY240" s="148" t="s">
        <v>140</v>
      </c>
    </row>
    <row r="241" spans="2:65" s="12" customFormat="1">
      <c r="B241" s="146"/>
      <c r="D241" s="147" t="s">
        <v>149</v>
      </c>
      <c r="E241" s="148" t="s">
        <v>1</v>
      </c>
      <c r="F241" s="149" t="s">
        <v>315</v>
      </c>
      <c r="H241" s="150">
        <v>8.5</v>
      </c>
      <c r="I241" s="151"/>
      <c r="L241" s="146"/>
      <c r="M241" s="152"/>
      <c r="T241" s="153"/>
      <c r="AT241" s="148" t="s">
        <v>149</v>
      </c>
      <c r="AU241" s="148" t="s">
        <v>87</v>
      </c>
      <c r="AV241" s="12" t="s">
        <v>87</v>
      </c>
      <c r="AW241" s="12" t="s">
        <v>32</v>
      </c>
      <c r="AX241" s="12" t="s">
        <v>77</v>
      </c>
      <c r="AY241" s="148" t="s">
        <v>140</v>
      </c>
    </row>
    <row r="242" spans="2:65" s="13" customFormat="1">
      <c r="B242" s="154"/>
      <c r="D242" s="147" t="s">
        <v>149</v>
      </c>
      <c r="E242" s="155" t="s">
        <v>1</v>
      </c>
      <c r="F242" s="156" t="s">
        <v>151</v>
      </c>
      <c r="H242" s="157">
        <v>47.688000000000002</v>
      </c>
      <c r="I242" s="158"/>
      <c r="L242" s="154"/>
      <c r="M242" s="159"/>
      <c r="T242" s="160"/>
      <c r="AT242" s="155" t="s">
        <v>149</v>
      </c>
      <c r="AU242" s="155" t="s">
        <v>87</v>
      </c>
      <c r="AV242" s="13" t="s">
        <v>152</v>
      </c>
      <c r="AW242" s="13" t="s">
        <v>32</v>
      </c>
      <c r="AX242" s="13" t="s">
        <v>77</v>
      </c>
      <c r="AY242" s="155" t="s">
        <v>140</v>
      </c>
    </row>
    <row r="243" spans="2:65" s="14" customFormat="1">
      <c r="B243" s="161"/>
      <c r="D243" s="147" t="s">
        <v>149</v>
      </c>
      <c r="E243" s="162" t="s">
        <v>1</v>
      </c>
      <c r="F243" s="163" t="s">
        <v>153</v>
      </c>
      <c r="H243" s="164">
        <v>47.688000000000002</v>
      </c>
      <c r="I243" s="165"/>
      <c r="L243" s="161"/>
      <c r="M243" s="166"/>
      <c r="T243" s="167"/>
      <c r="AT243" s="162" t="s">
        <v>149</v>
      </c>
      <c r="AU243" s="162" t="s">
        <v>87</v>
      </c>
      <c r="AV243" s="14" t="s">
        <v>141</v>
      </c>
      <c r="AW243" s="14" t="s">
        <v>32</v>
      </c>
      <c r="AX243" s="14" t="s">
        <v>85</v>
      </c>
      <c r="AY243" s="162" t="s">
        <v>140</v>
      </c>
    </row>
    <row r="244" spans="2:65" s="1" customFormat="1" ht="16.5" customHeight="1">
      <c r="B244" s="32"/>
      <c r="C244" s="168" t="s">
        <v>316</v>
      </c>
      <c r="D244" s="168" t="s">
        <v>205</v>
      </c>
      <c r="E244" s="169" t="s">
        <v>317</v>
      </c>
      <c r="F244" s="170" t="s">
        <v>318</v>
      </c>
      <c r="G244" s="171" t="s">
        <v>161</v>
      </c>
      <c r="H244" s="172">
        <v>51.503</v>
      </c>
      <c r="I244" s="173"/>
      <c r="J244" s="174">
        <f>ROUND(I244*H244,2)</f>
        <v>0</v>
      </c>
      <c r="K244" s="170" t="s">
        <v>1</v>
      </c>
      <c r="L244" s="175"/>
      <c r="M244" s="176" t="s">
        <v>1</v>
      </c>
      <c r="N244" s="177" t="s">
        <v>42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281</v>
      </c>
      <c r="AT244" s="144" t="s">
        <v>205</v>
      </c>
      <c r="AU244" s="144" t="s">
        <v>87</v>
      </c>
      <c r="AY244" s="17" t="s">
        <v>140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85</v>
      </c>
      <c r="BK244" s="145">
        <f>ROUND(I244*H244,2)</f>
        <v>0</v>
      </c>
      <c r="BL244" s="17" t="s">
        <v>226</v>
      </c>
      <c r="BM244" s="144" t="s">
        <v>319</v>
      </c>
    </row>
    <row r="245" spans="2:65" s="12" customFormat="1">
      <c r="B245" s="146"/>
      <c r="D245" s="147" t="s">
        <v>149</v>
      </c>
      <c r="F245" s="149" t="s">
        <v>320</v>
      </c>
      <c r="H245" s="150">
        <v>51.503</v>
      </c>
      <c r="I245" s="151"/>
      <c r="L245" s="146"/>
      <c r="M245" s="152"/>
      <c r="T245" s="153"/>
      <c r="AT245" s="148" t="s">
        <v>149</v>
      </c>
      <c r="AU245" s="148" t="s">
        <v>87</v>
      </c>
      <c r="AV245" s="12" t="s">
        <v>87</v>
      </c>
      <c r="AW245" s="12" t="s">
        <v>4</v>
      </c>
      <c r="AX245" s="12" t="s">
        <v>85</v>
      </c>
      <c r="AY245" s="148" t="s">
        <v>140</v>
      </c>
    </row>
    <row r="246" spans="2:65" s="1" customFormat="1" ht="55.5" customHeight="1">
      <c r="B246" s="32"/>
      <c r="C246" s="133" t="s">
        <v>321</v>
      </c>
      <c r="D246" s="133" t="s">
        <v>143</v>
      </c>
      <c r="E246" s="134" t="s">
        <v>322</v>
      </c>
      <c r="F246" s="135" t="s">
        <v>323</v>
      </c>
      <c r="G246" s="136" t="s">
        <v>296</v>
      </c>
      <c r="H246" s="178"/>
      <c r="I246" s="138"/>
      <c r="J246" s="139">
        <f>ROUND(I246*H246,2)</f>
        <v>0</v>
      </c>
      <c r="K246" s="135" t="s">
        <v>147</v>
      </c>
      <c r="L246" s="32"/>
      <c r="M246" s="140" t="s">
        <v>1</v>
      </c>
      <c r="N246" s="141" t="s">
        <v>42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226</v>
      </c>
      <c r="AT246" s="144" t="s">
        <v>143</v>
      </c>
      <c r="AU246" s="144" t="s">
        <v>87</v>
      </c>
      <c r="AY246" s="17" t="s">
        <v>140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85</v>
      </c>
      <c r="BK246" s="145">
        <f>ROUND(I246*H246,2)</f>
        <v>0</v>
      </c>
      <c r="BL246" s="17" t="s">
        <v>226</v>
      </c>
      <c r="BM246" s="144" t="s">
        <v>324</v>
      </c>
    </row>
    <row r="247" spans="2:65" s="11" customFormat="1" ht="22.75" customHeight="1">
      <c r="B247" s="121"/>
      <c r="D247" s="122" t="s">
        <v>76</v>
      </c>
      <c r="E247" s="131" t="s">
        <v>325</v>
      </c>
      <c r="F247" s="131" t="s">
        <v>326</v>
      </c>
      <c r="I247" s="124"/>
      <c r="J247" s="132">
        <f>BK247</f>
        <v>0</v>
      </c>
      <c r="L247" s="121"/>
      <c r="M247" s="126"/>
      <c r="P247" s="127">
        <f>SUM(P248:P250)</f>
        <v>0</v>
      </c>
      <c r="R247" s="127">
        <f>SUM(R248:R250)</f>
        <v>0</v>
      </c>
      <c r="T247" s="128">
        <f>SUM(T248:T250)</f>
        <v>2.1870000000000001E-2</v>
      </c>
      <c r="AR247" s="122" t="s">
        <v>87</v>
      </c>
      <c r="AT247" s="129" t="s">
        <v>76</v>
      </c>
      <c r="AU247" s="129" t="s">
        <v>85</v>
      </c>
      <c r="AY247" s="122" t="s">
        <v>140</v>
      </c>
      <c r="BK247" s="130">
        <f>SUM(BK248:BK250)</f>
        <v>0</v>
      </c>
    </row>
    <row r="248" spans="2:65" s="1" customFormat="1" ht="21.75" customHeight="1">
      <c r="B248" s="32"/>
      <c r="C248" s="133" t="s">
        <v>327</v>
      </c>
      <c r="D248" s="133" t="s">
        <v>143</v>
      </c>
      <c r="E248" s="134" t="s">
        <v>328</v>
      </c>
      <c r="F248" s="135" t="s">
        <v>329</v>
      </c>
      <c r="G248" s="136" t="s">
        <v>330</v>
      </c>
      <c r="H248" s="137">
        <v>1</v>
      </c>
      <c r="I248" s="138"/>
      <c r="J248" s="139">
        <f>ROUND(I248*H248,2)</f>
        <v>0</v>
      </c>
      <c r="K248" s="135" t="s">
        <v>147</v>
      </c>
      <c r="L248" s="32"/>
      <c r="M248" s="140" t="s">
        <v>1</v>
      </c>
      <c r="N248" s="141" t="s">
        <v>42</v>
      </c>
      <c r="P248" s="142">
        <f>O248*H248</f>
        <v>0</v>
      </c>
      <c r="Q248" s="142">
        <v>0</v>
      </c>
      <c r="R248" s="142">
        <f>Q248*H248</f>
        <v>0</v>
      </c>
      <c r="S248" s="142">
        <v>1.9460000000000002E-2</v>
      </c>
      <c r="T248" s="143">
        <f>S248*H248</f>
        <v>1.9460000000000002E-2</v>
      </c>
      <c r="AR248" s="144" t="s">
        <v>226</v>
      </c>
      <c r="AT248" s="144" t="s">
        <v>143</v>
      </c>
      <c r="AU248" s="144" t="s">
        <v>87</v>
      </c>
      <c r="AY248" s="17" t="s">
        <v>140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85</v>
      </c>
      <c r="BK248" s="145">
        <f>ROUND(I248*H248,2)</f>
        <v>0</v>
      </c>
      <c r="BL248" s="17" t="s">
        <v>226</v>
      </c>
      <c r="BM248" s="144" t="s">
        <v>331</v>
      </c>
    </row>
    <row r="249" spans="2:65" s="1" customFormat="1" ht="16.5" customHeight="1">
      <c r="B249" s="32"/>
      <c r="C249" s="133" t="s">
        <v>332</v>
      </c>
      <c r="D249" s="133" t="s">
        <v>143</v>
      </c>
      <c r="E249" s="134" t="s">
        <v>333</v>
      </c>
      <c r="F249" s="135" t="s">
        <v>334</v>
      </c>
      <c r="G249" s="136" t="s">
        <v>330</v>
      </c>
      <c r="H249" s="137">
        <v>1</v>
      </c>
      <c r="I249" s="138"/>
      <c r="J249" s="139">
        <f>ROUND(I249*H249,2)</f>
        <v>0</v>
      </c>
      <c r="K249" s="135" t="s">
        <v>147</v>
      </c>
      <c r="L249" s="32"/>
      <c r="M249" s="140" t="s">
        <v>1</v>
      </c>
      <c r="N249" s="141" t="s">
        <v>42</v>
      </c>
      <c r="P249" s="142">
        <f>O249*H249</f>
        <v>0</v>
      </c>
      <c r="Q249" s="142">
        <v>0</v>
      </c>
      <c r="R249" s="142">
        <f>Q249*H249</f>
        <v>0</v>
      </c>
      <c r="S249" s="142">
        <v>1.56E-3</v>
      </c>
      <c r="T249" s="143">
        <f>S249*H249</f>
        <v>1.56E-3</v>
      </c>
      <c r="AR249" s="144" t="s">
        <v>226</v>
      </c>
      <c r="AT249" s="144" t="s">
        <v>143</v>
      </c>
      <c r="AU249" s="144" t="s">
        <v>87</v>
      </c>
      <c r="AY249" s="17" t="s">
        <v>140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85</v>
      </c>
      <c r="BK249" s="145">
        <f>ROUND(I249*H249,2)</f>
        <v>0</v>
      </c>
      <c r="BL249" s="17" t="s">
        <v>226</v>
      </c>
      <c r="BM249" s="144" t="s">
        <v>335</v>
      </c>
    </row>
    <row r="250" spans="2:65" s="1" customFormat="1" ht="24.25" customHeight="1">
      <c r="B250" s="32"/>
      <c r="C250" s="133" t="s">
        <v>336</v>
      </c>
      <c r="D250" s="133" t="s">
        <v>143</v>
      </c>
      <c r="E250" s="134" t="s">
        <v>337</v>
      </c>
      <c r="F250" s="135" t="s">
        <v>338</v>
      </c>
      <c r="G250" s="136" t="s">
        <v>202</v>
      </c>
      <c r="H250" s="137">
        <v>1</v>
      </c>
      <c r="I250" s="138"/>
      <c r="J250" s="139">
        <f>ROUND(I250*H250,2)</f>
        <v>0</v>
      </c>
      <c r="K250" s="135" t="s">
        <v>147</v>
      </c>
      <c r="L250" s="32"/>
      <c r="M250" s="140" t="s">
        <v>1</v>
      </c>
      <c r="N250" s="141" t="s">
        <v>42</v>
      </c>
      <c r="P250" s="142">
        <f>O250*H250</f>
        <v>0</v>
      </c>
      <c r="Q250" s="142">
        <v>0</v>
      </c>
      <c r="R250" s="142">
        <f>Q250*H250</f>
        <v>0</v>
      </c>
      <c r="S250" s="142">
        <v>8.4999999999999995E-4</v>
      </c>
      <c r="T250" s="143">
        <f>S250*H250</f>
        <v>8.4999999999999995E-4</v>
      </c>
      <c r="AR250" s="144" t="s">
        <v>226</v>
      </c>
      <c r="AT250" s="144" t="s">
        <v>143</v>
      </c>
      <c r="AU250" s="144" t="s">
        <v>87</v>
      </c>
      <c r="AY250" s="17" t="s">
        <v>140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85</v>
      </c>
      <c r="BK250" s="145">
        <f>ROUND(I250*H250,2)</f>
        <v>0</v>
      </c>
      <c r="BL250" s="17" t="s">
        <v>226</v>
      </c>
      <c r="BM250" s="144" t="s">
        <v>339</v>
      </c>
    </row>
    <row r="251" spans="2:65" s="11" customFormat="1" ht="22.75" customHeight="1">
      <c r="B251" s="121"/>
      <c r="D251" s="122" t="s">
        <v>76</v>
      </c>
      <c r="E251" s="131" t="s">
        <v>340</v>
      </c>
      <c r="F251" s="131" t="s">
        <v>341</v>
      </c>
      <c r="I251" s="124"/>
      <c r="J251" s="132">
        <f>BK251</f>
        <v>0</v>
      </c>
      <c r="L251" s="121"/>
      <c r="M251" s="126"/>
      <c r="P251" s="127">
        <f>SUM(P252:P291)</f>
        <v>0</v>
      </c>
      <c r="R251" s="127">
        <f>SUM(R252:R291)</f>
        <v>2.3537499200000003</v>
      </c>
      <c r="T251" s="128">
        <f>SUM(T252:T291)</f>
        <v>0.42692999999999998</v>
      </c>
      <c r="AR251" s="122" t="s">
        <v>87</v>
      </c>
      <c r="AT251" s="129" t="s">
        <v>76</v>
      </c>
      <c r="AU251" s="129" t="s">
        <v>85</v>
      </c>
      <c r="AY251" s="122" t="s">
        <v>140</v>
      </c>
      <c r="BK251" s="130">
        <f>SUM(BK252:BK291)</f>
        <v>0</v>
      </c>
    </row>
    <row r="252" spans="2:65" s="1" customFormat="1" ht="62.9" customHeight="1">
      <c r="B252" s="32"/>
      <c r="C252" s="133" t="s">
        <v>342</v>
      </c>
      <c r="D252" s="133" t="s">
        <v>143</v>
      </c>
      <c r="E252" s="134" t="s">
        <v>343</v>
      </c>
      <c r="F252" s="135" t="s">
        <v>344</v>
      </c>
      <c r="G252" s="136" t="s">
        <v>161</v>
      </c>
      <c r="H252" s="137">
        <v>14.138</v>
      </c>
      <c r="I252" s="138"/>
      <c r="J252" s="139">
        <f>ROUND(I252*H252,2)</f>
        <v>0</v>
      </c>
      <c r="K252" s="135" t="s">
        <v>147</v>
      </c>
      <c r="L252" s="32"/>
      <c r="M252" s="140" t="s">
        <v>1</v>
      </c>
      <c r="N252" s="141" t="s">
        <v>42</v>
      </c>
      <c r="P252" s="142">
        <f>O252*H252</f>
        <v>0</v>
      </c>
      <c r="Q252" s="142">
        <v>4.5539999999999997E-2</v>
      </c>
      <c r="R252" s="142">
        <f>Q252*H252</f>
        <v>0.64384451999999992</v>
      </c>
      <c r="S252" s="142">
        <v>0</v>
      </c>
      <c r="T252" s="143">
        <f>S252*H252</f>
        <v>0</v>
      </c>
      <c r="AR252" s="144" t="s">
        <v>226</v>
      </c>
      <c r="AT252" s="144" t="s">
        <v>143</v>
      </c>
      <c r="AU252" s="144" t="s">
        <v>87</v>
      </c>
      <c r="AY252" s="17" t="s">
        <v>140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85</v>
      </c>
      <c r="BK252" s="145">
        <f>ROUND(I252*H252,2)</f>
        <v>0</v>
      </c>
      <c r="BL252" s="17" t="s">
        <v>226</v>
      </c>
      <c r="BM252" s="144" t="s">
        <v>345</v>
      </c>
    </row>
    <row r="253" spans="2:65" s="12" customFormat="1">
      <c r="B253" s="146"/>
      <c r="D253" s="147" t="s">
        <v>149</v>
      </c>
      <c r="E253" s="148" t="s">
        <v>1</v>
      </c>
      <c r="F253" s="149" t="s">
        <v>346</v>
      </c>
      <c r="H253" s="150">
        <v>14.138</v>
      </c>
      <c r="I253" s="151"/>
      <c r="L253" s="146"/>
      <c r="M253" s="152"/>
      <c r="T253" s="153"/>
      <c r="AT253" s="148" t="s">
        <v>149</v>
      </c>
      <c r="AU253" s="148" t="s">
        <v>87</v>
      </c>
      <c r="AV253" s="12" t="s">
        <v>87</v>
      </c>
      <c r="AW253" s="12" t="s">
        <v>32</v>
      </c>
      <c r="AX253" s="12" t="s">
        <v>77</v>
      </c>
      <c r="AY253" s="148" t="s">
        <v>140</v>
      </c>
    </row>
    <row r="254" spans="2:65" s="13" customFormat="1">
      <c r="B254" s="154"/>
      <c r="D254" s="147" t="s">
        <v>149</v>
      </c>
      <c r="E254" s="155" t="s">
        <v>1</v>
      </c>
      <c r="F254" s="156" t="s">
        <v>151</v>
      </c>
      <c r="H254" s="157">
        <v>14.138</v>
      </c>
      <c r="I254" s="158"/>
      <c r="L254" s="154"/>
      <c r="M254" s="159"/>
      <c r="T254" s="160"/>
      <c r="AT254" s="155" t="s">
        <v>149</v>
      </c>
      <c r="AU254" s="155" t="s">
        <v>87</v>
      </c>
      <c r="AV254" s="13" t="s">
        <v>152</v>
      </c>
      <c r="AW254" s="13" t="s">
        <v>32</v>
      </c>
      <c r="AX254" s="13" t="s">
        <v>77</v>
      </c>
      <c r="AY254" s="155" t="s">
        <v>140</v>
      </c>
    </row>
    <row r="255" spans="2:65" s="14" customFormat="1">
      <c r="B255" s="161"/>
      <c r="D255" s="147" t="s">
        <v>149</v>
      </c>
      <c r="E255" s="162" t="s">
        <v>1</v>
      </c>
      <c r="F255" s="163" t="s">
        <v>153</v>
      </c>
      <c r="H255" s="164">
        <v>14.138</v>
      </c>
      <c r="I255" s="165"/>
      <c r="L255" s="161"/>
      <c r="M255" s="166"/>
      <c r="T255" s="167"/>
      <c r="AT255" s="162" t="s">
        <v>149</v>
      </c>
      <c r="AU255" s="162" t="s">
        <v>87</v>
      </c>
      <c r="AV255" s="14" t="s">
        <v>141</v>
      </c>
      <c r="AW255" s="14" t="s">
        <v>32</v>
      </c>
      <c r="AX255" s="14" t="s">
        <v>85</v>
      </c>
      <c r="AY255" s="162" t="s">
        <v>140</v>
      </c>
    </row>
    <row r="256" spans="2:65" s="1" customFormat="1" ht="62.9" customHeight="1">
      <c r="B256" s="32"/>
      <c r="C256" s="133" t="s">
        <v>347</v>
      </c>
      <c r="D256" s="133" t="s">
        <v>143</v>
      </c>
      <c r="E256" s="134" t="s">
        <v>348</v>
      </c>
      <c r="F256" s="135" t="s">
        <v>349</v>
      </c>
      <c r="G256" s="136" t="s">
        <v>161</v>
      </c>
      <c r="H256" s="137">
        <v>13.962</v>
      </c>
      <c r="I256" s="138"/>
      <c r="J256" s="139">
        <f>ROUND(I256*H256,2)</f>
        <v>0</v>
      </c>
      <c r="K256" s="135" t="s">
        <v>1</v>
      </c>
      <c r="L256" s="32"/>
      <c r="M256" s="140" t="s">
        <v>1</v>
      </c>
      <c r="N256" s="141" t="s">
        <v>42</v>
      </c>
      <c r="P256" s="142">
        <f>O256*H256</f>
        <v>0</v>
      </c>
      <c r="Q256" s="142">
        <v>2.7199999999999998E-2</v>
      </c>
      <c r="R256" s="142">
        <f>Q256*H256</f>
        <v>0.37976639999999995</v>
      </c>
      <c r="S256" s="142">
        <v>0</v>
      </c>
      <c r="T256" s="143">
        <f>S256*H256</f>
        <v>0</v>
      </c>
      <c r="AR256" s="144" t="s">
        <v>226</v>
      </c>
      <c r="AT256" s="144" t="s">
        <v>143</v>
      </c>
      <c r="AU256" s="144" t="s">
        <v>87</v>
      </c>
      <c r="AY256" s="17" t="s">
        <v>140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85</v>
      </c>
      <c r="BK256" s="145">
        <f>ROUND(I256*H256,2)</f>
        <v>0</v>
      </c>
      <c r="BL256" s="17" t="s">
        <v>226</v>
      </c>
      <c r="BM256" s="144" t="s">
        <v>350</v>
      </c>
    </row>
    <row r="257" spans="2:65" s="12" customFormat="1">
      <c r="B257" s="146"/>
      <c r="D257" s="147" t="s">
        <v>149</v>
      </c>
      <c r="E257" s="148" t="s">
        <v>1</v>
      </c>
      <c r="F257" s="149" t="s">
        <v>351</v>
      </c>
      <c r="H257" s="150">
        <v>13.962</v>
      </c>
      <c r="I257" s="151"/>
      <c r="L257" s="146"/>
      <c r="M257" s="152"/>
      <c r="T257" s="153"/>
      <c r="AT257" s="148" t="s">
        <v>149</v>
      </c>
      <c r="AU257" s="148" t="s">
        <v>87</v>
      </c>
      <c r="AV257" s="12" t="s">
        <v>87</v>
      </c>
      <c r="AW257" s="12" t="s">
        <v>32</v>
      </c>
      <c r="AX257" s="12" t="s">
        <v>77</v>
      </c>
      <c r="AY257" s="148" t="s">
        <v>140</v>
      </c>
    </row>
    <row r="258" spans="2:65" s="13" customFormat="1">
      <c r="B258" s="154"/>
      <c r="D258" s="147" t="s">
        <v>149</v>
      </c>
      <c r="E258" s="155" t="s">
        <v>1</v>
      </c>
      <c r="F258" s="156" t="s">
        <v>151</v>
      </c>
      <c r="H258" s="157">
        <v>13.962</v>
      </c>
      <c r="I258" s="158"/>
      <c r="L258" s="154"/>
      <c r="M258" s="159"/>
      <c r="T258" s="160"/>
      <c r="AT258" s="155" t="s">
        <v>149</v>
      </c>
      <c r="AU258" s="155" t="s">
        <v>87</v>
      </c>
      <c r="AV258" s="13" t="s">
        <v>152</v>
      </c>
      <c r="AW258" s="13" t="s">
        <v>32</v>
      </c>
      <c r="AX258" s="13" t="s">
        <v>77</v>
      </c>
      <c r="AY258" s="155" t="s">
        <v>140</v>
      </c>
    </row>
    <row r="259" spans="2:65" s="14" customFormat="1">
      <c r="B259" s="161"/>
      <c r="D259" s="147" t="s">
        <v>149</v>
      </c>
      <c r="E259" s="162" t="s">
        <v>1</v>
      </c>
      <c r="F259" s="163" t="s">
        <v>153</v>
      </c>
      <c r="H259" s="164">
        <v>13.962</v>
      </c>
      <c r="I259" s="165"/>
      <c r="L259" s="161"/>
      <c r="M259" s="166"/>
      <c r="T259" s="167"/>
      <c r="AT259" s="162" t="s">
        <v>149</v>
      </c>
      <c r="AU259" s="162" t="s">
        <v>87</v>
      </c>
      <c r="AV259" s="14" t="s">
        <v>141</v>
      </c>
      <c r="AW259" s="14" t="s">
        <v>32</v>
      </c>
      <c r="AX259" s="14" t="s">
        <v>85</v>
      </c>
      <c r="AY259" s="162" t="s">
        <v>140</v>
      </c>
    </row>
    <row r="260" spans="2:65" s="1" customFormat="1" ht="44.25" customHeight="1">
      <c r="B260" s="32"/>
      <c r="C260" s="133" t="s">
        <v>352</v>
      </c>
      <c r="D260" s="133" t="s">
        <v>143</v>
      </c>
      <c r="E260" s="134" t="s">
        <v>353</v>
      </c>
      <c r="F260" s="135" t="s">
        <v>354</v>
      </c>
      <c r="G260" s="136" t="s">
        <v>161</v>
      </c>
      <c r="H260" s="137">
        <v>203.3</v>
      </c>
      <c r="I260" s="138"/>
      <c r="J260" s="139">
        <f>ROUND(I260*H260,2)</f>
        <v>0</v>
      </c>
      <c r="K260" s="135" t="s">
        <v>147</v>
      </c>
      <c r="L260" s="32"/>
      <c r="M260" s="140" t="s">
        <v>1</v>
      </c>
      <c r="N260" s="141" t="s">
        <v>42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226</v>
      </c>
      <c r="AT260" s="144" t="s">
        <v>143</v>
      </c>
      <c r="AU260" s="144" t="s">
        <v>87</v>
      </c>
      <c r="AY260" s="17" t="s">
        <v>140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85</v>
      </c>
      <c r="BK260" s="145">
        <f>ROUND(I260*H260,2)</f>
        <v>0</v>
      </c>
      <c r="BL260" s="17" t="s">
        <v>226</v>
      </c>
      <c r="BM260" s="144" t="s">
        <v>355</v>
      </c>
    </row>
    <row r="261" spans="2:65" s="12" customFormat="1">
      <c r="B261" s="146"/>
      <c r="D261" s="147" t="s">
        <v>149</v>
      </c>
      <c r="E261" s="148" t="s">
        <v>1</v>
      </c>
      <c r="F261" s="149" t="s">
        <v>356</v>
      </c>
      <c r="H261" s="150">
        <v>175</v>
      </c>
      <c r="I261" s="151"/>
      <c r="L261" s="146"/>
      <c r="M261" s="152"/>
      <c r="T261" s="153"/>
      <c r="AT261" s="148" t="s">
        <v>149</v>
      </c>
      <c r="AU261" s="148" t="s">
        <v>87</v>
      </c>
      <c r="AV261" s="12" t="s">
        <v>87</v>
      </c>
      <c r="AW261" s="12" t="s">
        <v>32</v>
      </c>
      <c r="AX261" s="12" t="s">
        <v>77</v>
      </c>
      <c r="AY261" s="148" t="s">
        <v>140</v>
      </c>
    </row>
    <row r="262" spans="2:65" s="12" customFormat="1">
      <c r="B262" s="146"/>
      <c r="D262" s="147" t="s">
        <v>149</v>
      </c>
      <c r="E262" s="148" t="s">
        <v>1</v>
      </c>
      <c r="F262" s="149" t="s">
        <v>214</v>
      </c>
      <c r="H262" s="150">
        <v>13.95</v>
      </c>
      <c r="I262" s="151"/>
      <c r="L262" s="146"/>
      <c r="M262" s="152"/>
      <c r="T262" s="153"/>
      <c r="AT262" s="148" t="s">
        <v>149</v>
      </c>
      <c r="AU262" s="148" t="s">
        <v>87</v>
      </c>
      <c r="AV262" s="12" t="s">
        <v>87</v>
      </c>
      <c r="AW262" s="12" t="s">
        <v>32</v>
      </c>
      <c r="AX262" s="12" t="s">
        <v>77</v>
      </c>
      <c r="AY262" s="148" t="s">
        <v>140</v>
      </c>
    </row>
    <row r="263" spans="2:65" s="12" customFormat="1">
      <c r="B263" s="146"/>
      <c r="D263" s="147" t="s">
        <v>149</v>
      </c>
      <c r="E263" s="148" t="s">
        <v>1</v>
      </c>
      <c r="F263" s="149" t="s">
        <v>215</v>
      </c>
      <c r="H263" s="150">
        <v>14.35</v>
      </c>
      <c r="I263" s="151"/>
      <c r="L263" s="146"/>
      <c r="M263" s="152"/>
      <c r="T263" s="153"/>
      <c r="AT263" s="148" t="s">
        <v>149</v>
      </c>
      <c r="AU263" s="148" t="s">
        <v>87</v>
      </c>
      <c r="AV263" s="12" t="s">
        <v>87</v>
      </c>
      <c r="AW263" s="12" t="s">
        <v>32</v>
      </c>
      <c r="AX263" s="12" t="s">
        <v>77</v>
      </c>
      <c r="AY263" s="148" t="s">
        <v>140</v>
      </c>
    </row>
    <row r="264" spans="2:65" s="13" customFormat="1">
      <c r="B264" s="154"/>
      <c r="D264" s="147" t="s">
        <v>149</v>
      </c>
      <c r="E264" s="155" t="s">
        <v>1</v>
      </c>
      <c r="F264" s="156" t="s">
        <v>151</v>
      </c>
      <c r="H264" s="157">
        <v>203.3</v>
      </c>
      <c r="I264" s="158"/>
      <c r="L264" s="154"/>
      <c r="M264" s="159"/>
      <c r="T264" s="160"/>
      <c r="AT264" s="155" t="s">
        <v>149</v>
      </c>
      <c r="AU264" s="155" t="s">
        <v>87</v>
      </c>
      <c r="AV264" s="13" t="s">
        <v>152</v>
      </c>
      <c r="AW264" s="13" t="s">
        <v>32</v>
      </c>
      <c r="AX264" s="13" t="s">
        <v>77</v>
      </c>
      <c r="AY264" s="155" t="s">
        <v>140</v>
      </c>
    </row>
    <row r="265" spans="2:65" s="14" customFormat="1">
      <c r="B265" s="161"/>
      <c r="D265" s="147" t="s">
        <v>149</v>
      </c>
      <c r="E265" s="162" t="s">
        <v>1</v>
      </c>
      <c r="F265" s="163" t="s">
        <v>153</v>
      </c>
      <c r="H265" s="164">
        <v>203.3</v>
      </c>
      <c r="I265" s="165"/>
      <c r="L265" s="161"/>
      <c r="M265" s="166"/>
      <c r="T265" s="167"/>
      <c r="AT265" s="162" t="s">
        <v>149</v>
      </c>
      <c r="AU265" s="162" t="s">
        <v>87</v>
      </c>
      <c r="AV265" s="14" t="s">
        <v>141</v>
      </c>
      <c r="AW265" s="14" t="s">
        <v>32</v>
      </c>
      <c r="AX265" s="14" t="s">
        <v>85</v>
      </c>
      <c r="AY265" s="162" t="s">
        <v>140</v>
      </c>
    </row>
    <row r="266" spans="2:65" s="1" customFormat="1" ht="24.25" customHeight="1">
      <c r="B266" s="32"/>
      <c r="C266" s="168" t="s">
        <v>357</v>
      </c>
      <c r="D266" s="168" t="s">
        <v>205</v>
      </c>
      <c r="E266" s="169" t="s">
        <v>358</v>
      </c>
      <c r="F266" s="170" t="s">
        <v>359</v>
      </c>
      <c r="G266" s="171" t="s">
        <v>161</v>
      </c>
      <c r="H266" s="172">
        <v>207.36600000000001</v>
      </c>
      <c r="I266" s="173"/>
      <c r="J266" s="174">
        <f>ROUND(I266*H266,2)</f>
        <v>0</v>
      </c>
      <c r="K266" s="170" t="s">
        <v>147</v>
      </c>
      <c r="L266" s="175"/>
      <c r="M266" s="176" t="s">
        <v>1</v>
      </c>
      <c r="N266" s="177" t="s">
        <v>42</v>
      </c>
      <c r="P266" s="142">
        <f>O266*H266</f>
        <v>0</v>
      </c>
      <c r="Q266" s="142">
        <v>3.0000000000000001E-3</v>
      </c>
      <c r="R266" s="142">
        <f>Q266*H266</f>
        <v>0.62209800000000004</v>
      </c>
      <c r="S266" s="142">
        <v>0</v>
      </c>
      <c r="T266" s="143">
        <f>S266*H266</f>
        <v>0</v>
      </c>
      <c r="AR266" s="144" t="s">
        <v>281</v>
      </c>
      <c r="AT266" s="144" t="s">
        <v>205</v>
      </c>
      <c r="AU266" s="144" t="s">
        <v>87</v>
      </c>
      <c r="AY266" s="17" t="s">
        <v>140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85</v>
      </c>
      <c r="BK266" s="145">
        <f>ROUND(I266*H266,2)</f>
        <v>0</v>
      </c>
      <c r="BL266" s="17" t="s">
        <v>226</v>
      </c>
      <c r="BM266" s="144" t="s">
        <v>360</v>
      </c>
    </row>
    <row r="267" spans="2:65" s="12" customFormat="1">
      <c r="B267" s="146"/>
      <c r="D267" s="147" t="s">
        <v>149</v>
      </c>
      <c r="F267" s="149" t="s">
        <v>361</v>
      </c>
      <c r="H267" s="150">
        <v>207.36600000000001</v>
      </c>
      <c r="I267" s="151"/>
      <c r="L267" s="146"/>
      <c r="M267" s="152"/>
      <c r="T267" s="153"/>
      <c r="AT267" s="148" t="s">
        <v>149</v>
      </c>
      <c r="AU267" s="148" t="s">
        <v>87</v>
      </c>
      <c r="AV267" s="12" t="s">
        <v>87</v>
      </c>
      <c r="AW267" s="12" t="s">
        <v>4</v>
      </c>
      <c r="AX267" s="12" t="s">
        <v>85</v>
      </c>
      <c r="AY267" s="148" t="s">
        <v>140</v>
      </c>
    </row>
    <row r="268" spans="2:65" s="1" customFormat="1" ht="37.75" customHeight="1">
      <c r="B268" s="32"/>
      <c r="C268" s="133" t="s">
        <v>362</v>
      </c>
      <c r="D268" s="133" t="s">
        <v>143</v>
      </c>
      <c r="E268" s="134" t="s">
        <v>363</v>
      </c>
      <c r="F268" s="135" t="s">
        <v>364</v>
      </c>
      <c r="G268" s="136" t="s">
        <v>202</v>
      </c>
      <c r="H268" s="137">
        <v>2</v>
      </c>
      <c r="I268" s="138"/>
      <c r="J268" s="139">
        <f>ROUND(I268*H268,2)</f>
        <v>0</v>
      </c>
      <c r="K268" s="135" t="s">
        <v>147</v>
      </c>
      <c r="L268" s="32"/>
      <c r="M268" s="140" t="s">
        <v>1</v>
      </c>
      <c r="N268" s="141" t="s">
        <v>42</v>
      </c>
      <c r="P268" s="142">
        <f>O268*H268</f>
        <v>0</v>
      </c>
      <c r="Q268" s="142">
        <v>3.0000000000000001E-5</v>
      </c>
      <c r="R268" s="142">
        <f>Q268*H268</f>
        <v>6.0000000000000002E-5</v>
      </c>
      <c r="S268" s="142">
        <v>0</v>
      </c>
      <c r="T268" s="143">
        <f>S268*H268</f>
        <v>0</v>
      </c>
      <c r="AR268" s="144" t="s">
        <v>226</v>
      </c>
      <c r="AT268" s="144" t="s">
        <v>143</v>
      </c>
      <c r="AU268" s="144" t="s">
        <v>87</v>
      </c>
      <c r="AY268" s="17" t="s">
        <v>140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85</v>
      </c>
      <c r="BK268" s="145">
        <f>ROUND(I268*H268,2)</f>
        <v>0</v>
      </c>
      <c r="BL268" s="17" t="s">
        <v>226</v>
      </c>
      <c r="BM268" s="144" t="s">
        <v>365</v>
      </c>
    </row>
    <row r="269" spans="2:65" s="1" customFormat="1" ht="24.25" customHeight="1">
      <c r="B269" s="32"/>
      <c r="C269" s="168" t="s">
        <v>366</v>
      </c>
      <c r="D269" s="168" t="s">
        <v>205</v>
      </c>
      <c r="E269" s="169" t="s">
        <v>367</v>
      </c>
      <c r="F269" s="170" t="s">
        <v>368</v>
      </c>
      <c r="G269" s="171" t="s">
        <v>202</v>
      </c>
      <c r="H269" s="172">
        <v>2</v>
      </c>
      <c r="I269" s="173"/>
      <c r="J269" s="174">
        <f>ROUND(I269*H269,2)</f>
        <v>0</v>
      </c>
      <c r="K269" s="170" t="s">
        <v>147</v>
      </c>
      <c r="L269" s="175"/>
      <c r="M269" s="176" t="s">
        <v>1</v>
      </c>
      <c r="N269" s="177" t="s">
        <v>42</v>
      </c>
      <c r="P269" s="142">
        <f>O269*H269</f>
        <v>0</v>
      </c>
      <c r="Q269" s="142">
        <v>3.2000000000000002E-3</v>
      </c>
      <c r="R269" s="142">
        <f>Q269*H269</f>
        <v>6.4000000000000003E-3</v>
      </c>
      <c r="S269" s="142">
        <v>0</v>
      </c>
      <c r="T269" s="143">
        <f>S269*H269</f>
        <v>0</v>
      </c>
      <c r="AR269" s="144" t="s">
        <v>281</v>
      </c>
      <c r="AT269" s="144" t="s">
        <v>205</v>
      </c>
      <c r="AU269" s="144" t="s">
        <v>87</v>
      </c>
      <c r="AY269" s="17" t="s">
        <v>140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85</v>
      </c>
      <c r="BK269" s="145">
        <f>ROUND(I269*H269,2)</f>
        <v>0</v>
      </c>
      <c r="BL269" s="17" t="s">
        <v>226</v>
      </c>
      <c r="BM269" s="144" t="s">
        <v>369</v>
      </c>
    </row>
    <row r="270" spans="2:65" s="1" customFormat="1" ht="37.75" customHeight="1">
      <c r="B270" s="32"/>
      <c r="C270" s="133" t="s">
        <v>370</v>
      </c>
      <c r="D270" s="133" t="s">
        <v>143</v>
      </c>
      <c r="E270" s="134" t="s">
        <v>371</v>
      </c>
      <c r="F270" s="135" t="s">
        <v>372</v>
      </c>
      <c r="G270" s="136" t="s">
        <v>161</v>
      </c>
      <c r="H270" s="137">
        <v>203.3</v>
      </c>
      <c r="I270" s="138"/>
      <c r="J270" s="139">
        <f>ROUND(I270*H270,2)</f>
        <v>0</v>
      </c>
      <c r="K270" s="135" t="s">
        <v>147</v>
      </c>
      <c r="L270" s="32"/>
      <c r="M270" s="140" t="s">
        <v>1</v>
      </c>
      <c r="N270" s="141" t="s">
        <v>42</v>
      </c>
      <c r="P270" s="142">
        <f>O270*H270</f>
        <v>0</v>
      </c>
      <c r="Q270" s="142">
        <v>1.17E-3</v>
      </c>
      <c r="R270" s="142">
        <f>Q270*H270</f>
        <v>0.23786100000000002</v>
      </c>
      <c r="S270" s="142">
        <v>0</v>
      </c>
      <c r="T270" s="143">
        <f>S270*H270</f>
        <v>0</v>
      </c>
      <c r="AR270" s="144" t="s">
        <v>226</v>
      </c>
      <c r="AT270" s="144" t="s">
        <v>143</v>
      </c>
      <c r="AU270" s="144" t="s">
        <v>87</v>
      </c>
      <c r="AY270" s="17" t="s">
        <v>140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85</v>
      </c>
      <c r="BK270" s="145">
        <f>ROUND(I270*H270,2)</f>
        <v>0</v>
      </c>
      <c r="BL270" s="17" t="s">
        <v>226</v>
      </c>
      <c r="BM270" s="144" t="s">
        <v>373</v>
      </c>
    </row>
    <row r="271" spans="2:65" s="12" customFormat="1">
      <c r="B271" s="146"/>
      <c r="D271" s="147" t="s">
        <v>149</v>
      </c>
      <c r="E271" s="148" t="s">
        <v>1</v>
      </c>
      <c r="F271" s="149" t="s">
        <v>356</v>
      </c>
      <c r="H271" s="150">
        <v>175</v>
      </c>
      <c r="I271" s="151"/>
      <c r="L271" s="146"/>
      <c r="M271" s="152"/>
      <c r="T271" s="153"/>
      <c r="AT271" s="148" t="s">
        <v>149</v>
      </c>
      <c r="AU271" s="148" t="s">
        <v>87</v>
      </c>
      <c r="AV271" s="12" t="s">
        <v>87</v>
      </c>
      <c r="AW271" s="12" t="s">
        <v>32</v>
      </c>
      <c r="AX271" s="12" t="s">
        <v>77</v>
      </c>
      <c r="AY271" s="148" t="s">
        <v>140</v>
      </c>
    </row>
    <row r="272" spans="2:65" s="12" customFormat="1">
      <c r="B272" s="146"/>
      <c r="D272" s="147" t="s">
        <v>149</v>
      </c>
      <c r="E272" s="148" t="s">
        <v>1</v>
      </c>
      <c r="F272" s="149" t="s">
        <v>214</v>
      </c>
      <c r="H272" s="150">
        <v>13.95</v>
      </c>
      <c r="I272" s="151"/>
      <c r="L272" s="146"/>
      <c r="M272" s="152"/>
      <c r="T272" s="153"/>
      <c r="AT272" s="148" t="s">
        <v>149</v>
      </c>
      <c r="AU272" s="148" t="s">
        <v>87</v>
      </c>
      <c r="AV272" s="12" t="s">
        <v>87</v>
      </c>
      <c r="AW272" s="12" t="s">
        <v>32</v>
      </c>
      <c r="AX272" s="12" t="s">
        <v>77</v>
      </c>
      <c r="AY272" s="148" t="s">
        <v>140</v>
      </c>
    </row>
    <row r="273" spans="2:65" s="12" customFormat="1">
      <c r="B273" s="146"/>
      <c r="D273" s="147" t="s">
        <v>149</v>
      </c>
      <c r="E273" s="148" t="s">
        <v>1</v>
      </c>
      <c r="F273" s="149" t="s">
        <v>215</v>
      </c>
      <c r="H273" s="150">
        <v>14.35</v>
      </c>
      <c r="I273" s="151"/>
      <c r="L273" s="146"/>
      <c r="M273" s="152"/>
      <c r="T273" s="153"/>
      <c r="AT273" s="148" t="s">
        <v>149</v>
      </c>
      <c r="AU273" s="148" t="s">
        <v>87</v>
      </c>
      <c r="AV273" s="12" t="s">
        <v>87</v>
      </c>
      <c r="AW273" s="12" t="s">
        <v>32</v>
      </c>
      <c r="AX273" s="12" t="s">
        <v>77</v>
      </c>
      <c r="AY273" s="148" t="s">
        <v>140</v>
      </c>
    </row>
    <row r="274" spans="2:65" s="13" customFormat="1">
      <c r="B274" s="154"/>
      <c r="D274" s="147" t="s">
        <v>149</v>
      </c>
      <c r="E274" s="155" t="s">
        <v>1</v>
      </c>
      <c r="F274" s="156" t="s">
        <v>151</v>
      </c>
      <c r="H274" s="157">
        <v>203.3</v>
      </c>
      <c r="I274" s="158"/>
      <c r="L274" s="154"/>
      <c r="M274" s="159"/>
      <c r="T274" s="160"/>
      <c r="AT274" s="155" t="s">
        <v>149</v>
      </c>
      <c r="AU274" s="155" t="s">
        <v>87</v>
      </c>
      <c r="AV274" s="13" t="s">
        <v>152</v>
      </c>
      <c r="AW274" s="13" t="s">
        <v>32</v>
      </c>
      <c r="AX274" s="13" t="s">
        <v>77</v>
      </c>
      <c r="AY274" s="155" t="s">
        <v>140</v>
      </c>
    </row>
    <row r="275" spans="2:65" s="14" customFormat="1">
      <c r="B275" s="161"/>
      <c r="D275" s="147" t="s">
        <v>149</v>
      </c>
      <c r="E275" s="162" t="s">
        <v>1</v>
      </c>
      <c r="F275" s="163" t="s">
        <v>153</v>
      </c>
      <c r="H275" s="164">
        <v>203.3</v>
      </c>
      <c r="I275" s="165"/>
      <c r="L275" s="161"/>
      <c r="M275" s="166"/>
      <c r="T275" s="167"/>
      <c r="AT275" s="162" t="s">
        <v>149</v>
      </c>
      <c r="AU275" s="162" t="s">
        <v>87</v>
      </c>
      <c r="AV275" s="14" t="s">
        <v>141</v>
      </c>
      <c r="AW275" s="14" t="s">
        <v>32</v>
      </c>
      <c r="AX275" s="14" t="s">
        <v>85</v>
      </c>
      <c r="AY275" s="162" t="s">
        <v>140</v>
      </c>
    </row>
    <row r="276" spans="2:65" s="1" customFormat="1" ht="37.75" customHeight="1">
      <c r="B276" s="32"/>
      <c r="C276" s="168" t="s">
        <v>374</v>
      </c>
      <c r="D276" s="168" t="s">
        <v>205</v>
      </c>
      <c r="E276" s="169" t="s">
        <v>375</v>
      </c>
      <c r="F276" s="170" t="s">
        <v>376</v>
      </c>
      <c r="G276" s="171" t="s">
        <v>161</v>
      </c>
      <c r="H276" s="172">
        <v>175</v>
      </c>
      <c r="I276" s="173"/>
      <c r="J276" s="174">
        <f>ROUND(I276*H276,2)</f>
        <v>0</v>
      </c>
      <c r="K276" s="170" t="s">
        <v>1</v>
      </c>
      <c r="L276" s="175"/>
      <c r="M276" s="176" t="s">
        <v>1</v>
      </c>
      <c r="N276" s="177" t="s">
        <v>42</v>
      </c>
      <c r="P276" s="142">
        <f>O276*H276</f>
        <v>0</v>
      </c>
      <c r="Q276" s="142">
        <v>2.0999999999999999E-3</v>
      </c>
      <c r="R276" s="142">
        <f>Q276*H276</f>
        <v>0.36749999999999999</v>
      </c>
      <c r="S276" s="142">
        <v>0</v>
      </c>
      <c r="T276" s="143">
        <f>S276*H276</f>
        <v>0</v>
      </c>
      <c r="AR276" s="144" t="s">
        <v>281</v>
      </c>
      <c r="AT276" s="144" t="s">
        <v>205</v>
      </c>
      <c r="AU276" s="144" t="s">
        <v>87</v>
      </c>
      <c r="AY276" s="17" t="s">
        <v>140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85</v>
      </c>
      <c r="BK276" s="145">
        <f>ROUND(I276*H276,2)</f>
        <v>0</v>
      </c>
      <c r="BL276" s="17" t="s">
        <v>226</v>
      </c>
      <c r="BM276" s="144" t="s">
        <v>377</v>
      </c>
    </row>
    <row r="277" spans="2:65" s="12" customFormat="1">
      <c r="B277" s="146"/>
      <c r="D277" s="147" t="s">
        <v>149</v>
      </c>
      <c r="E277" s="148" t="s">
        <v>1</v>
      </c>
      <c r="F277" s="149" t="s">
        <v>356</v>
      </c>
      <c r="H277" s="150">
        <v>175</v>
      </c>
      <c r="I277" s="151"/>
      <c r="L277" s="146"/>
      <c r="M277" s="152"/>
      <c r="T277" s="153"/>
      <c r="AT277" s="148" t="s">
        <v>149</v>
      </c>
      <c r="AU277" s="148" t="s">
        <v>87</v>
      </c>
      <c r="AV277" s="12" t="s">
        <v>87</v>
      </c>
      <c r="AW277" s="12" t="s">
        <v>32</v>
      </c>
      <c r="AX277" s="12" t="s">
        <v>77</v>
      </c>
      <c r="AY277" s="148" t="s">
        <v>140</v>
      </c>
    </row>
    <row r="278" spans="2:65" s="13" customFormat="1">
      <c r="B278" s="154"/>
      <c r="D278" s="147" t="s">
        <v>149</v>
      </c>
      <c r="E278" s="155" t="s">
        <v>1</v>
      </c>
      <c r="F278" s="156" t="s">
        <v>151</v>
      </c>
      <c r="H278" s="157">
        <v>175</v>
      </c>
      <c r="I278" s="158"/>
      <c r="L278" s="154"/>
      <c r="M278" s="159"/>
      <c r="T278" s="160"/>
      <c r="AT278" s="155" t="s">
        <v>149</v>
      </c>
      <c r="AU278" s="155" t="s">
        <v>87</v>
      </c>
      <c r="AV278" s="13" t="s">
        <v>152</v>
      </c>
      <c r="AW278" s="13" t="s">
        <v>32</v>
      </c>
      <c r="AX278" s="13" t="s">
        <v>77</v>
      </c>
      <c r="AY278" s="155" t="s">
        <v>140</v>
      </c>
    </row>
    <row r="279" spans="2:65" s="14" customFormat="1">
      <c r="B279" s="161"/>
      <c r="D279" s="147" t="s">
        <v>149</v>
      </c>
      <c r="E279" s="162" t="s">
        <v>1</v>
      </c>
      <c r="F279" s="163" t="s">
        <v>153</v>
      </c>
      <c r="H279" s="164">
        <v>175</v>
      </c>
      <c r="I279" s="165"/>
      <c r="L279" s="161"/>
      <c r="M279" s="166"/>
      <c r="T279" s="167"/>
      <c r="AT279" s="162" t="s">
        <v>149</v>
      </c>
      <c r="AU279" s="162" t="s">
        <v>87</v>
      </c>
      <c r="AV279" s="14" t="s">
        <v>141</v>
      </c>
      <c r="AW279" s="14" t="s">
        <v>32</v>
      </c>
      <c r="AX279" s="14" t="s">
        <v>85</v>
      </c>
      <c r="AY279" s="162" t="s">
        <v>140</v>
      </c>
    </row>
    <row r="280" spans="2:65" s="1" customFormat="1" ht="33" customHeight="1">
      <c r="B280" s="32"/>
      <c r="C280" s="168" t="s">
        <v>378</v>
      </c>
      <c r="D280" s="168" t="s">
        <v>205</v>
      </c>
      <c r="E280" s="169" t="s">
        <v>379</v>
      </c>
      <c r="F280" s="170" t="s">
        <v>380</v>
      </c>
      <c r="G280" s="171" t="s">
        <v>161</v>
      </c>
      <c r="H280" s="172">
        <v>28.3</v>
      </c>
      <c r="I280" s="173"/>
      <c r="J280" s="174">
        <f>ROUND(I280*H280,2)</f>
        <v>0</v>
      </c>
      <c r="K280" s="170" t="s">
        <v>1</v>
      </c>
      <c r="L280" s="175"/>
      <c r="M280" s="176" t="s">
        <v>1</v>
      </c>
      <c r="N280" s="177" t="s">
        <v>42</v>
      </c>
      <c r="P280" s="142">
        <f>O280*H280</f>
        <v>0</v>
      </c>
      <c r="Q280" s="142">
        <v>3.3999999999999998E-3</v>
      </c>
      <c r="R280" s="142">
        <f>Q280*H280</f>
        <v>9.622E-2</v>
      </c>
      <c r="S280" s="142">
        <v>0</v>
      </c>
      <c r="T280" s="143">
        <f>S280*H280</f>
        <v>0</v>
      </c>
      <c r="AR280" s="144" t="s">
        <v>281</v>
      </c>
      <c r="AT280" s="144" t="s">
        <v>205</v>
      </c>
      <c r="AU280" s="144" t="s">
        <v>87</v>
      </c>
      <c r="AY280" s="17" t="s">
        <v>140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7" t="s">
        <v>85</v>
      </c>
      <c r="BK280" s="145">
        <f>ROUND(I280*H280,2)</f>
        <v>0</v>
      </c>
      <c r="BL280" s="17" t="s">
        <v>226</v>
      </c>
      <c r="BM280" s="144" t="s">
        <v>381</v>
      </c>
    </row>
    <row r="281" spans="2:65" s="12" customFormat="1">
      <c r="B281" s="146"/>
      <c r="D281" s="147" t="s">
        <v>149</v>
      </c>
      <c r="E281" s="148" t="s">
        <v>1</v>
      </c>
      <c r="F281" s="149" t="s">
        <v>214</v>
      </c>
      <c r="H281" s="150">
        <v>13.95</v>
      </c>
      <c r="I281" s="151"/>
      <c r="L281" s="146"/>
      <c r="M281" s="152"/>
      <c r="T281" s="153"/>
      <c r="AT281" s="148" t="s">
        <v>149</v>
      </c>
      <c r="AU281" s="148" t="s">
        <v>87</v>
      </c>
      <c r="AV281" s="12" t="s">
        <v>87</v>
      </c>
      <c r="AW281" s="12" t="s">
        <v>32</v>
      </c>
      <c r="AX281" s="12" t="s">
        <v>77</v>
      </c>
      <c r="AY281" s="148" t="s">
        <v>140</v>
      </c>
    </row>
    <row r="282" spans="2:65" s="12" customFormat="1">
      <c r="B282" s="146"/>
      <c r="D282" s="147" t="s">
        <v>149</v>
      </c>
      <c r="E282" s="148" t="s">
        <v>1</v>
      </c>
      <c r="F282" s="149" t="s">
        <v>215</v>
      </c>
      <c r="H282" s="150">
        <v>14.35</v>
      </c>
      <c r="I282" s="151"/>
      <c r="L282" s="146"/>
      <c r="M282" s="152"/>
      <c r="T282" s="153"/>
      <c r="AT282" s="148" t="s">
        <v>149</v>
      </c>
      <c r="AU282" s="148" t="s">
        <v>87</v>
      </c>
      <c r="AV282" s="12" t="s">
        <v>87</v>
      </c>
      <c r="AW282" s="12" t="s">
        <v>32</v>
      </c>
      <c r="AX282" s="12" t="s">
        <v>77</v>
      </c>
      <c r="AY282" s="148" t="s">
        <v>140</v>
      </c>
    </row>
    <row r="283" spans="2:65" s="13" customFormat="1">
      <c r="B283" s="154"/>
      <c r="D283" s="147" t="s">
        <v>149</v>
      </c>
      <c r="E283" s="155" t="s">
        <v>1</v>
      </c>
      <c r="F283" s="156" t="s">
        <v>151</v>
      </c>
      <c r="H283" s="157">
        <v>28.299999999999997</v>
      </c>
      <c r="I283" s="158"/>
      <c r="L283" s="154"/>
      <c r="M283" s="159"/>
      <c r="T283" s="160"/>
      <c r="AT283" s="155" t="s">
        <v>149</v>
      </c>
      <c r="AU283" s="155" t="s">
        <v>87</v>
      </c>
      <c r="AV283" s="13" t="s">
        <v>152</v>
      </c>
      <c r="AW283" s="13" t="s">
        <v>32</v>
      </c>
      <c r="AX283" s="13" t="s">
        <v>77</v>
      </c>
      <c r="AY283" s="155" t="s">
        <v>140</v>
      </c>
    </row>
    <row r="284" spans="2:65" s="14" customFormat="1">
      <c r="B284" s="161"/>
      <c r="D284" s="147" t="s">
        <v>149</v>
      </c>
      <c r="E284" s="162" t="s">
        <v>1</v>
      </c>
      <c r="F284" s="163" t="s">
        <v>153</v>
      </c>
      <c r="H284" s="164">
        <v>28.299999999999997</v>
      </c>
      <c r="I284" s="165"/>
      <c r="L284" s="161"/>
      <c r="M284" s="166"/>
      <c r="T284" s="167"/>
      <c r="AT284" s="162" t="s">
        <v>149</v>
      </c>
      <c r="AU284" s="162" t="s">
        <v>87</v>
      </c>
      <c r="AV284" s="14" t="s">
        <v>141</v>
      </c>
      <c r="AW284" s="14" t="s">
        <v>32</v>
      </c>
      <c r="AX284" s="14" t="s">
        <v>85</v>
      </c>
      <c r="AY284" s="162" t="s">
        <v>140</v>
      </c>
    </row>
    <row r="285" spans="2:65" s="1" customFormat="1" ht="24.25" customHeight="1">
      <c r="B285" s="32"/>
      <c r="C285" s="133" t="s">
        <v>382</v>
      </c>
      <c r="D285" s="133" t="s">
        <v>143</v>
      </c>
      <c r="E285" s="134" t="s">
        <v>383</v>
      </c>
      <c r="F285" s="135" t="s">
        <v>384</v>
      </c>
      <c r="G285" s="136" t="s">
        <v>161</v>
      </c>
      <c r="H285" s="137">
        <v>203.3</v>
      </c>
      <c r="I285" s="138"/>
      <c r="J285" s="139">
        <f>ROUND(I285*H285,2)</f>
        <v>0</v>
      </c>
      <c r="K285" s="135" t="s">
        <v>147</v>
      </c>
      <c r="L285" s="32"/>
      <c r="M285" s="140" t="s">
        <v>1</v>
      </c>
      <c r="N285" s="141" t="s">
        <v>42</v>
      </c>
      <c r="P285" s="142">
        <f>O285*H285</f>
        <v>0</v>
      </c>
      <c r="Q285" s="142">
        <v>0</v>
      </c>
      <c r="R285" s="142">
        <f>Q285*H285</f>
        <v>0</v>
      </c>
      <c r="S285" s="142">
        <v>2.0999999999999999E-3</v>
      </c>
      <c r="T285" s="143">
        <f>S285*H285</f>
        <v>0.42692999999999998</v>
      </c>
      <c r="AR285" s="144" t="s">
        <v>226</v>
      </c>
      <c r="AT285" s="144" t="s">
        <v>143</v>
      </c>
      <c r="AU285" s="144" t="s">
        <v>87</v>
      </c>
      <c r="AY285" s="17" t="s">
        <v>140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85</v>
      </c>
      <c r="BK285" s="145">
        <f>ROUND(I285*H285,2)</f>
        <v>0</v>
      </c>
      <c r="BL285" s="17" t="s">
        <v>226</v>
      </c>
      <c r="BM285" s="144" t="s">
        <v>385</v>
      </c>
    </row>
    <row r="286" spans="2:65" s="12" customFormat="1">
      <c r="B286" s="146"/>
      <c r="D286" s="147" t="s">
        <v>149</v>
      </c>
      <c r="E286" s="148" t="s">
        <v>1</v>
      </c>
      <c r="F286" s="149" t="s">
        <v>356</v>
      </c>
      <c r="H286" s="150">
        <v>175</v>
      </c>
      <c r="I286" s="151"/>
      <c r="L286" s="146"/>
      <c r="M286" s="152"/>
      <c r="T286" s="153"/>
      <c r="AT286" s="148" t="s">
        <v>149</v>
      </c>
      <c r="AU286" s="148" t="s">
        <v>87</v>
      </c>
      <c r="AV286" s="12" t="s">
        <v>87</v>
      </c>
      <c r="AW286" s="12" t="s">
        <v>32</v>
      </c>
      <c r="AX286" s="12" t="s">
        <v>77</v>
      </c>
      <c r="AY286" s="148" t="s">
        <v>140</v>
      </c>
    </row>
    <row r="287" spans="2:65" s="12" customFormat="1">
      <c r="B287" s="146"/>
      <c r="D287" s="147" t="s">
        <v>149</v>
      </c>
      <c r="E287" s="148" t="s">
        <v>1</v>
      </c>
      <c r="F287" s="149" t="s">
        <v>214</v>
      </c>
      <c r="H287" s="150">
        <v>13.95</v>
      </c>
      <c r="I287" s="151"/>
      <c r="L287" s="146"/>
      <c r="M287" s="152"/>
      <c r="T287" s="153"/>
      <c r="AT287" s="148" t="s">
        <v>149</v>
      </c>
      <c r="AU287" s="148" t="s">
        <v>87</v>
      </c>
      <c r="AV287" s="12" t="s">
        <v>87</v>
      </c>
      <c r="AW287" s="12" t="s">
        <v>32</v>
      </c>
      <c r="AX287" s="12" t="s">
        <v>77</v>
      </c>
      <c r="AY287" s="148" t="s">
        <v>140</v>
      </c>
    </row>
    <row r="288" spans="2:65" s="12" customFormat="1">
      <c r="B288" s="146"/>
      <c r="D288" s="147" t="s">
        <v>149</v>
      </c>
      <c r="E288" s="148" t="s">
        <v>1</v>
      </c>
      <c r="F288" s="149" t="s">
        <v>215</v>
      </c>
      <c r="H288" s="150">
        <v>14.35</v>
      </c>
      <c r="I288" s="151"/>
      <c r="L288" s="146"/>
      <c r="M288" s="152"/>
      <c r="T288" s="153"/>
      <c r="AT288" s="148" t="s">
        <v>149</v>
      </c>
      <c r="AU288" s="148" t="s">
        <v>87</v>
      </c>
      <c r="AV288" s="12" t="s">
        <v>87</v>
      </c>
      <c r="AW288" s="12" t="s">
        <v>32</v>
      </c>
      <c r="AX288" s="12" t="s">
        <v>77</v>
      </c>
      <c r="AY288" s="148" t="s">
        <v>140</v>
      </c>
    </row>
    <row r="289" spans="2:65" s="13" customFormat="1">
      <c r="B289" s="154"/>
      <c r="D289" s="147" t="s">
        <v>149</v>
      </c>
      <c r="E289" s="155" t="s">
        <v>1</v>
      </c>
      <c r="F289" s="156" t="s">
        <v>151</v>
      </c>
      <c r="H289" s="157">
        <v>203.3</v>
      </c>
      <c r="I289" s="158"/>
      <c r="L289" s="154"/>
      <c r="M289" s="159"/>
      <c r="T289" s="160"/>
      <c r="AT289" s="155" t="s">
        <v>149</v>
      </c>
      <c r="AU289" s="155" t="s">
        <v>87</v>
      </c>
      <c r="AV289" s="13" t="s">
        <v>152</v>
      </c>
      <c r="AW289" s="13" t="s">
        <v>32</v>
      </c>
      <c r="AX289" s="13" t="s">
        <v>77</v>
      </c>
      <c r="AY289" s="155" t="s">
        <v>140</v>
      </c>
    </row>
    <row r="290" spans="2:65" s="14" customFormat="1">
      <c r="B290" s="161"/>
      <c r="D290" s="147" t="s">
        <v>149</v>
      </c>
      <c r="E290" s="162" t="s">
        <v>1</v>
      </c>
      <c r="F290" s="163" t="s">
        <v>153</v>
      </c>
      <c r="H290" s="164">
        <v>203.3</v>
      </c>
      <c r="I290" s="165"/>
      <c r="L290" s="161"/>
      <c r="M290" s="166"/>
      <c r="T290" s="167"/>
      <c r="AT290" s="162" t="s">
        <v>149</v>
      </c>
      <c r="AU290" s="162" t="s">
        <v>87</v>
      </c>
      <c r="AV290" s="14" t="s">
        <v>141</v>
      </c>
      <c r="AW290" s="14" t="s">
        <v>32</v>
      </c>
      <c r="AX290" s="14" t="s">
        <v>85</v>
      </c>
      <c r="AY290" s="162" t="s">
        <v>140</v>
      </c>
    </row>
    <row r="291" spans="2:65" s="1" customFormat="1" ht="66.75" customHeight="1">
      <c r="B291" s="32"/>
      <c r="C291" s="133" t="s">
        <v>386</v>
      </c>
      <c r="D291" s="133" t="s">
        <v>143</v>
      </c>
      <c r="E291" s="134" t="s">
        <v>387</v>
      </c>
      <c r="F291" s="135" t="s">
        <v>388</v>
      </c>
      <c r="G291" s="136" t="s">
        <v>296</v>
      </c>
      <c r="H291" s="178"/>
      <c r="I291" s="138"/>
      <c r="J291" s="139">
        <f>ROUND(I291*H291,2)</f>
        <v>0</v>
      </c>
      <c r="K291" s="135" t="s">
        <v>147</v>
      </c>
      <c r="L291" s="32"/>
      <c r="M291" s="140" t="s">
        <v>1</v>
      </c>
      <c r="N291" s="141" t="s">
        <v>42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226</v>
      </c>
      <c r="AT291" s="144" t="s">
        <v>143</v>
      </c>
      <c r="AU291" s="144" t="s">
        <v>87</v>
      </c>
      <c r="AY291" s="17" t="s">
        <v>140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85</v>
      </c>
      <c r="BK291" s="145">
        <f>ROUND(I291*H291,2)</f>
        <v>0</v>
      </c>
      <c r="BL291" s="17" t="s">
        <v>226</v>
      </c>
      <c r="BM291" s="144" t="s">
        <v>389</v>
      </c>
    </row>
    <row r="292" spans="2:65" s="11" customFormat="1" ht="22.75" customHeight="1">
      <c r="B292" s="121"/>
      <c r="D292" s="122" t="s">
        <v>76</v>
      </c>
      <c r="E292" s="131" t="s">
        <v>390</v>
      </c>
      <c r="F292" s="131" t="s">
        <v>391</v>
      </c>
      <c r="I292" s="124"/>
      <c r="J292" s="132">
        <f>BK292</f>
        <v>0</v>
      </c>
      <c r="L292" s="121"/>
      <c r="M292" s="126"/>
      <c r="P292" s="127">
        <f>SUM(P293:P320)</f>
        <v>0</v>
      </c>
      <c r="R292" s="127">
        <f>SUM(R293:R320)</f>
        <v>0.12418</v>
      </c>
      <c r="T292" s="128">
        <f>SUM(T293:T320)</f>
        <v>5.3145325000000003</v>
      </c>
      <c r="AR292" s="122" t="s">
        <v>87</v>
      </c>
      <c r="AT292" s="129" t="s">
        <v>76</v>
      </c>
      <c r="AU292" s="129" t="s">
        <v>85</v>
      </c>
      <c r="AY292" s="122" t="s">
        <v>140</v>
      </c>
      <c r="BK292" s="130">
        <f>SUM(BK293:BK320)</f>
        <v>0</v>
      </c>
    </row>
    <row r="293" spans="2:65" s="1" customFormat="1" ht="24.25" customHeight="1">
      <c r="B293" s="32"/>
      <c r="C293" s="133" t="s">
        <v>392</v>
      </c>
      <c r="D293" s="133" t="s">
        <v>143</v>
      </c>
      <c r="E293" s="134" t="s">
        <v>393</v>
      </c>
      <c r="F293" s="135" t="s">
        <v>394</v>
      </c>
      <c r="G293" s="136" t="s">
        <v>395</v>
      </c>
      <c r="H293" s="137">
        <v>183</v>
      </c>
      <c r="I293" s="138"/>
      <c r="J293" s="139">
        <f>ROUND(I293*H293,2)</f>
        <v>0</v>
      </c>
      <c r="K293" s="135" t="s">
        <v>1</v>
      </c>
      <c r="L293" s="32"/>
      <c r="M293" s="140" t="s">
        <v>1</v>
      </c>
      <c r="N293" s="141" t="s">
        <v>42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226</v>
      </c>
      <c r="AT293" s="144" t="s">
        <v>143</v>
      </c>
      <c r="AU293" s="144" t="s">
        <v>87</v>
      </c>
      <c r="AY293" s="17" t="s">
        <v>140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85</v>
      </c>
      <c r="BK293" s="145">
        <f>ROUND(I293*H293,2)</f>
        <v>0</v>
      </c>
      <c r="BL293" s="17" t="s">
        <v>226</v>
      </c>
      <c r="BM293" s="144" t="s">
        <v>396</v>
      </c>
    </row>
    <row r="294" spans="2:65" s="12" customFormat="1">
      <c r="B294" s="146"/>
      <c r="D294" s="147" t="s">
        <v>149</v>
      </c>
      <c r="E294" s="148" t="s">
        <v>1</v>
      </c>
      <c r="F294" s="149" t="s">
        <v>397</v>
      </c>
      <c r="H294" s="150">
        <v>183</v>
      </c>
      <c r="I294" s="151"/>
      <c r="L294" s="146"/>
      <c r="M294" s="152"/>
      <c r="T294" s="153"/>
      <c r="AT294" s="148" t="s">
        <v>149</v>
      </c>
      <c r="AU294" s="148" t="s">
        <v>87</v>
      </c>
      <c r="AV294" s="12" t="s">
        <v>87</v>
      </c>
      <c r="AW294" s="12" t="s">
        <v>32</v>
      </c>
      <c r="AX294" s="12" t="s">
        <v>77</v>
      </c>
      <c r="AY294" s="148" t="s">
        <v>140</v>
      </c>
    </row>
    <row r="295" spans="2:65" s="13" customFormat="1">
      <c r="B295" s="154"/>
      <c r="D295" s="147" t="s">
        <v>149</v>
      </c>
      <c r="E295" s="155" t="s">
        <v>1</v>
      </c>
      <c r="F295" s="156" t="s">
        <v>151</v>
      </c>
      <c r="H295" s="157">
        <v>183</v>
      </c>
      <c r="I295" s="158"/>
      <c r="L295" s="154"/>
      <c r="M295" s="159"/>
      <c r="T295" s="160"/>
      <c r="AT295" s="155" t="s">
        <v>149</v>
      </c>
      <c r="AU295" s="155" t="s">
        <v>87</v>
      </c>
      <c r="AV295" s="13" t="s">
        <v>152</v>
      </c>
      <c r="AW295" s="13" t="s">
        <v>32</v>
      </c>
      <c r="AX295" s="13" t="s">
        <v>77</v>
      </c>
      <c r="AY295" s="155" t="s">
        <v>140</v>
      </c>
    </row>
    <row r="296" spans="2:65" s="14" customFormat="1">
      <c r="B296" s="161"/>
      <c r="D296" s="147" t="s">
        <v>149</v>
      </c>
      <c r="E296" s="162" t="s">
        <v>1</v>
      </c>
      <c r="F296" s="163" t="s">
        <v>153</v>
      </c>
      <c r="H296" s="164">
        <v>183</v>
      </c>
      <c r="I296" s="165"/>
      <c r="L296" s="161"/>
      <c r="M296" s="166"/>
      <c r="T296" s="167"/>
      <c r="AT296" s="162" t="s">
        <v>149</v>
      </c>
      <c r="AU296" s="162" t="s">
        <v>87</v>
      </c>
      <c r="AV296" s="14" t="s">
        <v>141</v>
      </c>
      <c r="AW296" s="14" t="s">
        <v>32</v>
      </c>
      <c r="AX296" s="14" t="s">
        <v>85</v>
      </c>
      <c r="AY296" s="162" t="s">
        <v>140</v>
      </c>
    </row>
    <row r="297" spans="2:65" s="1" customFormat="1" ht="37.75" customHeight="1">
      <c r="B297" s="32"/>
      <c r="C297" s="133" t="s">
        <v>398</v>
      </c>
      <c r="D297" s="133" t="s">
        <v>143</v>
      </c>
      <c r="E297" s="134" t="s">
        <v>399</v>
      </c>
      <c r="F297" s="135" t="s">
        <v>400</v>
      </c>
      <c r="G297" s="136" t="s">
        <v>395</v>
      </c>
      <c r="H297" s="137">
        <v>2</v>
      </c>
      <c r="I297" s="138"/>
      <c r="J297" s="139">
        <f>ROUND(I297*H297,2)</f>
        <v>0</v>
      </c>
      <c r="K297" s="135" t="s">
        <v>1</v>
      </c>
      <c r="L297" s="32"/>
      <c r="M297" s="140" t="s">
        <v>1</v>
      </c>
      <c r="N297" s="141" t="s">
        <v>42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226</v>
      </c>
      <c r="AT297" s="144" t="s">
        <v>143</v>
      </c>
      <c r="AU297" s="144" t="s">
        <v>87</v>
      </c>
      <c r="AY297" s="17" t="s">
        <v>140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85</v>
      </c>
      <c r="BK297" s="145">
        <f>ROUND(I297*H297,2)</f>
        <v>0</v>
      </c>
      <c r="BL297" s="17" t="s">
        <v>226</v>
      </c>
      <c r="BM297" s="144" t="s">
        <v>401</v>
      </c>
    </row>
    <row r="298" spans="2:65" s="1" customFormat="1" ht="21.75" customHeight="1">
      <c r="B298" s="32"/>
      <c r="C298" s="133" t="s">
        <v>402</v>
      </c>
      <c r="D298" s="133" t="s">
        <v>143</v>
      </c>
      <c r="E298" s="134" t="s">
        <v>403</v>
      </c>
      <c r="F298" s="135" t="s">
        <v>404</v>
      </c>
      <c r="G298" s="136" t="s">
        <v>161</v>
      </c>
      <c r="H298" s="137">
        <v>212.05</v>
      </c>
      <c r="I298" s="138"/>
      <c r="J298" s="139">
        <f>ROUND(I298*H298,2)</f>
        <v>0</v>
      </c>
      <c r="K298" s="135" t="s">
        <v>147</v>
      </c>
      <c r="L298" s="32"/>
      <c r="M298" s="140" t="s">
        <v>1</v>
      </c>
      <c r="N298" s="141" t="s">
        <v>42</v>
      </c>
      <c r="P298" s="142">
        <f>O298*H298</f>
        <v>0</v>
      </c>
      <c r="Q298" s="142">
        <v>0</v>
      </c>
      <c r="R298" s="142">
        <f>Q298*H298</f>
        <v>0</v>
      </c>
      <c r="S298" s="142">
        <v>2.4649999999999998E-2</v>
      </c>
      <c r="T298" s="143">
        <f>S298*H298</f>
        <v>5.2270325</v>
      </c>
      <c r="AR298" s="144" t="s">
        <v>226</v>
      </c>
      <c r="AT298" s="144" t="s">
        <v>143</v>
      </c>
      <c r="AU298" s="144" t="s">
        <v>87</v>
      </c>
      <c r="AY298" s="17" t="s">
        <v>140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85</v>
      </c>
      <c r="BK298" s="145">
        <f>ROUND(I298*H298,2)</f>
        <v>0</v>
      </c>
      <c r="BL298" s="17" t="s">
        <v>226</v>
      </c>
      <c r="BM298" s="144" t="s">
        <v>405</v>
      </c>
    </row>
    <row r="299" spans="2:65" s="12" customFormat="1">
      <c r="B299" s="146"/>
      <c r="D299" s="147" t="s">
        <v>149</v>
      </c>
      <c r="E299" s="148" t="s">
        <v>1</v>
      </c>
      <c r="F299" s="149" t="s">
        <v>406</v>
      </c>
      <c r="H299" s="150">
        <v>82.6</v>
      </c>
      <c r="I299" s="151"/>
      <c r="L299" s="146"/>
      <c r="M299" s="152"/>
      <c r="T299" s="153"/>
      <c r="AT299" s="148" t="s">
        <v>149</v>
      </c>
      <c r="AU299" s="148" t="s">
        <v>87</v>
      </c>
      <c r="AV299" s="12" t="s">
        <v>87</v>
      </c>
      <c r="AW299" s="12" t="s">
        <v>32</v>
      </c>
      <c r="AX299" s="12" t="s">
        <v>77</v>
      </c>
      <c r="AY299" s="148" t="s">
        <v>140</v>
      </c>
    </row>
    <row r="300" spans="2:65" s="12" customFormat="1">
      <c r="B300" s="146"/>
      <c r="D300" s="147" t="s">
        <v>149</v>
      </c>
      <c r="E300" s="148" t="s">
        <v>1</v>
      </c>
      <c r="F300" s="149" t="s">
        <v>407</v>
      </c>
      <c r="H300" s="150">
        <v>49.4</v>
      </c>
      <c r="I300" s="151"/>
      <c r="L300" s="146"/>
      <c r="M300" s="152"/>
      <c r="T300" s="153"/>
      <c r="AT300" s="148" t="s">
        <v>149</v>
      </c>
      <c r="AU300" s="148" t="s">
        <v>87</v>
      </c>
      <c r="AV300" s="12" t="s">
        <v>87</v>
      </c>
      <c r="AW300" s="12" t="s">
        <v>32</v>
      </c>
      <c r="AX300" s="12" t="s">
        <v>77</v>
      </c>
      <c r="AY300" s="148" t="s">
        <v>140</v>
      </c>
    </row>
    <row r="301" spans="2:65" s="12" customFormat="1">
      <c r="B301" s="146"/>
      <c r="D301" s="147" t="s">
        <v>149</v>
      </c>
      <c r="E301" s="148" t="s">
        <v>1</v>
      </c>
      <c r="F301" s="149" t="s">
        <v>407</v>
      </c>
      <c r="H301" s="150">
        <v>49.4</v>
      </c>
      <c r="I301" s="151"/>
      <c r="L301" s="146"/>
      <c r="M301" s="152"/>
      <c r="T301" s="153"/>
      <c r="AT301" s="148" t="s">
        <v>149</v>
      </c>
      <c r="AU301" s="148" t="s">
        <v>87</v>
      </c>
      <c r="AV301" s="12" t="s">
        <v>87</v>
      </c>
      <c r="AW301" s="12" t="s">
        <v>32</v>
      </c>
      <c r="AX301" s="12" t="s">
        <v>77</v>
      </c>
      <c r="AY301" s="148" t="s">
        <v>140</v>
      </c>
    </row>
    <row r="302" spans="2:65" s="12" customFormat="1">
      <c r="B302" s="146"/>
      <c r="D302" s="147" t="s">
        <v>149</v>
      </c>
      <c r="E302" s="148" t="s">
        <v>1</v>
      </c>
      <c r="F302" s="149" t="s">
        <v>408</v>
      </c>
      <c r="H302" s="150">
        <v>30.65</v>
      </c>
      <c r="I302" s="151"/>
      <c r="L302" s="146"/>
      <c r="M302" s="152"/>
      <c r="T302" s="153"/>
      <c r="AT302" s="148" t="s">
        <v>149</v>
      </c>
      <c r="AU302" s="148" t="s">
        <v>87</v>
      </c>
      <c r="AV302" s="12" t="s">
        <v>87</v>
      </c>
      <c r="AW302" s="12" t="s">
        <v>32</v>
      </c>
      <c r="AX302" s="12" t="s">
        <v>77</v>
      </c>
      <c r="AY302" s="148" t="s">
        <v>140</v>
      </c>
    </row>
    <row r="303" spans="2:65" s="13" customFormat="1">
      <c r="B303" s="154"/>
      <c r="D303" s="147" t="s">
        <v>149</v>
      </c>
      <c r="E303" s="155" t="s">
        <v>1</v>
      </c>
      <c r="F303" s="156" t="s">
        <v>151</v>
      </c>
      <c r="H303" s="157">
        <v>212.05</v>
      </c>
      <c r="I303" s="158"/>
      <c r="L303" s="154"/>
      <c r="M303" s="159"/>
      <c r="T303" s="160"/>
      <c r="AT303" s="155" t="s">
        <v>149</v>
      </c>
      <c r="AU303" s="155" t="s">
        <v>87</v>
      </c>
      <c r="AV303" s="13" t="s">
        <v>152</v>
      </c>
      <c r="AW303" s="13" t="s">
        <v>32</v>
      </c>
      <c r="AX303" s="13" t="s">
        <v>77</v>
      </c>
      <c r="AY303" s="155" t="s">
        <v>140</v>
      </c>
    </row>
    <row r="304" spans="2:65" s="14" customFormat="1">
      <c r="B304" s="161"/>
      <c r="D304" s="147" t="s">
        <v>149</v>
      </c>
      <c r="E304" s="162" t="s">
        <v>1</v>
      </c>
      <c r="F304" s="163" t="s">
        <v>153</v>
      </c>
      <c r="H304" s="164">
        <v>212.05</v>
      </c>
      <c r="I304" s="165"/>
      <c r="L304" s="161"/>
      <c r="M304" s="166"/>
      <c r="T304" s="167"/>
      <c r="AT304" s="162" t="s">
        <v>149</v>
      </c>
      <c r="AU304" s="162" t="s">
        <v>87</v>
      </c>
      <c r="AV304" s="14" t="s">
        <v>141</v>
      </c>
      <c r="AW304" s="14" t="s">
        <v>32</v>
      </c>
      <c r="AX304" s="14" t="s">
        <v>85</v>
      </c>
      <c r="AY304" s="162" t="s">
        <v>140</v>
      </c>
    </row>
    <row r="305" spans="2:65" s="1" customFormat="1" ht="37.75" customHeight="1">
      <c r="B305" s="32"/>
      <c r="C305" s="133" t="s">
        <v>409</v>
      </c>
      <c r="D305" s="133" t="s">
        <v>143</v>
      </c>
      <c r="E305" s="134" t="s">
        <v>410</v>
      </c>
      <c r="F305" s="135" t="s">
        <v>411</v>
      </c>
      <c r="G305" s="136" t="s">
        <v>202</v>
      </c>
      <c r="H305" s="137">
        <v>2</v>
      </c>
      <c r="I305" s="138"/>
      <c r="J305" s="139">
        <f>ROUND(I305*H305,2)</f>
        <v>0</v>
      </c>
      <c r="K305" s="135" t="s">
        <v>147</v>
      </c>
      <c r="L305" s="32"/>
      <c r="M305" s="140" t="s">
        <v>1</v>
      </c>
      <c r="N305" s="141" t="s">
        <v>42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226</v>
      </c>
      <c r="AT305" s="144" t="s">
        <v>143</v>
      </c>
      <c r="AU305" s="144" t="s">
        <v>87</v>
      </c>
      <c r="AY305" s="17" t="s">
        <v>140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85</v>
      </c>
      <c r="BK305" s="145">
        <f>ROUND(I305*H305,2)</f>
        <v>0</v>
      </c>
      <c r="BL305" s="17" t="s">
        <v>226</v>
      </c>
      <c r="BM305" s="144" t="s">
        <v>412</v>
      </c>
    </row>
    <row r="306" spans="2:65" s="12" customFormat="1">
      <c r="B306" s="146"/>
      <c r="D306" s="147" t="s">
        <v>149</v>
      </c>
      <c r="E306" s="148" t="s">
        <v>1</v>
      </c>
      <c r="F306" s="149" t="s">
        <v>204</v>
      </c>
      <c r="H306" s="150">
        <v>2</v>
      </c>
      <c r="I306" s="151"/>
      <c r="L306" s="146"/>
      <c r="M306" s="152"/>
      <c r="T306" s="153"/>
      <c r="AT306" s="148" t="s">
        <v>149</v>
      </c>
      <c r="AU306" s="148" t="s">
        <v>87</v>
      </c>
      <c r="AV306" s="12" t="s">
        <v>87</v>
      </c>
      <c r="AW306" s="12" t="s">
        <v>32</v>
      </c>
      <c r="AX306" s="12" t="s">
        <v>77</v>
      </c>
      <c r="AY306" s="148" t="s">
        <v>140</v>
      </c>
    </row>
    <row r="307" spans="2:65" s="13" customFormat="1">
      <c r="B307" s="154"/>
      <c r="D307" s="147" t="s">
        <v>149</v>
      </c>
      <c r="E307" s="155" t="s">
        <v>1</v>
      </c>
      <c r="F307" s="156" t="s">
        <v>151</v>
      </c>
      <c r="H307" s="157">
        <v>2</v>
      </c>
      <c r="I307" s="158"/>
      <c r="L307" s="154"/>
      <c r="M307" s="159"/>
      <c r="T307" s="160"/>
      <c r="AT307" s="155" t="s">
        <v>149</v>
      </c>
      <c r="AU307" s="155" t="s">
        <v>87</v>
      </c>
      <c r="AV307" s="13" t="s">
        <v>152</v>
      </c>
      <c r="AW307" s="13" t="s">
        <v>32</v>
      </c>
      <c r="AX307" s="13" t="s">
        <v>77</v>
      </c>
      <c r="AY307" s="155" t="s">
        <v>140</v>
      </c>
    </row>
    <row r="308" spans="2:65" s="14" customFormat="1">
      <c r="B308" s="161"/>
      <c r="D308" s="147" t="s">
        <v>149</v>
      </c>
      <c r="E308" s="162" t="s">
        <v>1</v>
      </c>
      <c r="F308" s="163" t="s">
        <v>153</v>
      </c>
      <c r="H308" s="164">
        <v>2</v>
      </c>
      <c r="I308" s="165"/>
      <c r="L308" s="161"/>
      <c r="M308" s="166"/>
      <c r="T308" s="167"/>
      <c r="AT308" s="162" t="s">
        <v>149</v>
      </c>
      <c r="AU308" s="162" t="s">
        <v>87</v>
      </c>
      <c r="AV308" s="14" t="s">
        <v>141</v>
      </c>
      <c r="AW308" s="14" t="s">
        <v>32</v>
      </c>
      <c r="AX308" s="14" t="s">
        <v>85</v>
      </c>
      <c r="AY308" s="162" t="s">
        <v>140</v>
      </c>
    </row>
    <row r="309" spans="2:65" s="1" customFormat="1" ht="33" customHeight="1">
      <c r="B309" s="32"/>
      <c r="C309" s="168" t="s">
        <v>413</v>
      </c>
      <c r="D309" s="168" t="s">
        <v>205</v>
      </c>
      <c r="E309" s="169" t="s">
        <v>414</v>
      </c>
      <c r="F309" s="170" t="s">
        <v>415</v>
      </c>
      <c r="G309" s="171" t="s">
        <v>395</v>
      </c>
      <c r="H309" s="172">
        <v>2</v>
      </c>
      <c r="I309" s="173"/>
      <c r="J309" s="174">
        <f>ROUND(I309*H309,2)</f>
        <v>0</v>
      </c>
      <c r="K309" s="170" t="s">
        <v>1</v>
      </c>
      <c r="L309" s="175"/>
      <c r="M309" s="176" t="s">
        <v>1</v>
      </c>
      <c r="N309" s="177" t="s">
        <v>42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281</v>
      </c>
      <c r="AT309" s="144" t="s">
        <v>205</v>
      </c>
      <c r="AU309" s="144" t="s">
        <v>87</v>
      </c>
      <c r="AY309" s="17" t="s">
        <v>140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7" t="s">
        <v>85</v>
      </c>
      <c r="BK309" s="145">
        <f>ROUND(I309*H309,2)</f>
        <v>0</v>
      </c>
      <c r="BL309" s="17" t="s">
        <v>226</v>
      </c>
      <c r="BM309" s="144" t="s">
        <v>416</v>
      </c>
    </row>
    <row r="310" spans="2:65" s="1" customFormat="1" ht="16.5" customHeight="1">
      <c r="B310" s="32"/>
      <c r="C310" s="133" t="s">
        <v>417</v>
      </c>
      <c r="D310" s="133" t="s">
        <v>143</v>
      </c>
      <c r="E310" s="134" t="s">
        <v>418</v>
      </c>
      <c r="F310" s="135" t="s">
        <v>419</v>
      </c>
      <c r="G310" s="136" t="s">
        <v>420</v>
      </c>
      <c r="H310" s="137">
        <v>17.5</v>
      </c>
      <c r="I310" s="138"/>
      <c r="J310" s="139">
        <f>ROUND(I310*H310,2)</f>
        <v>0</v>
      </c>
      <c r="K310" s="135" t="s">
        <v>147</v>
      </c>
      <c r="L310" s="32"/>
      <c r="M310" s="140" t="s">
        <v>1</v>
      </c>
      <c r="N310" s="141" t="s">
        <v>42</v>
      </c>
      <c r="P310" s="142">
        <f>O310*H310</f>
        <v>0</v>
      </c>
      <c r="Q310" s="142">
        <v>0</v>
      </c>
      <c r="R310" s="142">
        <f>Q310*H310</f>
        <v>0</v>
      </c>
      <c r="S310" s="142">
        <v>5.0000000000000001E-3</v>
      </c>
      <c r="T310" s="143">
        <f>S310*H310</f>
        <v>8.7500000000000008E-2</v>
      </c>
      <c r="AR310" s="144" t="s">
        <v>226</v>
      </c>
      <c r="AT310" s="144" t="s">
        <v>143</v>
      </c>
      <c r="AU310" s="144" t="s">
        <v>87</v>
      </c>
      <c r="AY310" s="17" t="s">
        <v>140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85</v>
      </c>
      <c r="BK310" s="145">
        <f>ROUND(I310*H310,2)</f>
        <v>0</v>
      </c>
      <c r="BL310" s="17" t="s">
        <v>226</v>
      </c>
      <c r="BM310" s="144" t="s">
        <v>421</v>
      </c>
    </row>
    <row r="311" spans="2:65" s="12" customFormat="1">
      <c r="B311" s="146"/>
      <c r="D311" s="147" t="s">
        <v>149</v>
      </c>
      <c r="E311" s="148" t="s">
        <v>1</v>
      </c>
      <c r="F311" s="149" t="s">
        <v>422</v>
      </c>
      <c r="H311" s="150">
        <v>17.5</v>
      </c>
      <c r="I311" s="151"/>
      <c r="L311" s="146"/>
      <c r="M311" s="152"/>
      <c r="T311" s="153"/>
      <c r="AT311" s="148" t="s">
        <v>149</v>
      </c>
      <c r="AU311" s="148" t="s">
        <v>87</v>
      </c>
      <c r="AV311" s="12" t="s">
        <v>87</v>
      </c>
      <c r="AW311" s="12" t="s">
        <v>32</v>
      </c>
      <c r="AX311" s="12" t="s">
        <v>77</v>
      </c>
      <c r="AY311" s="148" t="s">
        <v>140</v>
      </c>
    </row>
    <row r="312" spans="2:65" s="13" customFormat="1">
      <c r="B312" s="154"/>
      <c r="D312" s="147" t="s">
        <v>149</v>
      </c>
      <c r="E312" s="155" t="s">
        <v>1</v>
      </c>
      <c r="F312" s="156" t="s">
        <v>151</v>
      </c>
      <c r="H312" s="157">
        <v>17.5</v>
      </c>
      <c r="I312" s="158"/>
      <c r="L312" s="154"/>
      <c r="M312" s="159"/>
      <c r="T312" s="160"/>
      <c r="AT312" s="155" t="s">
        <v>149</v>
      </c>
      <c r="AU312" s="155" t="s">
        <v>87</v>
      </c>
      <c r="AV312" s="13" t="s">
        <v>152</v>
      </c>
      <c r="AW312" s="13" t="s">
        <v>32</v>
      </c>
      <c r="AX312" s="13" t="s">
        <v>77</v>
      </c>
      <c r="AY312" s="155" t="s">
        <v>140</v>
      </c>
    </row>
    <row r="313" spans="2:65" s="14" customFormat="1">
      <c r="B313" s="161"/>
      <c r="D313" s="147" t="s">
        <v>149</v>
      </c>
      <c r="E313" s="162" t="s">
        <v>1</v>
      </c>
      <c r="F313" s="163" t="s">
        <v>153</v>
      </c>
      <c r="H313" s="164">
        <v>17.5</v>
      </c>
      <c r="I313" s="165"/>
      <c r="L313" s="161"/>
      <c r="M313" s="166"/>
      <c r="T313" s="167"/>
      <c r="AT313" s="162" t="s">
        <v>149</v>
      </c>
      <c r="AU313" s="162" t="s">
        <v>87</v>
      </c>
      <c r="AV313" s="14" t="s">
        <v>141</v>
      </c>
      <c r="AW313" s="14" t="s">
        <v>32</v>
      </c>
      <c r="AX313" s="14" t="s">
        <v>85</v>
      </c>
      <c r="AY313" s="162" t="s">
        <v>140</v>
      </c>
    </row>
    <row r="314" spans="2:65" s="1" customFormat="1" ht="33" customHeight="1">
      <c r="B314" s="32"/>
      <c r="C314" s="133" t="s">
        <v>423</v>
      </c>
      <c r="D314" s="133" t="s">
        <v>143</v>
      </c>
      <c r="E314" s="134" t="s">
        <v>424</v>
      </c>
      <c r="F314" s="135" t="s">
        <v>425</v>
      </c>
      <c r="G314" s="136" t="s">
        <v>420</v>
      </c>
      <c r="H314" s="137">
        <v>17.5</v>
      </c>
      <c r="I314" s="138"/>
      <c r="J314" s="139">
        <f>ROUND(I314*H314,2)</f>
        <v>0</v>
      </c>
      <c r="K314" s="135" t="s">
        <v>147</v>
      </c>
      <c r="L314" s="32"/>
      <c r="M314" s="140" t="s">
        <v>1</v>
      </c>
      <c r="N314" s="141" t="s">
        <v>42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226</v>
      </c>
      <c r="AT314" s="144" t="s">
        <v>143</v>
      </c>
      <c r="AU314" s="144" t="s">
        <v>87</v>
      </c>
      <c r="AY314" s="17" t="s">
        <v>140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7" t="s">
        <v>85</v>
      </c>
      <c r="BK314" s="145">
        <f>ROUND(I314*H314,2)</f>
        <v>0</v>
      </c>
      <c r="BL314" s="17" t="s">
        <v>226</v>
      </c>
      <c r="BM314" s="144" t="s">
        <v>426</v>
      </c>
    </row>
    <row r="315" spans="2:65" s="12" customFormat="1">
      <c r="B315" s="146"/>
      <c r="D315" s="147" t="s">
        <v>149</v>
      </c>
      <c r="E315" s="148" t="s">
        <v>1</v>
      </c>
      <c r="F315" s="149" t="s">
        <v>422</v>
      </c>
      <c r="H315" s="150">
        <v>17.5</v>
      </c>
      <c r="I315" s="151"/>
      <c r="L315" s="146"/>
      <c r="M315" s="152"/>
      <c r="T315" s="153"/>
      <c r="AT315" s="148" t="s">
        <v>149</v>
      </c>
      <c r="AU315" s="148" t="s">
        <v>87</v>
      </c>
      <c r="AV315" s="12" t="s">
        <v>87</v>
      </c>
      <c r="AW315" s="12" t="s">
        <v>32</v>
      </c>
      <c r="AX315" s="12" t="s">
        <v>77</v>
      </c>
      <c r="AY315" s="148" t="s">
        <v>140</v>
      </c>
    </row>
    <row r="316" spans="2:65" s="13" customFormat="1">
      <c r="B316" s="154"/>
      <c r="D316" s="147" t="s">
        <v>149</v>
      </c>
      <c r="E316" s="155" t="s">
        <v>1</v>
      </c>
      <c r="F316" s="156" t="s">
        <v>151</v>
      </c>
      <c r="H316" s="157">
        <v>17.5</v>
      </c>
      <c r="I316" s="158"/>
      <c r="L316" s="154"/>
      <c r="M316" s="159"/>
      <c r="T316" s="160"/>
      <c r="AT316" s="155" t="s">
        <v>149</v>
      </c>
      <c r="AU316" s="155" t="s">
        <v>87</v>
      </c>
      <c r="AV316" s="13" t="s">
        <v>152</v>
      </c>
      <c r="AW316" s="13" t="s">
        <v>32</v>
      </c>
      <c r="AX316" s="13" t="s">
        <v>77</v>
      </c>
      <c r="AY316" s="155" t="s">
        <v>140</v>
      </c>
    </row>
    <row r="317" spans="2:65" s="14" customFormat="1">
      <c r="B317" s="161"/>
      <c r="D317" s="147" t="s">
        <v>149</v>
      </c>
      <c r="E317" s="162" t="s">
        <v>1</v>
      </c>
      <c r="F317" s="163" t="s">
        <v>153</v>
      </c>
      <c r="H317" s="164">
        <v>17.5</v>
      </c>
      <c r="I317" s="165"/>
      <c r="L317" s="161"/>
      <c r="M317" s="166"/>
      <c r="T317" s="167"/>
      <c r="AT317" s="162" t="s">
        <v>149</v>
      </c>
      <c r="AU317" s="162" t="s">
        <v>87</v>
      </c>
      <c r="AV317" s="14" t="s">
        <v>141</v>
      </c>
      <c r="AW317" s="14" t="s">
        <v>32</v>
      </c>
      <c r="AX317" s="14" t="s">
        <v>85</v>
      </c>
      <c r="AY317" s="162" t="s">
        <v>140</v>
      </c>
    </row>
    <row r="318" spans="2:65" s="1" customFormat="1" ht="24.25" customHeight="1">
      <c r="B318" s="32"/>
      <c r="C318" s="168" t="s">
        <v>427</v>
      </c>
      <c r="D318" s="168" t="s">
        <v>205</v>
      </c>
      <c r="E318" s="169" t="s">
        <v>428</v>
      </c>
      <c r="F318" s="170" t="s">
        <v>429</v>
      </c>
      <c r="G318" s="171" t="s">
        <v>420</v>
      </c>
      <c r="H318" s="172">
        <v>17.5</v>
      </c>
      <c r="I318" s="173"/>
      <c r="J318" s="174">
        <f>ROUND(I318*H318,2)</f>
        <v>0</v>
      </c>
      <c r="K318" s="170" t="s">
        <v>147</v>
      </c>
      <c r="L318" s="175"/>
      <c r="M318" s="176" t="s">
        <v>1</v>
      </c>
      <c r="N318" s="177" t="s">
        <v>42</v>
      </c>
      <c r="P318" s="142">
        <f>O318*H318</f>
        <v>0</v>
      </c>
      <c r="Q318" s="142">
        <v>7.0000000000000001E-3</v>
      </c>
      <c r="R318" s="142">
        <f>Q318*H318</f>
        <v>0.1225</v>
      </c>
      <c r="S318" s="142">
        <v>0</v>
      </c>
      <c r="T318" s="143">
        <f>S318*H318</f>
        <v>0</v>
      </c>
      <c r="AR318" s="144" t="s">
        <v>281</v>
      </c>
      <c r="AT318" s="144" t="s">
        <v>205</v>
      </c>
      <c r="AU318" s="144" t="s">
        <v>87</v>
      </c>
      <c r="AY318" s="17" t="s">
        <v>140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7" t="s">
        <v>85</v>
      </c>
      <c r="BK318" s="145">
        <f>ROUND(I318*H318,2)</f>
        <v>0</v>
      </c>
      <c r="BL318" s="17" t="s">
        <v>226</v>
      </c>
      <c r="BM318" s="144" t="s">
        <v>430</v>
      </c>
    </row>
    <row r="319" spans="2:65" s="1" customFormat="1" ht="24.25" customHeight="1">
      <c r="B319" s="32"/>
      <c r="C319" s="168" t="s">
        <v>431</v>
      </c>
      <c r="D319" s="168" t="s">
        <v>205</v>
      </c>
      <c r="E319" s="169" t="s">
        <v>432</v>
      </c>
      <c r="F319" s="170" t="s">
        <v>433</v>
      </c>
      <c r="G319" s="171" t="s">
        <v>202</v>
      </c>
      <c r="H319" s="172">
        <v>28</v>
      </c>
      <c r="I319" s="173"/>
      <c r="J319" s="174">
        <f>ROUND(I319*H319,2)</f>
        <v>0</v>
      </c>
      <c r="K319" s="170" t="s">
        <v>147</v>
      </c>
      <c r="L319" s="175"/>
      <c r="M319" s="176" t="s">
        <v>1</v>
      </c>
      <c r="N319" s="177" t="s">
        <v>42</v>
      </c>
      <c r="P319" s="142">
        <f>O319*H319</f>
        <v>0</v>
      </c>
      <c r="Q319" s="142">
        <v>6.0000000000000002E-5</v>
      </c>
      <c r="R319" s="142">
        <f>Q319*H319</f>
        <v>1.6800000000000001E-3</v>
      </c>
      <c r="S319" s="142">
        <v>0</v>
      </c>
      <c r="T319" s="143">
        <f>S319*H319</f>
        <v>0</v>
      </c>
      <c r="AR319" s="144" t="s">
        <v>281</v>
      </c>
      <c r="AT319" s="144" t="s">
        <v>205</v>
      </c>
      <c r="AU319" s="144" t="s">
        <v>87</v>
      </c>
      <c r="AY319" s="17" t="s">
        <v>140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7" t="s">
        <v>85</v>
      </c>
      <c r="BK319" s="145">
        <f>ROUND(I319*H319,2)</f>
        <v>0</v>
      </c>
      <c r="BL319" s="17" t="s">
        <v>226</v>
      </c>
      <c r="BM319" s="144" t="s">
        <v>434</v>
      </c>
    </row>
    <row r="320" spans="2:65" s="1" customFormat="1" ht="49" customHeight="1">
      <c r="B320" s="32"/>
      <c r="C320" s="133" t="s">
        <v>435</v>
      </c>
      <c r="D320" s="133" t="s">
        <v>143</v>
      </c>
      <c r="E320" s="134" t="s">
        <v>436</v>
      </c>
      <c r="F320" s="135" t="s">
        <v>437</v>
      </c>
      <c r="G320" s="136" t="s">
        <v>296</v>
      </c>
      <c r="H320" s="178"/>
      <c r="I320" s="138"/>
      <c r="J320" s="139">
        <f>ROUND(I320*H320,2)</f>
        <v>0</v>
      </c>
      <c r="K320" s="135" t="s">
        <v>147</v>
      </c>
      <c r="L320" s="32"/>
      <c r="M320" s="140" t="s">
        <v>1</v>
      </c>
      <c r="N320" s="141" t="s">
        <v>42</v>
      </c>
      <c r="P320" s="142">
        <f>O320*H320</f>
        <v>0</v>
      </c>
      <c r="Q320" s="142">
        <v>0</v>
      </c>
      <c r="R320" s="142">
        <f>Q320*H320</f>
        <v>0</v>
      </c>
      <c r="S320" s="142">
        <v>0</v>
      </c>
      <c r="T320" s="143">
        <f>S320*H320</f>
        <v>0</v>
      </c>
      <c r="AR320" s="144" t="s">
        <v>226</v>
      </c>
      <c r="AT320" s="144" t="s">
        <v>143</v>
      </c>
      <c r="AU320" s="144" t="s">
        <v>87</v>
      </c>
      <c r="AY320" s="17" t="s">
        <v>140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7" t="s">
        <v>85</v>
      </c>
      <c r="BK320" s="145">
        <f>ROUND(I320*H320,2)</f>
        <v>0</v>
      </c>
      <c r="BL320" s="17" t="s">
        <v>226</v>
      </c>
      <c r="BM320" s="144" t="s">
        <v>438</v>
      </c>
    </row>
    <row r="321" spans="2:65" s="11" customFormat="1" ht="22.75" customHeight="1">
      <c r="B321" s="121"/>
      <c r="D321" s="122" t="s">
        <v>76</v>
      </c>
      <c r="E321" s="131" t="s">
        <v>439</v>
      </c>
      <c r="F321" s="131" t="s">
        <v>440</v>
      </c>
      <c r="I321" s="124"/>
      <c r="J321" s="132">
        <f>BK321</f>
        <v>0</v>
      </c>
      <c r="L321" s="121"/>
      <c r="M321" s="126"/>
      <c r="P321" s="127">
        <f>SUM(P322:P329)</f>
        <v>0</v>
      </c>
      <c r="R321" s="127">
        <f>SUM(R322:R329)</f>
        <v>0</v>
      </c>
      <c r="T321" s="128">
        <f>SUM(T322:T329)</f>
        <v>0</v>
      </c>
      <c r="AR321" s="122" t="s">
        <v>87</v>
      </c>
      <c r="AT321" s="129" t="s">
        <v>76</v>
      </c>
      <c r="AU321" s="129" t="s">
        <v>85</v>
      </c>
      <c r="AY321" s="122" t="s">
        <v>140</v>
      </c>
      <c r="BK321" s="130">
        <f>SUM(BK322:BK329)</f>
        <v>0</v>
      </c>
    </row>
    <row r="322" spans="2:65" s="1" customFormat="1" ht="33" customHeight="1">
      <c r="B322" s="32"/>
      <c r="C322" s="133" t="s">
        <v>441</v>
      </c>
      <c r="D322" s="133" t="s">
        <v>143</v>
      </c>
      <c r="E322" s="134" t="s">
        <v>442</v>
      </c>
      <c r="F322" s="135" t="s">
        <v>443</v>
      </c>
      <c r="G322" s="136" t="s">
        <v>202</v>
      </c>
      <c r="H322" s="137">
        <v>2</v>
      </c>
      <c r="I322" s="138"/>
      <c r="J322" s="139">
        <f>ROUND(I322*H322,2)</f>
        <v>0</v>
      </c>
      <c r="K322" s="135" t="s">
        <v>147</v>
      </c>
      <c r="L322" s="32"/>
      <c r="M322" s="140" t="s">
        <v>1</v>
      </c>
      <c r="N322" s="141" t="s">
        <v>42</v>
      </c>
      <c r="P322" s="142">
        <f>O322*H322</f>
        <v>0</v>
      </c>
      <c r="Q322" s="142">
        <v>0</v>
      </c>
      <c r="R322" s="142">
        <f>Q322*H322</f>
        <v>0</v>
      </c>
      <c r="S322" s="142">
        <v>0</v>
      </c>
      <c r="T322" s="143">
        <f>S322*H322</f>
        <v>0</v>
      </c>
      <c r="AR322" s="144" t="s">
        <v>226</v>
      </c>
      <c r="AT322" s="144" t="s">
        <v>143</v>
      </c>
      <c r="AU322" s="144" t="s">
        <v>87</v>
      </c>
      <c r="AY322" s="17" t="s">
        <v>140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7" t="s">
        <v>85</v>
      </c>
      <c r="BK322" s="145">
        <f>ROUND(I322*H322,2)</f>
        <v>0</v>
      </c>
      <c r="BL322" s="17" t="s">
        <v>226</v>
      </c>
      <c r="BM322" s="144" t="s">
        <v>444</v>
      </c>
    </row>
    <row r="323" spans="2:65" s="12" customFormat="1">
      <c r="B323" s="146"/>
      <c r="D323" s="147" t="s">
        <v>149</v>
      </c>
      <c r="E323" s="148" t="s">
        <v>1</v>
      </c>
      <c r="F323" s="149" t="s">
        <v>445</v>
      </c>
      <c r="H323" s="150">
        <v>1</v>
      </c>
      <c r="I323" s="151"/>
      <c r="L323" s="146"/>
      <c r="M323" s="152"/>
      <c r="T323" s="153"/>
      <c r="AT323" s="148" t="s">
        <v>149</v>
      </c>
      <c r="AU323" s="148" t="s">
        <v>87</v>
      </c>
      <c r="AV323" s="12" t="s">
        <v>87</v>
      </c>
      <c r="AW323" s="12" t="s">
        <v>32</v>
      </c>
      <c r="AX323" s="12" t="s">
        <v>77</v>
      </c>
      <c r="AY323" s="148" t="s">
        <v>140</v>
      </c>
    </row>
    <row r="324" spans="2:65" s="12" customFormat="1">
      <c r="B324" s="146"/>
      <c r="D324" s="147" t="s">
        <v>149</v>
      </c>
      <c r="E324" s="148" t="s">
        <v>1</v>
      </c>
      <c r="F324" s="149" t="s">
        <v>446</v>
      </c>
      <c r="H324" s="150">
        <v>1</v>
      </c>
      <c r="I324" s="151"/>
      <c r="L324" s="146"/>
      <c r="M324" s="152"/>
      <c r="T324" s="153"/>
      <c r="AT324" s="148" t="s">
        <v>149</v>
      </c>
      <c r="AU324" s="148" t="s">
        <v>87</v>
      </c>
      <c r="AV324" s="12" t="s">
        <v>87</v>
      </c>
      <c r="AW324" s="12" t="s">
        <v>32</v>
      </c>
      <c r="AX324" s="12" t="s">
        <v>77</v>
      </c>
      <c r="AY324" s="148" t="s">
        <v>140</v>
      </c>
    </row>
    <row r="325" spans="2:65" s="13" customFormat="1">
      <c r="B325" s="154"/>
      <c r="D325" s="147" t="s">
        <v>149</v>
      </c>
      <c r="E325" s="155" t="s">
        <v>1</v>
      </c>
      <c r="F325" s="156" t="s">
        <v>151</v>
      </c>
      <c r="H325" s="157">
        <v>2</v>
      </c>
      <c r="I325" s="158"/>
      <c r="L325" s="154"/>
      <c r="M325" s="159"/>
      <c r="T325" s="160"/>
      <c r="AT325" s="155" t="s">
        <v>149</v>
      </c>
      <c r="AU325" s="155" t="s">
        <v>87</v>
      </c>
      <c r="AV325" s="13" t="s">
        <v>152</v>
      </c>
      <c r="AW325" s="13" t="s">
        <v>32</v>
      </c>
      <c r="AX325" s="13" t="s">
        <v>77</v>
      </c>
      <c r="AY325" s="155" t="s">
        <v>140</v>
      </c>
    </row>
    <row r="326" spans="2:65" s="14" customFormat="1">
      <c r="B326" s="161"/>
      <c r="D326" s="147" t="s">
        <v>149</v>
      </c>
      <c r="E326" s="162" t="s">
        <v>1</v>
      </c>
      <c r="F326" s="163" t="s">
        <v>153</v>
      </c>
      <c r="H326" s="164">
        <v>2</v>
      </c>
      <c r="I326" s="165"/>
      <c r="L326" s="161"/>
      <c r="M326" s="166"/>
      <c r="T326" s="167"/>
      <c r="AT326" s="162" t="s">
        <v>149</v>
      </c>
      <c r="AU326" s="162" t="s">
        <v>87</v>
      </c>
      <c r="AV326" s="14" t="s">
        <v>141</v>
      </c>
      <c r="AW326" s="14" t="s">
        <v>32</v>
      </c>
      <c r="AX326" s="14" t="s">
        <v>85</v>
      </c>
      <c r="AY326" s="162" t="s">
        <v>140</v>
      </c>
    </row>
    <row r="327" spans="2:65" s="1" customFormat="1" ht="24.25" customHeight="1">
      <c r="B327" s="32"/>
      <c r="C327" s="168" t="s">
        <v>447</v>
      </c>
      <c r="D327" s="168" t="s">
        <v>205</v>
      </c>
      <c r="E327" s="169" t="s">
        <v>448</v>
      </c>
      <c r="F327" s="170" t="s">
        <v>449</v>
      </c>
      <c r="G327" s="171" t="s">
        <v>395</v>
      </c>
      <c r="H327" s="172">
        <v>1</v>
      </c>
      <c r="I327" s="173"/>
      <c r="J327" s="174">
        <f>ROUND(I327*H327,2)</f>
        <v>0</v>
      </c>
      <c r="K327" s="170" t="s">
        <v>1</v>
      </c>
      <c r="L327" s="175"/>
      <c r="M327" s="176" t="s">
        <v>1</v>
      </c>
      <c r="N327" s="177" t="s">
        <v>42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281</v>
      </c>
      <c r="AT327" s="144" t="s">
        <v>205</v>
      </c>
      <c r="AU327" s="144" t="s">
        <v>87</v>
      </c>
      <c r="AY327" s="17" t="s">
        <v>140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7" t="s">
        <v>85</v>
      </c>
      <c r="BK327" s="145">
        <f>ROUND(I327*H327,2)</f>
        <v>0</v>
      </c>
      <c r="BL327" s="17" t="s">
        <v>226</v>
      </c>
      <c r="BM327" s="144" t="s">
        <v>450</v>
      </c>
    </row>
    <row r="328" spans="2:65" s="1" customFormat="1" ht="24.25" customHeight="1">
      <c r="B328" s="32"/>
      <c r="C328" s="168" t="s">
        <v>451</v>
      </c>
      <c r="D328" s="168" t="s">
        <v>205</v>
      </c>
      <c r="E328" s="169" t="s">
        <v>452</v>
      </c>
      <c r="F328" s="170" t="s">
        <v>449</v>
      </c>
      <c r="G328" s="171" t="s">
        <v>395</v>
      </c>
      <c r="H328" s="172">
        <v>1</v>
      </c>
      <c r="I328" s="173"/>
      <c r="J328" s="174">
        <f>ROUND(I328*H328,2)</f>
        <v>0</v>
      </c>
      <c r="K328" s="170" t="s">
        <v>1</v>
      </c>
      <c r="L328" s="175"/>
      <c r="M328" s="176" t="s">
        <v>1</v>
      </c>
      <c r="N328" s="177" t="s">
        <v>42</v>
      </c>
      <c r="P328" s="142">
        <f>O328*H328</f>
        <v>0</v>
      </c>
      <c r="Q328" s="142">
        <v>0</v>
      </c>
      <c r="R328" s="142">
        <f>Q328*H328</f>
        <v>0</v>
      </c>
      <c r="S328" s="142">
        <v>0</v>
      </c>
      <c r="T328" s="143">
        <f>S328*H328</f>
        <v>0</v>
      </c>
      <c r="AR328" s="144" t="s">
        <v>281</v>
      </c>
      <c r="AT328" s="144" t="s">
        <v>205</v>
      </c>
      <c r="AU328" s="144" t="s">
        <v>87</v>
      </c>
      <c r="AY328" s="17" t="s">
        <v>140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7" t="s">
        <v>85</v>
      </c>
      <c r="BK328" s="145">
        <f>ROUND(I328*H328,2)</f>
        <v>0</v>
      </c>
      <c r="BL328" s="17" t="s">
        <v>226</v>
      </c>
      <c r="BM328" s="144" t="s">
        <v>453</v>
      </c>
    </row>
    <row r="329" spans="2:65" s="1" customFormat="1" ht="55.5" customHeight="1">
      <c r="B329" s="32"/>
      <c r="C329" s="133" t="s">
        <v>454</v>
      </c>
      <c r="D329" s="133" t="s">
        <v>143</v>
      </c>
      <c r="E329" s="134" t="s">
        <v>455</v>
      </c>
      <c r="F329" s="135" t="s">
        <v>456</v>
      </c>
      <c r="G329" s="136" t="s">
        <v>296</v>
      </c>
      <c r="H329" s="178"/>
      <c r="I329" s="138"/>
      <c r="J329" s="139">
        <f>ROUND(I329*H329,2)</f>
        <v>0</v>
      </c>
      <c r="K329" s="135" t="s">
        <v>147</v>
      </c>
      <c r="L329" s="32"/>
      <c r="M329" s="140" t="s">
        <v>1</v>
      </c>
      <c r="N329" s="141" t="s">
        <v>42</v>
      </c>
      <c r="P329" s="142">
        <f>O329*H329</f>
        <v>0</v>
      </c>
      <c r="Q329" s="142">
        <v>0</v>
      </c>
      <c r="R329" s="142">
        <f>Q329*H329</f>
        <v>0</v>
      </c>
      <c r="S329" s="142">
        <v>0</v>
      </c>
      <c r="T329" s="143">
        <f>S329*H329</f>
        <v>0</v>
      </c>
      <c r="AR329" s="144" t="s">
        <v>226</v>
      </c>
      <c r="AT329" s="144" t="s">
        <v>143</v>
      </c>
      <c r="AU329" s="144" t="s">
        <v>87</v>
      </c>
      <c r="AY329" s="17" t="s">
        <v>140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7" t="s">
        <v>85</v>
      </c>
      <c r="BK329" s="145">
        <f>ROUND(I329*H329,2)</f>
        <v>0</v>
      </c>
      <c r="BL329" s="17" t="s">
        <v>226</v>
      </c>
      <c r="BM329" s="144" t="s">
        <v>457</v>
      </c>
    </row>
    <row r="330" spans="2:65" s="11" customFormat="1" ht="22.75" customHeight="1">
      <c r="B330" s="121"/>
      <c r="D330" s="122" t="s">
        <v>76</v>
      </c>
      <c r="E330" s="131" t="s">
        <v>458</v>
      </c>
      <c r="F330" s="131" t="s">
        <v>459</v>
      </c>
      <c r="I330" s="124"/>
      <c r="J330" s="132">
        <f>BK330</f>
        <v>0</v>
      </c>
      <c r="L330" s="121"/>
      <c r="M330" s="126"/>
      <c r="P330" s="127">
        <f>SUM(P331:P458)</f>
        <v>0</v>
      </c>
      <c r="R330" s="127">
        <f>SUM(R331:R458)</f>
        <v>1.63493252</v>
      </c>
      <c r="T330" s="128">
        <f>SUM(T331:T458)</f>
        <v>0.61185</v>
      </c>
      <c r="AR330" s="122" t="s">
        <v>87</v>
      </c>
      <c r="AT330" s="129" t="s">
        <v>76</v>
      </c>
      <c r="AU330" s="129" t="s">
        <v>85</v>
      </c>
      <c r="AY330" s="122" t="s">
        <v>140</v>
      </c>
      <c r="BK330" s="130">
        <f>SUM(BK331:BK458)</f>
        <v>0</v>
      </c>
    </row>
    <row r="331" spans="2:65" s="1" customFormat="1" ht="37.75" customHeight="1">
      <c r="B331" s="32"/>
      <c r="C331" s="133" t="s">
        <v>460</v>
      </c>
      <c r="D331" s="133" t="s">
        <v>143</v>
      </c>
      <c r="E331" s="134" t="s">
        <v>461</v>
      </c>
      <c r="F331" s="135" t="s">
        <v>462</v>
      </c>
      <c r="G331" s="136" t="s">
        <v>161</v>
      </c>
      <c r="H331" s="137">
        <v>204.65</v>
      </c>
      <c r="I331" s="138"/>
      <c r="J331" s="139">
        <f>ROUND(I331*H331,2)</f>
        <v>0</v>
      </c>
      <c r="K331" s="135" t="s">
        <v>147</v>
      </c>
      <c r="L331" s="32"/>
      <c r="M331" s="140" t="s">
        <v>1</v>
      </c>
      <c r="N331" s="141" t="s">
        <v>42</v>
      </c>
      <c r="P331" s="142">
        <f>O331*H331</f>
        <v>0</v>
      </c>
      <c r="Q331" s="142">
        <v>0</v>
      </c>
      <c r="R331" s="142">
        <f>Q331*H331</f>
        <v>0</v>
      </c>
      <c r="S331" s="142">
        <v>0</v>
      </c>
      <c r="T331" s="143">
        <f>S331*H331</f>
        <v>0</v>
      </c>
      <c r="AR331" s="144" t="s">
        <v>226</v>
      </c>
      <c r="AT331" s="144" t="s">
        <v>143</v>
      </c>
      <c r="AU331" s="144" t="s">
        <v>87</v>
      </c>
      <c r="AY331" s="17" t="s">
        <v>140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7" t="s">
        <v>85</v>
      </c>
      <c r="BK331" s="145">
        <f>ROUND(I331*H331,2)</f>
        <v>0</v>
      </c>
      <c r="BL331" s="17" t="s">
        <v>226</v>
      </c>
      <c r="BM331" s="144" t="s">
        <v>463</v>
      </c>
    </row>
    <row r="332" spans="2:65" s="12" customFormat="1">
      <c r="B332" s="146"/>
      <c r="D332" s="147" t="s">
        <v>149</v>
      </c>
      <c r="E332" s="148" t="s">
        <v>1</v>
      </c>
      <c r="F332" s="149" t="s">
        <v>464</v>
      </c>
      <c r="H332" s="150">
        <v>131.69999999999999</v>
      </c>
      <c r="I332" s="151"/>
      <c r="L332" s="146"/>
      <c r="M332" s="152"/>
      <c r="T332" s="153"/>
      <c r="AT332" s="148" t="s">
        <v>149</v>
      </c>
      <c r="AU332" s="148" t="s">
        <v>87</v>
      </c>
      <c r="AV332" s="12" t="s">
        <v>87</v>
      </c>
      <c r="AW332" s="12" t="s">
        <v>32</v>
      </c>
      <c r="AX332" s="12" t="s">
        <v>77</v>
      </c>
      <c r="AY332" s="148" t="s">
        <v>140</v>
      </c>
    </row>
    <row r="333" spans="2:65" s="12" customFormat="1">
      <c r="B333" s="146"/>
      <c r="D333" s="147" t="s">
        <v>149</v>
      </c>
      <c r="E333" s="148" t="s">
        <v>1</v>
      </c>
      <c r="F333" s="149" t="s">
        <v>465</v>
      </c>
      <c r="H333" s="150">
        <v>44</v>
      </c>
      <c r="I333" s="151"/>
      <c r="L333" s="146"/>
      <c r="M333" s="152"/>
      <c r="T333" s="153"/>
      <c r="AT333" s="148" t="s">
        <v>149</v>
      </c>
      <c r="AU333" s="148" t="s">
        <v>87</v>
      </c>
      <c r="AV333" s="12" t="s">
        <v>87</v>
      </c>
      <c r="AW333" s="12" t="s">
        <v>32</v>
      </c>
      <c r="AX333" s="12" t="s">
        <v>77</v>
      </c>
      <c r="AY333" s="148" t="s">
        <v>140</v>
      </c>
    </row>
    <row r="334" spans="2:65" s="12" customFormat="1">
      <c r="B334" s="146"/>
      <c r="D334" s="147" t="s">
        <v>149</v>
      </c>
      <c r="E334" s="148" t="s">
        <v>1</v>
      </c>
      <c r="F334" s="149" t="s">
        <v>466</v>
      </c>
      <c r="H334" s="150">
        <v>28.95</v>
      </c>
      <c r="I334" s="151"/>
      <c r="L334" s="146"/>
      <c r="M334" s="152"/>
      <c r="T334" s="153"/>
      <c r="AT334" s="148" t="s">
        <v>149</v>
      </c>
      <c r="AU334" s="148" t="s">
        <v>87</v>
      </c>
      <c r="AV334" s="12" t="s">
        <v>87</v>
      </c>
      <c r="AW334" s="12" t="s">
        <v>32</v>
      </c>
      <c r="AX334" s="12" t="s">
        <v>77</v>
      </c>
      <c r="AY334" s="148" t="s">
        <v>140</v>
      </c>
    </row>
    <row r="335" spans="2:65" s="13" customFormat="1">
      <c r="B335" s="154"/>
      <c r="D335" s="147" t="s">
        <v>149</v>
      </c>
      <c r="E335" s="155" t="s">
        <v>1</v>
      </c>
      <c r="F335" s="156" t="s">
        <v>151</v>
      </c>
      <c r="H335" s="157">
        <v>204.65</v>
      </c>
      <c r="I335" s="158"/>
      <c r="L335" s="154"/>
      <c r="M335" s="159"/>
      <c r="T335" s="160"/>
      <c r="AT335" s="155" t="s">
        <v>149</v>
      </c>
      <c r="AU335" s="155" t="s">
        <v>87</v>
      </c>
      <c r="AV335" s="13" t="s">
        <v>152</v>
      </c>
      <c r="AW335" s="13" t="s">
        <v>32</v>
      </c>
      <c r="AX335" s="13" t="s">
        <v>77</v>
      </c>
      <c r="AY335" s="155" t="s">
        <v>140</v>
      </c>
    </row>
    <row r="336" spans="2:65" s="14" customFormat="1">
      <c r="B336" s="161"/>
      <c r="D336" s="147" t="s">
        <v>149</v>
      </c>
      <c r="E336" s="162" t="s">
        <v>1</v>
      </c>
      <c r="F336" s="163" t="s">
        <v>153</v>
      </c>
      <c r="H336" s="164">
        <v>204.65</v>
      </c>
      <c r="I336" s="165"/>
      <c r="L336" s="161"/>
      <c r="M336" s="166"/>
      <c r="T336" s="167"/>
      <c r="AT336" s="162" t="s">
        <v>149</v>
      </c>
      <c r="AU336" s="162" t="s">
        <v>87</v>
      </c>
      <c r="AV336" s="14" t="s">
        <v>141</v>
      </c>
      <c r="AW336" s="14" t="s">
        <v>32</v>
      </c>
      <c r="AX336" s="14" t="s">
        <v>85</v>
      </c>
      <c r="AY336" s="162" t="s">
        <v>140</v>
      </c>
    </row>
    <row r="337" spans="2:65" s="1" customFormat="1" ht="33" customHeight="1">
      <c r="B337" s="32"/>
      <c r="C337" s="133" t="s">
        <v>467</v>
      </c>
      <c r="D337" s="133" t="s">
        <v>143</v>
      </c>
      <c r="E337" s="134" t="s">
        <v>468</v>
      </c>
      <c r="F337" s="135" t="s">
        <v>469</v>
      </c>
      <c r="G337" s="136" t="s">
        <v>161</v>
      </c>
      <c r="H337" s="137">
        <v>5.9290000000000003</v>
      </c>
      <c r="I337" s="138"/>
      <c r="J337" s="139">
        <f>ROUND(I337*H337,2)</f>
        <v>0</v>
      </c>
      <c r="K337" s="135" t="s">
        <v>147</v>
      </c>
      <c r="L337" s="32"/>
      <c r="M337" s="140" t="s">
        <v>1</v>
      </c>
      <c r="N337" s="141" t="s">
        <v>42</v>
      </c>
      <c r="P337" s="142">
        <f>O337*H337</f>
        <v>0</v>
      </c>
      <c r="Q337" s="142">
        <v>0</v>
      </c>
      <c r="R337" s="142">
        <f>Q337*H337</f>
        <v>0</v>
      </c>
      <c r="S337" s="142">
        <v>0</v>
      </c>
      <c r="T337" s="143">
        <f>S337*H337</f>
        <v>0</v>
      </c>
      <c r="AR337" s="144" t="s">
        <v>226</v>
      </c>
      <c r="AT337" s="144" t="s">
        <v>143</v>
      </c>
      <c r="AU337" s="144" t="s">
        <v>87</v>
      </c>
      <c r="AY337" s="17" t="s">
        <v>140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7" t="s">
        <v>85</v>
      </c>
      <c r="BK337" s="145">
        <f>ROUND(I337*H337,2)</f>
        <v>0</v>
      </c>
      <c r="BL337" s="17" t="s">
        <v>226</v>
      </c>
      <c r="BM337" s="144" t="s">
        <v>470</v>
      </c>
    </row>
    <row r="338" spans="2:65" s="12" customFormat="1">
      <c r="B338" s="146"/>
      <c r="D338" s="147" t="s">
        <v>149</v>
      </c>
      <c r="E338" s="148" t="s">
        <v>1</v>
      </c>
      <c r="F338" s="149" t="s">
        <v>471</v>
      </c>
      <c r="H338" s="150">
        <v>3.5859999999999999</v>
      </c>
      <c r="I338" s="151"/>
      <c r="L338" s="146"/>
      <c r="M338" s="152"/>
      <c r="T338" s="153"/>
      <c r="AT338" s="148" t="s">
        <v>149</v>
      </c>
      <c r="AU338" s="148" t="s">
        <v>87</v>
      </c>
      <c r="AV338" s="12" t="s">
        <v>87</v>
      </c>
      <c r="AW338" s="12" t="s">
        <v>32</v>
      </c>
      <c r="AX338" s="12" t="s">
        <v>77</v>
      </c>
      <c r="AY338" s="148" t="s">
        <v>140</v>
      </c>
    </row>
    <row r="339" spans="2:65" s="12" customFormat="1">
      <c r="B339" s="146"/>
      <c r="D339" s="147" t="s">
        <v>149</v>
      </c>
      <c r="E339" s="148" t="s">
        <v>1</v>
      </c>
      <c r="F339" s="149" t="s">
        <v>472</v>
      </c>
      <c r="H339" s="150">
        <v>2.343</v>
      </c>
      <c r="I339" s="151"/>
      <c r="L339" s="146"/>
      <c r="M339" s="152"/>
      <c r="T339" s="153"/>
      <c r="AT339" s="148" t="s">
        <v>149</v>
      </c>
      <c r="AU339" s="148" t="s">
        <v>87</v>
      </c>
      <c r="AV339" s="12" t="s">
        <v>87</v>
      </c>
      <c r="AW339" s="12" t="s">
        <v>32</v>
      </c>
      <c r="AX339" s="12" t="s">
        <v>77</v>
      </c>
      <c r="AY339" s="148" t="s">
        <v>140</v>
      </c>
    </row>
    <row r="340" spans="2:65" s="13" customFormat="1">
      <c r="B340" s="154"/>
      <c r="D340" s="147" t="s">
        <v>149</v>
      </c>
      <c r="E340" s="155" t="s">
        <v>1</v>
      </c>
      <c r="F340" s="156" t="s">
        <v>151</v>
      </c>
      <c r="H340" s="157">
        <v>5.9290000000000003</v>
      </c>
      <c r="I340" s="158"/>
      <c r="L340" s="154"/>
      <c r="M340" s="159"/>
      <c r="T340" s="160"/>
      <c r="AT340" s="155" t="s">
        <v>149</v>
      </c>
      <c r="AU340" s="155" t="s">
        <v>87</v>
      </c>
      <c r="AV340" s="13" t="s">
        <v>152</v>
      </c>
      <c r="AW340" s="13" t="s">
        <v>32</v>
      </c>
      <c r="AX340" s="13" t="s">
        <v>77</v>
      </c>
      <c r="AY340" s="155" t="s">
        <v>140</v>
      </c>
    </row>
    <row r="341" spans="2:65" s="14" customFormat="1">
      <c r="B341" s="161"/>
      <c r="D341" s="147" t="s">
        <v>149</v>
      </c>
      <c r="E341" s="162" t="s">
        <v>1</v>
      </c>
      <c r="F341" s="163" t="s">
        <v>153</v>
      </c>
      <c r="H341" s="164">
        <v>5.9290000000000003</v>
      </c>
      <c r="I341" s="165"/>
      <c r="L341" s="161"/>
      <c r="M341" s="166"/>
      <c r="T341" s="167"/>
      <c r="AT341" s="162" t="s">
        <v>149</v>
      </c>
      <c r="AU341" s="162" t="s">
        <v>87</v>
      </c>
      <c r="AV341" s="14" t="s">
        <v>141</v>
      </c>
      <c r="AW341" s="14" t="s">
        <v>32</v>
      </c>
      <c r="AX341" s="14" t="s">
        <v>85</v>
      </c>
      <c r="AY341" s="162" t="s">
        <v>140</v>
      </c>
    </row>
    <row r="342" spans="2:65" s="1" customFormat="1" ht="24.25" customHeight="1">
      <c r="B342" s="32"/>
      <c r="C342" s="133" t="s">
        <v>473</v>
      </c>
      <c r="D342" s="133" t="s">
        <v>143</v>
      </c>
      <c r="E342" s="134" t="s">
        <v>474</v>
      </c>
      <c r="F342" s="135" t="s">
        <v>475</v>
      </c>
      <c r="G342" s="136" t="s">
        <v>161</v>
      </c>
      <c r="H342" s="137">
        <v>204.65</v>
      </c>
      <c r="I342" s="138"/>
      <c r="J342" s="139">
        <f>ROUND(I342*H342,2)</f>
        <v>0</v>
      </c>
      <c r="K342" s="135" t="s">
        <v>147</v>
      </c>
      <c r="L342" s="32"/>
      <c r="M342" s="140" t="s">
        <v>1</v>
      </c>
      <c r="N342" s="141" t="s">
        <v>42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226</v>
      </c>
      <c r="AT342" s="144" t="s">
        <v>143</v>
      </c>
      <c r="AU342" s="144" t="s">
        <v>87</v>
      </c>
      <c r="AY342" s="17" t="s">
        <v>140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7" t="s">
        <v>85</v>
      </c>
      <c r="BK342" s="145">
        <f>ROUND(I342*H342,2)</f>
        <v>0</v>
      </c>
      <c r="BL342" s="17" t="s">
        <v>226</v>
      </c>
      <c r="BM342" s="144" t="s">
        <v>476</v>
      </c>
    </row>
    <row r="343" spans="2:65" s="12" customFormat="1">
      <c r="B343" s="146"/>
      <c r="D343" s="147" t="s">
        <v>149</v>
      </c>
      <c r="E343" s="148" t="s">
        <v>1</v>
      </c>
      <c r="F343" s="149" t="s">
        <v>464</v>
      </c>
      <c r="H343" s="150">
        <v>131.69999999999999</v>
      </c>
      <c r="I343" s="151"/>
      <c r="L343" s="146"/>
      <c r="M343" s="152"/>
      <c r="T343" s="153"/>
      <c r="AT343" s="148" t="s">
        <v>149</v>
      </c>
      <c r="AU343" s="148" t="s">
        <v>87</v>
      </c>
      <c r="AV343" s="12" t="s">
        <v>87</v>
      </c>
      <c r="AW343" s="12" t="s">
        <v>32</v>
      </c>
      <c r="AX343" s="12" t="s">
        <v>77</v>
      </c>
      <c r="AY343" s="148" t="s">
        <v>140</v>
      </c>
    </row>
    <row r="344" spans="2:65" s="12" customFormat="1">
      <c r="B344" s="146"/>
      <c r="D344" s="147" t="s">
        <v>149</v>
      </c>
      <c r="E344" s="148" t="s">
        <v>1</v>
      </c>
      <c r="F344" s="149" t="s">
        <v>465</v>
      </c>
      <c r="H344" s="150">
        <v>44</v>
      </c>
      <c r="I344" s="151"/>
      <c r="L344" s="146"/>
      <c r="M344" s="152"/>
      <c r="T344" s="153"/>
      <c r="AT344" s="148" t="s">
        <v>149</v>
      </c>
      <c r="AU344" s="148" t="s">
        <v>87</v>
      </c>
      <c r="AV344" s="12" t="s">
        <v>87</v>
      </c>
      <c r="AW344" s="12" t="s">
        <v>32</v>
      </c>
      <c r="AX344" s="12" t="s">
        <v>77</v>
      </c>
      <c r="AY344" s="148" t="s">
        <v>140</v>
      </c>
    </row>
    <row r="345" spans="2:65" s="12" customFormat="1">
      <c r="B345" s="146"/>
      <c r="D345" s="147" t="s">
        <v>149</v>
      </c>
      <c r="E345" s="148" t="s">
        <v>1</v>
      </c>
      <c r="F345" s="149" t="s">
        <v>466</v>
      </c>
      <c r="H345" s="150">
        <v>28.95</v>
      </c>
      <c r="I345" s="151"/>
      <c r="L345" s="146"/>
      <c r="M345" s="152"/>
      <c r="T345" s="153"/>
      <c r="AT345" s="148" t="s">
        <v>149</v>
      </c>
      <c r="AU345" s="148" t="s">
        <v>87</v>
      </c>
      <c r="AV345" s="12" t="s">
        <v>87</v>
      </c>
      <c r="AW345" s="12" t="s">
        <v>32</v>
      </c>
      <c r="AX345" s="12" t="s">
        <v>77</v>
      </c>
      <c r="AY345" s="148" t="s">
        <v>140</v>
      </c>
    </row>
    <row r="346" spans="2:65" s="13" customFormat="1">
      <c r="B346" s="154"/>
      <c r="D346" s="147" t="s">
        <v>149</v>
      </c>
      <c r="E346" s="155" t="s">
        <v>1</v>
      </c>
      <c r="F346" s="156" t="s">
        <v>151</v>
      </c>
      <c r="H346" s="157">
        <v>204.65</v>
      </c>
      <c r="I346" s="158"/>
      <c r="L346" s="154"/>
      <c r="M346" s="159"/>
      <c r="T346" s="160"/>
      <c r="AT346" s="155" t="s">
        <v>149</v>
      </c>
      <c r="AU346" s="155" t="s">
        <v>87</v>
      </c>
      <c r="AV346" s="13" t="s">
        <v>152</v>
      </c>
      <c r="AW346" s="13" t="s">
        <v>32</v>
      </c>
      <c r="AX346" s="13" t="s">
        <v>77</v>
      </c>
      <c r="AY346" s="155" t="s">
        <v>140</v>
      </c>
    </row>
    <row r="347" spans="2:65" s="14" customFormat="1">
      <c r="B347" s="161"/>
      <c r="D347" s="147" t="s">
        <v>149</v>
      </c>
      <c r="E347" s="162" t="s">
        <v>1</v>
      </c>
      <c r="F347" s="163" t="s">
        <v>153</v>
      </c>
      <c r="H347" s="164">
        <v>204.65</v>
      </c>
      <c r="I347" s="165"/>
      <c r="L347" s="161"/>
      <c r="M347" s="166"/>
      <c r="T347" s="167"/>
      <c r="AT347" s="162" t="s">
        <v>149</v>
      </c>
      <c r="AU347" s="162" t="s">
        <v>87</v>
      </c>
      <c r="AV347" s="14" t="s">
        <v>141</v>
      </c>
      <c r="AW347" s="14" t="s">
        <v>32</v>
      </c>
      <c r="AX347" s="14" t="s">
        <v>85</v>
      </c>
      <c r="AY347" s="162" t="s">
        <v>140</v>
      </c>
    </row>
    <row r="348" spans="2:65" s="1" customFormat="1" ht="24.25" customHeight="1">
      <c r="B348" s="32"/>
      <c r="C348" s="133" t="s">
        <v>477</v>
      </c>
      <c r="D348" s="133" t="s">
        <v>143</v>
      </c>
      <c r="E348" s="134" t="s">
        <v>478</v>
      </c>
      <c r="F348" s="135" t="s">
        <v>479</v>
      </c>
      <c r="G348" s="136" t="s">
        <v>161</v>
      </c>
      <c r="H348" s="137">
        <v>5.9290000000000003</v>
      </c>
      <c r="I348" s="138"/>
      <c r="J348" s="139">
        <f>ROUND(I348*H348,2)</f>
        <v>0</v>
      </c>
      <c r="K348" s="135" t="s">
        <v>147</v>
      </c>
      <c r="L348" s="32"/>
      <c r="M348" s="140" t="s">
        <v>1</v>
      </c>
      <c r="N348" s="141" t="s">
        <v>42</v>
      </c>
      <c r="P348" s="142">
        <f>O348*H348</f>
        <v>0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AR348" s="144" t="s">
        <v>226</v>
      </c>
      <c r="AT348" s="144" t="s">
        <v>143</v>
      </c>
      <c r="AU348" s="144" t="s">
        <v>87</v>
      </c>
      <c r="AY348" s="17" t="s">
        <v>140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7" t="s">
        <v>85</v>
      </c>
      <c r="BK348" s="145">
        <f>ROUND(I348*H348,2)</f>
        <v>0</v>
      </c>
      <c r="BL348" s="17" t="s">
        <v>226</v>
      </c>
      <c r="BM348" s="144" t="s">
        <v>480</v>
      </c>
    </row>
    <row r="349" spans="2:65" s="12" customFormat="1">
      <c r="B349" s="146"/>
      <c r="D349" s="147" t="s">
        <v>149</v>
      </c>
      <c r="E349" s="148" t="s">
        <v>1</v>
      </c>
      <c r="F349" s="149" t="s">
        <v>471</v>
      </c>
      <c r="H349" s="150">
        <v>3.5859999999999999</v>
      </c>
      <c r="I349" s="151"/>
      <c r="L349" s="146"/>
      <c r="M349" s="152"/>
      <c r="T349" s="153"/>
      <c r="AT349" s="148" t="s">
        <v>149</v>
      </c>
      <c r="AU349" s="148" t="s">
        <v>87</v>
      </c>
      <c r="AV349" s="12" t="s">
        <v>87</v>
      </c>
      <c r="AW349" s="12" t="s">
        <v>32</v>
      </c>
      <c r="AX349" s="12" t="s">
        <v>77</v>
      </c>
      <c r="AY349" s="148" t="s">
        <v>140</v>
      </c>
    </row>
    <row r="350" spans="2:65" s="12" customFormat="1">
      <c r="B350" s="146"/>
      <c r="D350" s="147" t="s">
        <v>149</v>
      </c>
      <c r="E350" s="148" t="s">
        <v>1</v>
      </c>
      <c r="F350" s="149" t="s">
        <v>472</v>
      </c>
      <c r="H350" s="150">
        <v>2.343</v>
      </c>
      <c r="I350" s="151"/>
      <c r="L350" s="146"/>
      <c r="M350" s="152"/>
      <c r="T350" s="153"/>
      <c r="AT350" s="148" t="s">
        <v>149</v>
      </c>
      <c r="AU350" s="148" t="s">
        <v>87</v>
      </c>
      <c r="AV350" s="12" t="s">
        <v>87</v>
      </c>
      <c r="AW350" s="12" t="s">
        <v>32</v>
      </c>
      <c r="AX350" s="12" t="s">
        <v>77</v>
      </c>
      <c r="AY350" s="148" t="s">
        <v>140</v>
      </c>
    </row>
    <row r="351" spans="2:65" s="13" customFormat="1">
      <c r="B351" s="154"/>
      <c r="D351" s="147" t="s">
        <v>149</v>
      </c>
      <c r="E351" s="155" t="s">
        <v>1</v>
      </c>
      <c r="F351" s="156" t="s">
        <v>151</v>
      </c>
      <c r="H351" s="157">
        <v>5.9290000000000003</v>
      </c>
      <c r="I351" s="158"/>
      <c r="L351" s="154"/>
      <c r="M351" s="159"/>
      <c r="T351" s="160"/>
      <c r="AT351" s="155" t="s">
        <v>149</v>
      </c>
      <c r="AU351" s="155" t="s">
        <v>87</v>
      </c>
      <c r="AV351" s="13" t="s">
        <v>152</v>
      </c>
      <c r="AW351" s="13" t="s">
        <v>32</v>
      </c>
      <c r="AX351" s="13" t="s">
        <v>77</v>
      </c>
      <c r="AY351" s="155" t="s">
        <v>140</v>
      </c>
    </row>
    <row r="352" spans="2:65" s="14" customFormat="1">
      <c r="B352" s="161"/>
      <c r="D352" s="147" t="s">
        <v>149</v>
      </c>
      <c r="E352" s="162" t="s">
        <v>1</v>
      </c>
      <c r="F352" s="163" t="s">
        <v>153</v>
      </c>
      <c r="H352" s="164">
        <v>5.9290000000000003</v>
      </c>
      <c r="I352" s="165"/>
      <c r="L352" s="161"/>
      <c r="M352" s="166"/>
      <c r="T352" s="167"/>
      <c r="AT352" s="162" t="s">
        <v>149</v>
      </c>
      <c r="AU352" s="162" t="s">
        <v>87</v>
      </c>
      <c r="AV352" s="14" t="s">
        <v>141</v>
      </c>
      <c r="AW352" s="14" t="s">
        <v>32</v>
      </c>
      <c r="AX352" s="14" t="s">
        <v>85</v>
      </c>
      <c r="AY352" s="162" t="s">
        <v>140</v>
      </c>
    </row>
    <row r="353" spans="2:65" s="1" customFormat="1" ht="24.25" customHeight="1">
      <c r="B353" s="32"/>
      <c r="C353" s="133" t="s">
        <v>481</v>
      </c>
      <c r="D353" s="133" t="s">
        <v>143</v>
      </c>
      <c r="E353" s="134" t="s">
        <v>482</v>
      </c>
      <c r="F353" s="135" t="s">
        <v>483</v>
      </c>
      <c r="G353" s="136" t="s">
        <v>161</v>
      </c>
      <c r="H353" s="137">
        <v>204.65</v>
      </c>
      <c r="I353" s="138"/>
      <c r="J353" s="139">
        <f>ROUND(I353*H353,2)</f>
        <v>0</v>
      </c>
      <c r="K353" s="135" t="s">
        <v>147</v>
      </c>
      <c r="L353" s="32"/>
      <c r="M353" s="140" t="s">
        <v>1</v>
      </c>
      <c r="N353" s="141" t="s">
        <v>42</v>
      </c>
      <c r="P353" s="142">
        <f>O353*H353</f>
        <v>0</v>
      </c>
      <c r="Q353" s="142">
        <v>3.0000000000000001E-5</v>
      </c>
      <c r="R353" s="142">
        <f>Q353*H353</f>
        <v>6.1395E-3</v>
      </c>
      <c r="S353" s="142">
        <v>0</v>
      </c>
      <c r="T353" s="143">
        <f>S353*H353</f>
        <v>0</v>
      </c>
      <c r="AR353" s="144" t="s">
        <v>226</v>
      </c>
      <c r="AT353" s="144" t="s">
        <v>143</v>
      </c>
      <c r="AU353" s="144" t="s">
        <v>87</v>
      </c>
      <c r="AY353" s="17" t="s">
        <v>140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85</v>
      </c>
      <c r="BK353" s="145">
        <f>ROUND(I353*H353,2)</f>
        <v>0</v>
      </c>
      <c r="BL353" s="17" t="s">
        <v>226</v>
      </c>
      <c r="BM353" s="144" t="s">
        <v>484</v>
      </c>
    </row>
    <row r="354" spans="2:65" s="12" customFormat="1">
      <c r="B354" s="146"/>
      <c r="D354" s="147" t="s">
        <v>149</v>
      </c>
      <c r="E354" s="148" t="s">
        <v>1</v>
      </c>
      <c r="F354" s="149" t="s">
        <v>464</v>
      </c>
      <c r="H354" s="150">
        <v>131.69999999999999</v>
      </c>
      <c r="I354" s="151"/>
      <c r="L354" s="146"/>
      <c r="M354" s="152"/>
      <c r="T354" s="153"/>
      <c r="AT354" s="148" t="s">
        <v>149</v>
      </c>
      <c r="AU354" s="148" t="s">
        <v>87</v>
      </c>
      <c r="AV354" s="12" t="s">
        <v>87</v>
      </c>
      <c r="AW354" s="12" t="s">
        <v>32</v>
      </c>
      <c r="AX354" s="12" t="s">
        <v>77</v>
      </c>
      <c r="AY354" s="148" t="s">
        <v>140</v>
      </c>
    </row>
    <row r="355" spans="2:65" s="12" customFormat="1">
      <c r="B355" s="146"/>
      <c r="D355" s="147" t="s">
        <v>149</v>
      </c>
      <c r="E355" s="148" t="s">
        <v>1</v>
      </c>
      <c r="F355" s="149" t="s">
        <v>465</v>
      </c>
      <c r="H355" s="150">
        <v>44</v>
      </c>
      <c r="I355" s="151"/>
      <c r="L355" s="146"/>
      <c r="M355" s="152"/>
      <c r="T355" s="153"/>
      <c r="AT355" s="148" t="s">
        <v>149</v>
      </c>
      <c r="AU355" s="148" t="s">
        <v>87</v>
      </c>
      <c r="AV355" s="12" t="s">
        <v>87</v>
      </c>
      <c r="AW355" s="12" t="s">
        <v>32</v>
      </c>
      <c r="AX355" s="12" t="s">
        <v>77</v>
      </c>
      <c r="AY355" s="148" t="s">
        <v>140</v>
      </c>
    </row>
    <row r="356" spans="2:65" s="12" customFormat="1">
      <c r="B356" s="146"/>
      <c r="D356" s="147" t="s">
        <v>149</v>
      </c>
      <c r="E356" s="148" t="s">
        <v>1</v>
      </c>
      <c r="F356" s="149" t="s">
        <v>466</v>
      </c>
      <c r="H356" s="150">
        <v>28.95</v>
      </c>
      <c r="I356" s="151"/>
      <c r="L356" s="146"/>
      <c r="M356" s="152"/>
      <c r="T356" s="153"/>
      <c r="AT356" s="148" t="s">
        <v>149</v>
      </c>
      <c r="AU356" s="148" t="s">
        <v>87</v>
      </c>
      <c r="AV356" s="12" t="s">
        <v>87</v>
      </c>
      <c r="AW356" s="12" t="s">
        <v>32</v>
      </c>
      <c r="AX356" s="12" t="s">
        <v>77</v>
      </c>
      <c r="AY356" s="148" t="s">
        <v>140</v>
      </c>
    </row>
    <row r="357" spans="2:65" s="13" customFormat="1">
      <c r="B357" s="154"/>
      <c r="D357" s="147" t="s">
        <v>149</v>
      </c>
      <c r="E357" s="155" t="s">
        <v>1</v>
      </c>
      <c r="F357" s="156" t="s">
        <v>151</v>
      </c>
      <c r="H357" s="157">
        <v>204.65</v>
      </c>
      <c r="I357" s="158"/>
      <c r="L357" s="154"/>
      <c r="M357" s="159"/>
      <c r="T357" s="160"/>
      <c r="AT357" s="155" t="s">
        <v>149</v>
      </c>
      <c r="AU357" s="155" t="s">
        <v>87</v>
      </c>
      <c r="AV357" s="13" t="s">
        <v>152</v>
      </c>
      <c r="AW357" s="13" t="s">
        <v>32</v>
      </c>
      <c r="AX357" s="13" t="s">
        <v>77</v>
      </c>
      <c r="AY357" s="155" t="s">
        <v>140</v>
      </c>
    </row>
    <row r="358" spans="2:65" s="14" customFormat="1">
      <c r="B358" s="161"/>
      <c r="D358" s="147" t="s">
        <v>149</v>
      </c>
      <c r="E358" s="162" t="s">
        <v>1</v>
      </c>
      <c r="F358" s="163" t="s">
        <v>153</v>
      </c>
      <c r="H358" s="164">
        <v>204.65</v>
      </c>
      <c r="I358" s="165"/>
      <c r="L358" s="161"/>
      <c r="M358" s="166"/>
      <c r="T358" s="167"/>
      <c r="AT358" s="162" t="s">
        <v>149</v>
      </c>
      <c r="AU358" s="162" t="s">
        <v>87</v>
      </c>
      <c r="AV358" s="14" t="s">
        <v>141</v>
      </c>
      <c r="AW358" s="14" t="s">
        <v>32</v>
      </c>
      <c r="AX358" s="14" t="s">
        <v>85</v>
      </c>
      <c r="AY358" s="162" t="s">
        <v>140</v>
      </c>
    </row>
    <row r="359" spans="2:65" s="1" customFormat="1" ht="24.25" customHeight="1">
      <c r="B359" s="32"/>
      <c r="C359" s="133" t="s">
        <v>485</v>
      </c>
      <c r="D359" s="133" t="s">
        <v>143</v>
      </c>
      <c r="E359" s="134" t="s">
        <v>486</v>
      </c>
      <c r="F359" s="135" t="s">
        <v>487</v>
      </c>
      <c r="G359" s="136" t="s">
        <v>161</v>
      </c>
      <c r="H359" s="137">
        <v>5.9290000000000003</v>
      </c>
      <c r="I359" s="138"/>
      <c r="J359" s="139">
        <f>ROUND(I359*H359,2)</f>
        <v>0</v>
      </c>
      <c r="K359" s="135" t="s">
        <v>147</v>
      </c>
      <c r="L359" s="32"/>
      <c r="M359" s="140" t="s">
        <v>1</v>
      </c>
      <c r="N359" s="141" t="s">
        <v>42</v>
      </c>
      <c r="P359" s="142">
        <f>O359*H359</f>
        <v>0</v>
      </c>
      <c r="Q359" s="142">
        <v>5.0000000000000002E-5</v>
      </c>
      <c r="R359" s="142">
        <f>Q359*H359</f>
        <v>2.9645000000000002E-4</v>
      </c>
      <c r="S359" s="142">
        <v>0</v>
      </c>
      <c r="T359" s="143">
        <f>S359*H359</f>
        <v>0</v>
      </c>
      <c r="AR359" s="144" t="s">
        <v>226</v>
      </c>
      <c r="AT359" s="144" t="s">
        <v>143</v>
      </c>
      <c r="AU359" s="144" t="s">
        <v>87</v>
      </c>
      <c r="AY359" s="17" t="s">
        <v>140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7" t="s">
        <v>85</v>
      </c>
      <c r="BK359" s="145">
        <f>ROUND(I359*H359,2)</f>
        <v>0</v>
      </c>
      <c r="BL359" s="17" t="s">
        <v>226</v>
      </c>
      <c r="BM359" s="144" t="s">
        <v>488</v>
      </c>
    </row>
    <row r="360" spans="2:65" s="12" customFormat="1">
      <c r="B360" s="146"/>
      <c r="D360" s="147" t="s">
        <v>149</v>
      </c>
      <c r="E360" s="148" t="s">
        <v>1</v>
      </c>
      <c r="F360" s="149" t="s">
        <v>471</v>
      </c>
      <c r="H360" s="150">
        <v>3.5859999999999999</v>
      </c>
      <c r="I360" s="151"/>
      <c r="L360" s="146"/>
      <c r="M360" s="152"/>
      <c r="T360" s="153"/>
      <c r="AT360" s="148" t="s">
        <v>149</v>
      </c>
      <c r="AU360" s="148" t="s">
        <v>87</v>
      </c>
      <c r="AV360" s="12" t="s">
        <v>87</v>
      </c>
      <c r="AW360" s="12" t="s">
        <v>32</v>
      </c>
      <c r="AX360" s="12" t="s">
        <v>77</v>
      </c>
      <c r="AY360" s="148" t="s">
        <v>140</v>
      </c>
    </row>
    <row r="361" spans="2:65" s="12" customFormat="1">
      <c r="B361" s="146"/>
      <c r="D361" s="147" t="s">
        <v>149</v>
      </c>
      <c r="E361" s="148" t="s">
        <v>1</v>
      </c>
      <c r="F361" s="149" t="s">
        <v>472</v>
      </c>
      <c r="H361" s="150">
        <v>2.343</v>
      </c>
      <c r="I361" s="151"/>
      <c r="L361" s="146"/>
      <c r="M361" s="152"/>
      <c r="T361" s="153"/>
      <c r="AT361" s="148" t="s">
        <v>149</v>
      </c>
      <c r="AU361" s="148" t="s">
        <v>87</v>
      </c>
      <c r="AV361" s="12" t="s">
        <v>87</v>
      </c>
      <c r="AW361" s="12" t="s">
        <v>32</v>
      </c>
      <c r="AX361" s="12" t="s">
        <v>77</v>
      </c>
      <c r="AY361" s="148" t="s">
        <v>140</v>
      </c>
    </row>
    <row r="362" spans="2:65" s="13" customFormat="1">
      <c r="B362" s="154"/>
      <c r="D362" s="147" t="s">
        <v>149</v>
      </c>
      <c r="E362" s="155" t="s">
        <v>1</v>
      </c>
      <c r="F362" s="156" t="s">
        <v>151</v>
      </c>
      <c r="H362" s="157">
        <v>5.9290000000000003</v>
      </c>
      <c r="I362" s="158"/>
      <c r="L362" s="154"/>
      <c r="M362" s="159"/>
      <c r="T362" s="160"/>
      <c r="AT362" s="155" t="s">
        <v>149</v>
      </c>
      <c r="AU362" s="155" t="s">
        <v>87</v>
      </c>
      <c r="AV362" s="13" t="s">
        <v>152</v>
      </c>
      <c r="AW362" s="13" t="s">
        <v>32</v>
      </c>
      <c r="AX362" s="13" t="s">
        <v>77</v>
      </c>
      <c r="AY362" s="155" t="s">
        <v>140</v>
      </c>
    </row>
    <row r="363" spans="2:65" s="14" customFormat="1">
      <c r="B363" s="161"/>
      <c r="D363" s="147" t="s">
        <v>149</v>
      </c>
      <c r="E363" s="162" t="s">
        <v>1</v>
      </c>
      <c r="F363" s="163" t="s">
        <v>153</v>
      </c>
      <c r="H363" s="164">
        <v>5.9290000000000003</v>
      </c>
      <c r="I363" s="165"/>
      <c r="L363" s="161"/>
      <c r="M363" s="166"/>
      <c r="T363" s="167"/>
      <c r="AT363" s="162" t="s">
        <v>149</v>
      </c>
      <c r="AU363" s="162" t="s">
        <v>87</v>
      </c>
      <c r="AV363" s="14" t="s">
        <v>141</v>
      </c>
      <c r="AW363" s="14" t="s">
        <v>32</v>
      </c>
      <c r="AX363" s="14" t="s">
        <v>85</v>
      </c>
      <c r="AY363" s="162" t="s">
        <v>140</v>
      </c>
    </row>
    <row r="364" spans="2:65" s="1" customFormat="1" ht="37.75" customHeight="1">
      <c r="B364" s="32"/>
      <c r="C364" s="133" t="s">
        <v>489</v>
      </c>
      <c r="D364" s="133" t="s">
        <v>143</v>
      </c>
      <c r="E364" s="134" t="s">
        <v>490</v>
      </c>
      <c r="F364" s="135" t="s">
        <v>491</v>
      </c>
      <c r="G364" s="136" t="s">
        <v>161</v>
      </c>
      <c r="H364" s="137">
        <v>204.65</v>
      </c>
      <c r="I364" s="138"/>
      <c r="J364" s="139">
        <f>ROUND(I364*H364,2)</f>
        <v>0</v>
      </c>
      <c r="K364" s="135" t="s">
        <v>147</v>
      </c>
      <c r="L364" s="32"/>
      <c r="M364" s="140" t="s">
        <v>1</v>
      </c>
      <c r="N364" s="141" t="s">
        <v>42</v>
      </c>
      <c r="P364" s="142">
        <f>O364*H364</f>
        <v>0</v>
      </c>
      <c r="Q364" s="142">
        <v>4.5500000000000002E-3</v>
      </c>
      <c r="R364" s="142">
        <f>Q364*H364</f>
        <v>0.93115750000000008</v>
      </c>
      <c r="S364" s="142">
        <v>0</v>
      </c>
      <c r="T364" s="143">
        <f>S364*H364</f>
        <v>0</v>
      </c>
      <c r="AR364" s="144" t="s">
        <v>226</v>
      </c>
      <c r="AT364" s="144" t="s">
        <v>143</v>
      </c>
      <c r="AU364" s="144" t="s">
        <v>87</v>
      </c>
      <c r="AY364" s="17" t="s">
        <v>140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7" t="s">
        <v>85</v>
      </c>
      <c r="BK364" s="145">
        <f>ROUND(I364*H364,2)</f>
        <v>0</v>
      </c>
      <c r="BL364" s="17" t="s">
        <v>226</v>
      </c>
      <c r="BM364" s="144" t="s">
        <v>492</v>
      </c>
    </row>
    <row r="365" spans="2:65" s="12" customFormat="1">
      <c r="B365" s="146"/>
      <c r="D365" s="147" t="s">
        <v>149</v>
      </c>
      <c r="E365" s="148" t="s">
        <v>1</v>
      </c>
      <c r="F365" s="149" t="s">
        <v>464</v>
      </c>
      <c r="H365" s="150">
        <v>131.69999999999999</v>
      </c>
      <c r="I365" s="151"/>
      <c r="L365" s="146"/>
      <c r="M365" s="152"/>
      <c r="T365" s="153"/>
      <c r="AT365" s="148" t="s">
        <v>149</v>
      </c>
      <c r="AU365" s="148" t="s">
        <v>87</v>
      </c>
      <c r="AV365" s="12" t="s">
        <v>87</v>
      </c>
      <c r="AW365" s="12" t="s">
        <v>32</v>
      </c>
      <c r="AX365" s="12" t="s">
        <v>77</v>
      </c>
      <c r="AY365" s="148" t="s">
        <v>140</v>
      </c>
    </row>
    <row r="366" spans="2:65" s="12" customFormat="1">
      <c r="B366" s="146"/>
      <c r="D366" s="147" t="s">
        <v>149</v>
      </c>
      <c r="E366" s="148" t="s">
        <v>1</v>
      </c>
      <c r="F366" s="149" t="s">
        <v>465</v>
      </c>
      <c r="H366" s="150">
        <v>44</v>
      </c>
      <c r="I366" s="151"/>
      <c r="L366" s="146"/>
      <c r="M366" s="152"/>
      <c r="T366" s="153"/>
      <c r="AT366" s="148" t="s">
        <v>149</v>
      </c>
      <c r="AU366" s="148" t="s">
        <v>87</v>
      </c>
      <c r="AV366" s="12" t="s">
        <v>87</v>
      </c>
      <c r="AW366" s="12" t="s">
        <v>32</v>
      </c>
      <c r="AX366" s="12" t="s">
        <v>77</v>
      </c>
      <c r="AY366" s="148" t="s">
        <v>140</v>
      </c>
    </row>
    <row r="367" spans="2:65" s="12" customFormat="1">
      <c r="B367" s="146"/>
      <c r="D367" s="147" t="s">
        <v>149</v>
      </c>
      <c r="E367" s="148" t="s">
        <v>1</v>
      </c>
      <c r="F367" s="149" t="s">
        <v>466</v>
      </c>
      <c r="H367" s="150">
        <v>28.95</v>
      </c>
      <c r="I367" s="151"/>
      <c r="L367" s="146"/>
      <c r="M367" s="152"/>
      <c r="T367" s="153"/>
      <c r="AT367" s="148" t="s">
        <v>149</v>
      </c>
      <c r="AU367" s="148" t="s">
        <v>87</v>
      </c>
      <c r="AV367" s="12" t="s">
        <v>87</v>
      </c>
      <c r="AW367" s="12" t="s">
        <v>32</v>
      </c>
      <c r="AX367" s="12" t="s">
        <v>77</v>
      </c>
      <c r="AY367" s="148" t="s">
        <v>140</v>
      </c>
    </row>
    <row r="368" spans="2:65" s="13" customFormat="1">
      <c r="B368" s="154"/>
      <c r="D368" s="147" t="s">
        <v>149</v>
      </c>
      <c r="E368" s="155" t="s">
        <v>1</v>
      </c>
      <c r="F368" s="156" t="s">
        <v>151</v>
      </c>
      <c r="H368" s="157">
        <v>204.65</v>
      </c>
      <c r="I368" s="158"/>
      <c r="L368" s="154"/>
      <c r="M368" s="159"/>
      <c r="T368" s="160"/>
      <c r="AT368" s="155" t="s">
        <v>149</v>
      </c>
      <c r="AU368" s="155" t="s">
        <v>87</v>
      </c>
      <c r="AV368" s="13" t="s">
        <v>152</v>
      </c>
      <c r="AW368" s="13" t="s">
        <v>32</v>
      </c>
      <c r="AX368" s="13" t="s">
        <v>77</v>
      </c>
      <c r="AY368" s="155" t="s">
        <v>140</v>
      </c>
    </row>
    <row r="369" spans="2:65" s="14" customFormat="1">
      <c r="B369" s="161"/>
      <c r="D369" s="147" t="s">
        <v>149</v>
      </c>
      <c r="E369" s="162" t="s">
        <v>1</v>
      </c>
      <c r="F369" s="163" t="s">
        <v>153</v>
      </c>
      <c r="H369" s="164">
        <v>204.65</v>
      </c>
      <c r="I369" s="165"/>
      <c r="L369" s="161"/>
      <c r="M369" s="166"/>
      <c r="T369" s="167"/>
      <c r="AT369" s="162" t="s">
        <v>149</v>
      </c>
      <c r="AU369" s="162" t="s">
        <v>87</v>
      </c>
      <c r="AV369" s="14" t="s">
        <v>141</v>
      </c>
      <c r="AW369" s="14" t="s">
        <v>32</v>
      </c>
      <c r="AX369" s="14" t="s">
        <v>85</v>
      </c>
      <c r="AY369" s="162" t="s">
        <v>140</v>
      </c>
    </row>
    <row r="370" spans="2:65" s="1" customFormat="1" ht="33" customHeight="1">
      <c r="B370" s="32"/>
      <c r="C370" s="133" t="s">
        <v>493</v>
      </c>
      <c r="D370" s="133" t="s">
        <v>143</v>
      </c>
      <c r="E370" s="134" t="s">
        <v>494</v>
      </c>
      <c r="F370" s="135" t="s">
        <v>495</v>
      </c>
      <c r="G370" s="136" t="s">
        <v>161</v>
      </c>
      <c r="H370" s="137">
        <v>5.9290000000000003</v>
      </c>
      <c r="I370" s="138"/>
      <c r="J370" s="139">
        <f>ROUND(I370*H370,2)</f>
        <v>0</v>
      </c>
      <c r="K370" s="135" t="s">
        <v>147</v>
      </c>
      <c r="L370" s="32"/>
      <c r="M370" s="140" t="s">
        <v>1</v>
      </c>
      <c r="N370" s="141" t="s">
        <v>42</v>
      </c>
      <c r="P370" s="142">
        <f>O370*H370</f>
        <v>0</v>
      </c>
      <c r="Q370" s="142">
        <v>4.3200000000000001E-3</v>
      </c>
      <c r="R370" s="142">
        <f>Q370*H370</f>
        <v>2.5613280000000002E-2</v>
      </c>
      <c r="S370" s="142">
        <v>0</v>
      </c>
      <c r="T370" s="143">
        <f>S370*H370</f>
        <v>0</v>
      </c>
      <c r="AR370" s="144" t="s">
        <v>226</v>
      </c>
      <c r="AT370" s="144" t="s">
        <v>143</v>
      </c>
      <c r="AU370" s="144" t="s">
        <v>87</v>
      </c>
      <c r="AY370" s="17" t="s">
        <v>140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7" t="s">
        <v>85</v>
      </c>
      <c r="BK370" s="145">
        <f>ROUND(I370*H370,2)</f>
        <v>0</v>
      </c>
      <c r="BL370" s="17" t="s">
        <v>226</v>
      </c>
      <c r="BM370" s="144" t="s">
        <v>496</v>
      </c>
    </row>
    <row r="371" spans="2:65" s="12" customFormat="1">
      <c r="B371" s="146"/>
      <c r="D371" s="147" t="s">
        <v>149</v>
      </c>
      <c r="E371" s="148" t="s">
        <v>1</v>
      </c>
      <c r="F371" s="149" t="s">
        <v>471</v>
      </c>
      <c r="H371" s="150">
        <v>3.5859999999999999</v>
      </c>
      <c r="I371" s="151"/>
      <c r="L371" s="146"/>
      <c r="M371" s="152"/>
      <c r="T371" s="153"/>
      <c r="AT371" s="148" t="s">
        <v>149</v>
      </c>
      <c r="AU371" s="148" t="s">
        <v>87</v>
      </c>
      <c r="AV371" s="12" t="s">
        <v>87</v>
      </c>
      <c r="AW371" s="12" t="s">
        <v>32</v>
      </c>
      <c r="AX371" s="12" t="s">
        <v>77</v>
      </c>
      <c r="AY371" s="148" t="s">
        <v>140</v>
      </c>
    </row>
    <row r="372" spans="2:65" s="12" customFormat="1">
      <c r="B372" s="146"/>
      <c r="D372" s="147" t="s">
        <v>149</v>
      </c>
      <c r="E372" s="148" t="s">
        <v>1</v>
      </c>
      <c r="F372" s="149" t="s">
        <v>472</v>
      </c>
      <c r="H372" s="150">
        <v>2.343</v>
      </c>
      <c r="I372" s="151"/>
      <c r="L372" s="146"/>
      <c r="M372" s="152"/>
      <c r="T372" s="153"/>
      <c r="AT372" s="148" t="s">
        <v>149</v>
      </c>
      <c r="AU372" s="148" t="s">
        <v>87</v>
      </c>
      <c r="AV372" s="12" t="s">
        <v>87</v>
      </c>
      <c r="AW372" s="12" t="s">
        <v>32</v>
      </c>
      <c r="AX372" s="12" t="s">
        <v>77</v>
      </c>
      <c r="AY372" s="148" t="s">
        <v>140</v>
      </c>
    </row>
    <row r="373" spans="2:65" s="13" customFormat="1">
      <c r="B373" s="154"/>
      <c r="D373" s="147" t="s">
        <v>149</v>
      </c>
      <c r="E373" s="155" t="s">
        <v>1</v>
      </c>
      <c r="F373" s="156" t="s">
        <v>151</v>
      </c>
      <c r="H373" s="157">
        <v>5.9290000000000003</v>
      </c>
      <c r="I373" s="158"/>
      <c r="L373" s="154"/>
      <c r="M373" s="159"/>
      <c r="T373" s="160"/>
      <c r="AT373" s="155" t="s">
        <v>149</v>
      </c>
      <c r="AU373" s="155" t="s">
        <v>87</v>
      </c>
      <c r="AV373" s="13" t="s">
        <v>152</v>
      </c>
      <c r="AW373" s="13" t="s">
        <v>32</v>
      </c>
      <c r="AX373" s="13" t="s">
        <v>77</v>
      </c>
      <c r="AY373" s="155" t="s">
        <v>140</v>
      </c>
    </row>
    <row r="374" spans="2:65" s="14" customFormat="1">
      <c r="B374" s="161"/>
      <c r="D374" s="147" t="s">
        <v>149</v>
      </c>
      <c r="E374" s="162" t="s">
        <v>1</v>
      </c>
      <c r="F374" s="163" t="s">
        <v>153</v>
      </c>
      <c r="H374" s="164">
        <v>5.9290000000000003</v>
      </c>
      <c r="I374" s="165"/>
      <c r="L374" s="161"/>
      <c r="M374" s="166"/>
      <c r="T374" s="167"/>
      <c r="AT374" s="162" t="s">
        <v>149</v>
      </c>
      <c r="AU374" s="162" t="s">
        <v>87</v>
      </c>
      <c r="AV374" s="14" t="s">
        <v>141</v>
      </c>
      <c r="AW374" s="14" t="s">
        <v>32</v>
      </c>
      <c r="AX374" s="14" t="s">
        <v>85</v>
      </c>
      <c r="AY374" s="162" t="s">
        <v>140</v>
      </c>
    </row>
    <row r="375" spans="2:65" s="1" customFormat="1" ht="24.25" customHeight="1">
      <c r="B375" s="32"/>
      <c r="C375" s="133" t="s">
        <v>497</v>
      </c>
      <c r="D375" s="133" t="s">
        <v>143</v>
      </c>
      <c r="E375" s="134" t="s">
        <v>498</v>
      </c>
      <c r="F375" s="135" t="s">
        <v>499</v>
      </c>
      <c r="G375" s="136" t="s">
        <v>161</v>
      </c>
      <c r="H375" s="137">
        <v>204.3</v>
      </c>
      <c r="I375" s="138"/>
      <c r="J375" s="139">
        <f>ROUND(I375*H375,2)</f>
        <v>0</v>
      </c>
      <c r="K375" s="135" t="s">
        <v>147</v>
      </c>
      <c r="L375" s="32"/>
      <c r="M375" s="140" t="s">
        <v>1</v>
      </c>
      <c r="N375" s="141" t="s">
        <v>42</v>
      </c>
      <c r="P375" s="142">
        <f>O375*H375</f>
        <v>0</v>
      </c>
      <c r="Q375" s="142">
        <v>0</v>
      </c>
      <c r="R375" s="142">
        <f>Q375*H375</f>
        <v>0</v>
      </c>
      <c r="S375" s="142">
        <v>2.5000000000000001E-3</v>
      </c>
      <c r="T375" s="143">
        <f>S375*H375</f>
        <v>0.51075000000000004</v>
      </c>
      <c r="AR375" s="144" t="s">
        <v>226</v>
      </c>
      <c r="AT375" s="144" t="s">
        <v>143</v>
      </c>
      <c r="AU375" s="144" t="s">
        <v>87</v>
      </c>
      <c r="AY375" s="17" t="s">
        <v>140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7" t="s">
        <v>85</v>
      </c>
      <c r="BK375" s="145">
        <f>ROUND(I375*H375,2)</f>
        <v>0</v>
      </c>
      <c r="BL375" s="17" t="s">
        <v>226</v>
      </c>
      <c r="BM375" s="144" t="s">
        <v>500</v>
      </c>
    </row>
    <row r="376" spans="2:65" s="12" customFormat="1">
      <c r="B376" s="146"/>
      <c r="D376" s="147" t="s">
        <v>149</v>
      </c>
      <c r="E376" s="148" t="s">
        <v>1</v>
      </c>
      <c r="F376" s="149" t="s">
        <v>501</v>
      </c>
      <c r="H376" s="150">
        <v>175.7</v>
      </c>
      <c r="I376" s="151"/>
      <c r="L376" s="146"/>
      <c r="M376" s="152"/>
      <c r="T376" s="153"/>
      <c r="AT376" s="148" t="s">
        <v>149</v>
      </c>
      <c r="AU376" s="148" t="s">
        <v>87</v>
      </c>
      <c r="AV376" s="12" t="s">
        <v>87</v>
      </c>
      <c r="AW376" s="12" t="s">
        <v>32</v>
      </c>
      <c r="AX376" s="12" t="s">
        <v>77</v>
      </c>
      <c r="AY376" s="148" t="s">
        <v>140</v>
      </c>
    </row>
    <row r="377" spans="2:65" s="12" customFormat="1">
      <c r="B377" s="146"/>
      <c r="D377" s="147" t="s">
        <v>149</v>
      </c>
      <c r="E377" s="148" t="s">
        <v>1</v>
      </c>
      <c r="F377" s="149" t="s">
        <v>502</v>
      </c>
      <c r="H377" s="150">
        <v>14.1</v>
      </c>
      <c r="I377" s="151"/>
      <c r="L377" s="146"/>
      <c r="M377" s="152"/>
      <c r="T377" s="153"/>
      <c r="AT377" s="148" t="s">
        <v>149</v>
      </c>
      <c r="AU377" s="148" t="s">
        <v>87</v>
      </c>
      <c r="AV377" s="12" t="s">
        <v>87</v>
      </c>
      <c r="AW377" s="12" t="s">
        <v>32</v>
      </c>
      <c r="AX377" s="12" t="s">
        <v>77</v>
      </c>
      <c r="AY377" s="148" t="s">
        <v>140</v>
      </c>
    </row>
    <row r="378" spans="2:65" s="12" customFormat="1">
      <c r="B378" s="146"/>
      <c r="D378" s="147" t="s">
        <v>149</v>
      </c>
      <c r="E378" s="148" t="s">
        <v>1</v>
      </c>
      <c r="F378" s="149" t="s">
        <v>503</v>
      </c>
      <c r="H378" s="150">
        <v>14.5</v>
      </c>
      <c r="I378" s="151"/>
      <c r="L378" s="146"/>
      <c r="M378" s="152"/>
      <c r="T378" s="153"/>
      <c r="AT378" s="148" t="s">
        <v>149</v>
      </c>
      <c r="AU378" s="148" t="s">
        <v>87</v>
      </c>
      <c r="AV378" s="12" t="s">
        <v>87</v>
      </c>
      <c r="AW378" s="12" t="s">
        <v>32</v>
      </c>
      <c r="AX378" s="12" t="s">
        <v>77</v>
      </c>
      <c r="AY378" s="148" t="s">
        <v>140</v>
      </c>
    </row>
    <row r="379" spans="2:65" s="13" customFormat="1">
      <c r="B379" s="154"/>
      <c r="D379" s="147" t="s">
        <v>149</v>
      </c>
      <c r="E379" s="155" t="s">
        <v>1</v>
      </c>
      <c r="F379" s="156" t="s">
        <v>151</v>
      </c>
      <c r="H379" s="157">
        <v>204.3</v>
      </c>
      <c r="I379" s="158"/>
      <c r="L379" s="154"/>
      <c r="M379" s="159"/>
      <c r="T379" s="160"/>
      <c r="AT379" s="155" t="s">
        <v>149</v>
      </c>
      <c r="AU379" s="155" t="s">
        <v>87</v>
      </c>
      <c r="AV379" s="13" t="s">
        <v>152</v>
      </c>
      <c r="AW379" s="13" t="s">
        <v>32</v>
      </c>
      <c r="AX379" s="13" t="s">
        <v>77</v>
      </c>
      <c r="AY379" s="155" t="s">
        <v>140</v>
      </c>
    </row>
    <row r="380" spans="2:65" s="14" customFormat="1">
      <c r="B380" s="161"/>
      <c r="D380" s="147" t="s">
        <v>149</v>
      </c>
      <c r="E380" s="162" t="s">
        <v>1</v>
      </c>
      <c r="F380" s="163" t="s">
        <v>153</v>
      </c>
      <c r="H380" s="164">
        <v>204.3</v>
      </c>
      <c r="I380" s="165"/>
      <c r="L380" s="161"/>
      <c r="M380" s="166"/>
      <c r="T380" s="167"/>
      <c r="AT380" s="162" t="s">
        <v>149</v>
      </c>
      <c r="AU380" s="162" t="s">
        <v>87</v>
      </c>
      <c r="AV380" s="14" t="s">
        <v>141</v>
      </c>
      <c r="AW380" s="14" t="s">
        <v>32</v>
      </c>
      <c r="AX380" s="14" t="s">
        <v>85</v>
      </c>
      <c r="AY380" s="162" t="s">
        <v>140</v>
      </c>
    </row>
    <row r="381" spans="2:65" s="1" customFormat="1" ht="24.25" customHeight="1">
      <c r="B381" s="32"/>
      <c r="C381" s="133" t="s">
        <v>504</v>
      </c>
      <c r="D381" s="133" t="s">
        <v>143</v>
      </c>
      <c r="E381" s="134" t="s">
        <v>505</v>
      </c>
      <c r="F381" s="135" t="s">
        <v>506</v>
      </c>
      <c r="G381" s="136" t="s">
        <v>161</v>
      </c>
      <c r="H381" s="137">
        <v>44</v>
      </c>
      <c r="I381" s="138"/>
      <c r="J381" s="139">
        <f>ROUND(I381*H381,2)</f>
        <v>0</v>
      </c>
      <c r="K381" s="135" t="s">
        <v>147</v>
      </c>
      <c r="L381" s="32"/>
      <c r="M381" s="140" t="s">
        <v>1</v>
      </c>
      <c r="N381" s="141" t="s">
        <v>42</v>
      </c>
      <c r="P381" s="142">
        <f>O381*H381</f>
        <v>0</v>
      </c>
      <c r="Q381" s="142">
        <v>5.0000000000000001E-4</v>
      </c>
      <c r="R381" s="142">
        <f>Q381*H381</f>
        <v>2.1999999999999999E-2</v>
      </c>
      <c r="S381" s="142">
        <v>0</v>
      </c>
      <c r="T381" s="143">
        <f>S381*H381</f>
        <v>0</v>
      </c>
      <c r="AR381" s="144" t="s">
        <v>226</v>
      </c>
      <c r="AT381" s="144" t="s">
        <v>143</v>
      </c>
      <c r="AU381" s="144" t="s">
        <v>87</v>
      </c>
      <c r="AY381" s="17" t="s">
        <v>140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7" t="s">
        <v>85</v>
      </c>
      <c r="BK381" s="145">
        <f>ROUND(I381*H381,2)</f>
        <v>0</v>
      </c>
      <c r="BL381" s="17" t="s">
        <v>226</v>
      </c>
      <c r="BM381" s="144" t="s">
        <v>507</v>
      </c>
    </row>
    <row r="382" spans="2:65" s="12" customFormat="1">
      <c r="B382" s="146"/>
      <c r="D382" s="147" t="s">
        <v>149</v>
      </c>
      <c r="E382" s="148" t="s">
        <v>1</v>
      </c>
      <c r="F382" s="149" t="s">
        <v>465</v>
      </c>
      <c r="H382" s="150">
        <v>44</v>
      </c>
      <c r="I382" s="151"/>
      <c r="L382" s="146"/>
      <c r="M382" s="152"/>
      <c r="T382" s="153"/>
      <c r="AT382" s="148" t="s">
        <v>149</v>
      </c>
      <c r="AU382" s="148" t="s">
        <v>87</v>
      </c>
      <c r="AV382" s="12" t="s">
        <v>87</v>
      </c>
      <c r="AW382" s="12" t="s">
        <v>32</v>
      </c>
      <c r="AX382" s="12" t="s">
        <v>77</v>
      </c>
      <c r="AY382" s="148" t="s">
        <v>140</v>
      </c>
    </row>
    <row r="383" spans="2:65" s="13" customFormat="1">
      <c r="B383" s="154"/>
      <c r="D383" s="147" t="s">
        <v>149</v>
      </c>
      <c r="E383" s="155" t="s">
        <v>1</v>
      </c>
      <c r="F383" s="156" t="s">
        <v>151</v>
      </c>
      <c r="H383" s="157">
        <v>44</v>
      </c>
      <c r="I383" s="158"/>
      <c r="L383" s="154"/>
      <c r="M383" s="159"/>
      <c r="T383" s="160"/>
      <c r="AT383" s="155" t="s">
        <v>149</v>
      </c>
      <c r="AU383" s="155" t="s">
        <v>87</v>
      </c>
      <c r="AV383" s="13" t="s">
        <v>152</v>
      </c>
      <c r="AW383" s="13" t="s">
        <v>32</v>
      </c>
      <c r="AX383" s="13" t="s">
        <v>77</v>
      </c>
      <c r="AY383" s="155" t="s">
        <v>140</v>
      </c>
    </row>
    <row r="384" spans="2:65" s="14" customFormat="1">
      <c r="B384" s="161"/>
      <c r="D384" s="147" t="s">
        <v>149</v>
      </c>
      <c r="E384" s="162" t="s">
        <v>1</v>
      </c>
      <c r="F384" s="163" t="s">
        <v>153</v>
      </c>
      <c r="H384" s="164">
        <v>44</v>
      </c>
      <c r="I384" s="165"/>
      <c r="L384" s="161"/>
      <c r="M384" s="166"/>
      <c r="T384" s="167"/>
      <c r="AT384" s="162" t="s">
        <v>149</v>
      </c>
      <c r="AU384" s="162" t="s">
        <v>87</v>
      </c>
      <c r="AV384" s="14" t="s">
        <v>141</v>
      </c>
      <c r="AW384" s="14" t="s">
        <v>32</v>
      </c>
      <c r="AX384" s="14" t="s">
        <v>85</v>
      </c>
      <c r="AY384" s="162" t="s">
        <v>140</v>
      </c>
    </row>
    <row r="385" spans="2:65" s="1" customFormat="1" ht="63.65" customHeight="1">
      <c r="B385" s="32"/>
      <c r="C385" s="168" t="s">
        <v>508</v>
      </c>
      <c r="D385" s="168" t="s">
        <v>205</v>
      </c>
      <c r="E385" s="169" t="s">
        <v>509</v>
      </c>
      <c r="F385" s="170" t="s">
        <v>510</v>
      </c>
      <c r="G385" s="171" t="s">
        <v>161</v>
      </c>
      <c r="H385" s="172">
        <v>48.4</v>
      </c>
      <c r="I385" s="173"/>
      <c r="J385" s="174">
        <f>ROUND(I385*H385,2)</f>
        <v>0</v>
      </c>
      <c r="K385" s="170" t="s">
        <v>1</v>
      </c>
      <c r="L385" s="175"/>
      <c r="M385" s="176" t="s">
        <v>1</v>
      </c>
      <c r="N385" s="177" t="s">
        <v>42</v>
      </c>
      <c r="P385" s="142">
        <f>O385*H385</f>
        <v>0</v>
      </c>
      <c r="Q385" s="142">
        <v>7.6000000000000004E-4</v>
      </c>
      <c r="R385" s="142">
        <f>Q385*H385</f>
        <v>3.6784000000000004E-2</v>
      </c>
      <c r="S385" s="142">
        <v>0</v>
      </c>
      <c r="T385" s="143">
        <f>S385*H385</f>
        <v>0</v>
      </c>
      <c r="AR385" s="144" t="s">
        <v>281</v>
      </c>
      <c r="AT385" s="144" t="s">
        <v>205</v>
      </c>
      <c r="AU385" s="144" t="s">
        <v>87</v>
      </c>
      <c r="AY385" s="17" t="s">
        <v>140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7" t="s">
        <v>85</v>
      </c>
      <c r="BK385" s="145">
        <f>ROUND(I385*H385,2)</f>
        <v>0</v>
      </c>
      <c r="BL385" s="17" t="s">
        <v>226</v>
      </c>
      <c r="BM385" s="144" t="s">
        <v>511</v>
      </c>
    </row>
    <row r="386" spans="2:65" s="12" customFormat="1">
      <c r="B386" s="146"/>
      <c r="D386" s="147" t="s">
        <v>149</v>
      </c>
      <c r="F386" s="149" t="s">
        <v>512</v>
      </c>
      <c r="H386" s="150">
        <v>48.4</v>
      </c>
      <c r="I386" s="151"/>
      <c r="L386" s="146"/>
      <c r="M386" s="152"/>
      <c r="T386" s="153"/>
      <c r="AT386" s="148" t="s">
        <v>149</v>
      </c>
      <c r="AU386" s="148" t="s">
        <v>87</v>
      </c>
      <c r="AV386" s="12" t="s">
        <v>87</v>
      </c>
      <c r="AW386" s="12" t="s">
        <v>4</v>
      </c>
      <c r="AX386" s="12" t="s">
        <v>85</v>
      </c>
      <c r="AY386" s="148" t="s">
        <v>140</v>
      </c>
    </row>
    <row r="387" spans="2:65" s="1" customFormat="1" ht="24.25" customHeight="1">
      <c r="B387" s="32"/>
      <c r="C387" s="133" t="s">
        <v>513</v>
      </c>
      <c r="D387" s="133" t="s">
        <v>143</v>
      </c>
      <c r="E387" s="134" t="s">
        <v>514</v>
      </c>
      <c r="F387" s="135" t="s">
        <v>515</v>
      </c>
      <c r="G387" s="136" t="s">
        <v>161</v>
      </c>
      <c r="H387" s="137">
        <v>160.65</v>
      </c>
      <c r="I387" s="138"/>
      <c r="J387" s="139">
        <f>ROUND(I387*H387,2)</f>
        <v>0</v>
      </c>
      <c r="K387" s="135" t="s">
        <v>147</v>
      </c>
      <c r="L387" s="32"/>
      <c r="M387" s="140" t="s">
        <v>1</v>
      </c>
      <c r="N387" s="141" t="s">
        <v>42</v>
      </c>
      <c r="P387" s="142">
        <f>O387*H387</f>
        <v>0</v>
      </c>
      <c r="Q387" s="142">
        <v>2.9999999999999997E-4</v>
      </c>
      <c r="R387" s="142">
        <f>Q387*H387</f>
        <v>4.8194999999999995E-2</v>
      </c>
      <c r="S387" s="142">
        <v>0</v>
      </c>
      <c r="T387" s="143">
        <f>S387*H387</f>
        <v>0</v>
      </c>
      <c r="AR387" s="144" t="s">
        <v>226</v>
      </c>
      <c r="AT387" s="144" t="s">
        <v>143</v>
      </c>
      <c r="AU387" s="144" t="s">
        <v>87</v>
      </c>
      <c r="AY387" s="17" t="s">
        <v>140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7" t="s">
        <v>85</v>
      </c>
      <c r="BK387" s="145">
        <f>ROUND(I387*H387,2)</f>
        <v>0</v>
      </c>
      <c r="BL387" s="17" t="s">
        <v>226</v>
      </c>
      <c r="BM387" s="144" t="s">
        <v>516</v>
      </c>
    </row>
    <row r="388" spans="2:65" s="12" customFormat="1">
      <c r="B388" s="146"/>
      <c r="D388" s="147" t="s">
        <v>149</v>
      </c>
      <c r="E388" s="148" t="s">
        <v>1</v>
      </c>
      <c r="F388" s="149" t="s">
        <v>464</v>
      </c>
      <c r="H388" s="150">
        <v>131.69999999999999</v>
      </c>
      <c r="I388" s="151"/>
      <c r="L388" s="146"/>
      <c r="M388" s="152"/>
      <c r="T388" s="153"/>
      <c r="AT388" s="148" t="s">
        <v>149</v>
      </c>
      <c r="AU388" s="148" t="s">
        <v>87</v>
      </c>
      <c r="AV388" s="12" t="s">
        <v>87</v>
      </c>
      <c r="AW388" s="12" t="s">
        <v>32</v>
      </c>
      <c r="AX388" s="12" t="s">
        <v>77</v>
      </c>
      <c r="AY388" s="148" t="s">
        <v>140</v>
      </c>
    </row>
    <row r="389" spans="2:65" s="12" customFormat="1">
      <c r="B389" s="146"/>
      <c r="D389" s="147" t="s">
        <v>149</v>
      </c>
      <c r="E389" s="148" t="s">
        <v>1</v>
      </c>
      <c r="F389" s="149" t="s">
        <v>466</v>
      </c>
      <c r="H389" s="150">
        <v>28.95</v>
      </c>
      <c r="I389" s="151"/>
      <c r="L389" s="146"/>
      <c r="M389" s="152"/>
      <c r="T389" s="153"/>
      <c r="AT389" s="148" t="s">
        <v>149</v>
      </c>
      <c r="AU389" s="148" t="s">
        <v>87</v>
      </c>
      <c r="AV389" s="12" t="s">
        <v>87</v>
      </c>
      <c r="AW389" s="12" t="s">
        <v>32</v>
      </c>
      <c r="AX389" s="12" t="s">
        <v>77</v>
      </c>
      <c r="AY389" s="148" t="s">
        <v>140</v>
      </c>
    </row>
    <row r="390" spans="2:65" s="13" customFormat="1">
      <c r="B390" s="154"/>
      <c r="D390" s="147" t="s">
        <v>149</v>
      </c>
      <c r="E390" s="155" t="s">
        <v>1</v>
      </c>
      <c r="F390" s="156" t="s">
        <v>151</v>
      </c>
      <c r="H390" s="157">
        <v>160.65</v>
      </c>
      <c r="I390" s="158"/>
      <c r="L390" s="154"/>
      <c r="M390" s="159"/>
      <c r="T390" s="160"/>
      <c r="AT390" s="155" t="s">
        <v>149</v>
      </c>
      <c r="AU390" s="155" t="s">
        <v>87</v>
      </c>
      <c r="AV390" s="13" t="s">
        <v>152</v>
      </c>
      <c r="AW390" s="13" t="s">
        <v>32</v>
      </c>
      <c r="AX390" s="13" t="s">
        <v>77</v>
      </c>
      <c r="AY390" s="155" t="s">
        <v>140</v>
      </c>
    </row>
    <row r="391" spans="2:65" s="14" customFormat="1">
      <c r="B391" s="161"/>
      <c r="D391" s="147" t="s">
        <v>149</v>
      </c>
      <c r="E391" s="162" t="s">
        <v>1</v>
      </c>
      <c r="F391" s="163" t="s">
        <v>153</v>
      </c>
      <c r="H391" s="164">
        <v>160.65</v>
      </c>
      <c r="I391" s="165"/>
      <c r="L391" s="161"/>
      <c r="M391" s="166"/>
      <c r="T391" s="167"/>
      <c r="AT391" s="162" t="s">
        <v>149</v>
      </c>
      <c r="AU391" s="162" t="s">
        <v>87</v>
      </c>
      <c r="AV391" s="14" t="s">
        <v>141</v>
      </c>
      <c r="AW391" s="14" t="s">
        <v>32</v>
      </c>
      <c r="AX391" s="14" t="s">
        <v>85</v>
      </c>
      <c r="AY391" s="162" t="s">
        <v>140</v>
      </c>
    </row>
    <row r="392" spans="2:65" s="1" customFormat="1" ht="153.65" customHeight="1">
      <c r="B392" s="32"/>
      <c r="C392" s="168" t="s">
        <v>517</v>
      </c>
      <c r="D392" s="168" t="s">
        <v>205</v>
      </c>
      <c r="E392" s="169" t="s">
        <v>518</v>
      </c>
      <c r="F392" s="170" t="s">
        <v>519</v>
      </c>
      <c r="G392" s="171" t="s">
        <v>161</v>
      </c>
      <c r="H392" s="172">
        <v>176.715</v>
      </c>
      <c r="I392" s="173"/>
      <c r="J392" s="174">
        <f>ROUND(I392*H392,2)</f>
        <v>0</v>
      </c>
      <c r="K392" s="170" t="s">
        <v>1</v>
      </c>
      <c r="L392" s="175"/>
      <c r="M392" s="176" t="s">
        <v>1</v>
      </c>
      <c r="N392" s="177" t="s">
        <v>42</v>
      </c>
      <c r="P392" s="142">
        <f>O392*H392</f>
        <v>0</v>
      </c>
      <c r="Q392" s="142">
        <v>2.5999999999999999E-3</v>
      </c>
      <c r="R392" s="142">
        <f>Q392*H392</f>
        <v>0.45945900000000001</v>
      </c>
      <c r="S392" s="142">
        <v>0</v>
      </c>
      <c r="T392" s="143">
        <f>S392*H392</f>
        <v>0</v>
      </c>
      <c r="AR392" s="144" t="s">
        <v>281</v>
      </c>
      <c r="AT392" s="144" t="s">
        <v>205</v>
      </c>
      <c r="AU392" s="144" t="s">
        <v>87</v>
      </c>
      <c r="AY392" s="17" t="s">
        <v>140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7" t="s">
        <v>85</v>
      </c>
      <c r="BK392" s="145">
        <f>ROUND(I392*H392,2)</f>
        <v>0</v>
      </c>
      <c r="BL392" s="17" t="s">
        <v>226</v>
      </c>
      <c r="BM392" s="144" t="s">
        <v>520</v>
      </c>
    </row>
    <row r="393" spans="2:65" s="12" customFormat="1">
      <c r="B393" s="146"/>
      <c r="D393" s="147" t="s">
        <v>149</v>
      </c>
      <c r="F393" s="149" t="s">
        <v>521</v>
      </c>
      <c r="H393" s="150">
        <v>176.715</v>
      </c>
      <c r="I393" s="151"/>
      <c r="L393" s="146"/>
      <c r="M393" s="152"/>
      <c r="T393" s="153"/>
      <c r="AT393" s="148" t="s">
        <v>149</v>
      </c>
      <c r="AU393" s="148" t="s">
        <v>87</v>
      </c>
      <c r="AV393" s="12" t="s">
        <v>87</v>
      </c>
      <c r="AW393" s="12" t="s">
        <v>4</v>
      </c>
      <c r="AX393" s="12" t="s">
        <v>85</v>
      </c>
      <c r="AY393" s="148" t="s">
        <v>140</v>
      </c>
    </row>
    <row r="394" spans="2:65" s="1" customFormat="1" ht="24.25" customHeight="1">
      <c r="B394" s="32"/>
      <c r="C394" s="133" t="s">
        <v>522</v>
      </c>
      <c r="D394" s="133" t="s">
        <v>143</v>
      </c>
      <c r="E394" s="134" t="s">
        <v>523</v>
      </c>
      <c r="F394" s="135" t="s">
        <v>524</v>
      </c>
      <c r="G394" s="136" t="s">
        <v>420</v>
      </c>
      <c r="H394" s="137">
        <v>33</v>
      </c>
      <c r="I394" s="138"/>
      <c r="J394" s="139">
        <f>ROUND(I394*H394,2)</f>
        <v>0</v>
      </c>
      <c r="K394" s="135" t="s">
        <v>147</v>
      </c>
      <c r="L394" s="32"/>
      <c r="M394" s="140" t="s">
        <v>1</v>
      </c>
      <c r="N394" s="141" t="s">
        <v>42</v>
      </c>
      <c r="P394" s="142">
        <f>O394*H394</f>
        <v>0</v>
      </c>
      <c r="Q394" s="142">
        <v>0</v>
      </c>
      <c r="R394" s="142">
        <f>Q394*H394</f>
        <v>0</v>
      </c>
      <c r="S394" s="142">
        <v>2.3E-3</v>
      </c>
      <c r="T394" s="143">
        <f>S394*H394</f>
        <v>7.5899999999999995E-2</v>
      </c>
      <c r="AR394" s="144" t="s">
        <v>226</v>
      </c>
      <c r="AT394" s="144" t="s">
        <v>143</v>
      </c>
      <c r="AU394" s="144" t="s">
        <v>87</v>
      </c>
      <c r="AY394" s="17" t="s">
        <v>140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7" t="s">
        <v>85</v>
      </c>
      <c r="BK394" s="145">
        <f>ROUND(I394*H394,2)</f>
        <v>0</v>
      </c>
      <c r="BL394" s="17" t="s">
        <v>226</v>
      </c>
      <c r="BM394" s="144" t="s">
        <v>525</v>
      </c>
    </row>
    <row r="395" spans="2:65" s="12" customFormat="1">
      <c r="B395" s="146"/>
      <c r="D395" s="147" t="s">
        <v>149</v>
      </c>
      <c r="E395" s="148" t="s">
        <v>1</v>
      </c>
      <c r="F395" s="149" t="s">
        <v>526</v>
      </c>
      <c r="H395" s="150">
        <v>33</v>
      </c>
      <c r="I395" s="151"/>
      <c r="L395" s="146"/>
      <c r="M395" s="152"/>
      <c r="T395" s="153"/>
      <c r="AT395" s="148" t="s">
        <v>149</v>
      </c>
      <c r="AU395" s="148" t="s">
        <v>87</v>
      </c>
      <c r="AV395" s="12" t="s">
        <v>87</v>
      </c>
      <c r="AW395" s="12" t="s">
        <v>32</v>
      </c>
      <c r="AX395" s="12" t="s">
        <v>77</v>
      </c>
      <c r="AY395" s="148" t="s">
        <v>140</v>
      </c>
    </row>
    <row r="396" spans="2:65" s="13" customFormat="1">
      <c r="B396" s="154"/>
      <c r="D396" s="147" t="s">
        <v>149</v>
      </c>
      <c r="E396" s="155" t="s">
        <v>1</v>
      </c>
      <c r="F396" s="156" t="s">
        <v>151</v>
      </c>
      <c r="H396" s="157">
        <v>33</v>
      </c>
      <c r="I396" s="158"/>
      <c r="L396" s="154"/>
      <c r="M396" s="159"/>
      <c r="T396" s="160"/>
      <c r="AT396" s="155" t="s">
        <v>149</v>
      </c>
      <c r="AU396" s="155" t="s">
        <v>87</v>
      </c>
      <c r="AV396" s="13" t="s">
        <v>152</v>
      </c>
      <c r="AW396" s="13" t="s">
        <v>32</v>
      </c>
      <c r="AX396" s="13" t="s">
        <v>77</v>
      </c>
      <c r="AY396" s="155" t="s">
        <v>140</v>
      </c>
    </row>
    <row r="397" spans="2:65" s="14" customFormat="1">
      <c r="B397" s="161"/>
      <c r="D397" s="147" t="s">
        <v>149</v>
      </c>
      <c r="E397" s="162" t="s">
        <v>1</v>
      </c>
      <c r="F397" s="163" t="s">
        <v>153</v>
      </c>
      <c r="H397" s="164">
        <v>33</v>
      </c>
      <c r="I397" s="165"/>
      <c r="L397" s="161"/>
      <c r="M397" s="166"/>
      <c r="T397" s="167"/>
      <c r="AT397" s="162" t="s">
        <v>149</v>
      </c>
      <c r="AU397" s="162" t="s">
        <v>87</v>
      </c>
      <c r="AV397" s="14" t="s">
        <v>141</v>
      </c>
      <c r="AW397" s="14" t="s">
        <v>32</v>
      </c>
      <c r="AX397" s="14" t="s">
        <v>85</v>
      </c>
      <c r="AY397" s="162" t="s">
        <v>140</v>
      </c>
    </row>
    <row r="398" spans="2:65" s="1" customFormat="1" ht="24.25" customHeight="1">
      <c r="B398" s="32"/>
      <c r="C398" s="133" t="s">
        <v>527</v>
      </c>
      <c r="D398" s="133" t="s">
        <v>143</v>
      </c>
      <c r="E398" s="134" t="s">
        <v>528</v>
      </c>
      <c r="F398" s="135" t="s">
        <v>529</v>
      </c>
      <c r="G398" s="136" t="s">
        <v>420</v>
      </c>
      <c r="H398" s="137">
        <v>53.9</v>
      </c>
      <c r="I398" s="138"/>
      <c r="J398" s="139">
        <f>ROUND(I398*H398,2)</f>
        <v>0</v>
      </c>
      <c r="K398" s="135" t="s">
        <v>147</v>
      </c>
      <c r="L398" s="32"/>
      <c r="M398" s="140" t="s">
        <v>1</v>
      </c>
      <c r="N398" s="141" t="s">
        <v>42</v>
      </c>
      <c r="P398" s="142">
        <f>O398*H398</f>
        <v>0</v>
      </c>
      <c r="Q398" s="142">
        <v>8.0000000000000007E-5</v>
      </c>
      <c r="R398" s="142">
        <f>Q398*H398</f>
        <v>4.3119999999999999E-3</v>
      </c>
      <c r="S398" s="142">
        <v>0</v>
      </c>
      <c r="T398" s="143">
        <f>S398*H398</f>
        <v>0</v>
      </c>
      <c r="AR398" s="144" t="s">
        <v>226</v>
      </c>
      <c r="AT398" s="144" t="s">
        <v>143</v>
      </c>
      <c r="AU398" s="144" t="s">
        <v>87</v>
      </c>
      <c r="AY398" s="17" t="s">
        <v>140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7" t="s">
        <v>85</v>
      </c>
      <c r="BK398" s="145">
        <f>ROUND(I398*H398,2)</f>
        <v>0</v>
      </c>
      <c r="BL398" s="17" t="s">
        <v>226</v>
      </c>
      <c r="BM398" s="144" t="s">
        <v>530</v>
      </c>
    </row>
    <row r="399" spans="2:65" s="12" customFormat="1">
      <c r="B399" s="146"/>
      <c r="D399" s="147" t="s">
        <v>149</v>
      </c>
      <c r="E399" s="148" t="s">
        <v>1</v>
      </c>
      <c r="F399" s="149" t="s">
        <v>531</v>
      </c>
      <c r="H399" s="150">
        <v>32.6</v>
      </c>
      <c r="I399" s="151"/>
      <c r="L399" s="146"/>
      <c r="M399" s="152"/>
      <c r="T399" s="153"/>
      <c r="AT399" s="148" t="s">
        <v>149</v>
      </c>
      <c r="AU399" s="148" t="s">
        <v>87</v>
      </c>
      <c r="AV399" s="12" t="s">
        <v>87</v>
      </c>
      <c r="AW399" s="12" t="s">
        <v>32</v>
      </c>
      <c r="AX399" s="12" t="s">
        <v>77</v>
      </c>
      <c r="AY399" s="148" t="s">
        <v>140</v>
      </c>
    </row>
    <row r="400" spans="2:65" s="12" customFormat="1">
      <c r="B400" s="146"/>
      <c r="D400" s="147" t="s">
        <v>149</v>
      </c>
      <c r="E400" s="148" t="s">
        <v>1</v>
      </c>
      <c r="F400" s="149" t="s">
        <v>532</v>
      </c>
      <c r="H400" s="150">
        <v>21.3</v>
      </c>
      <c r="I400" s="151"/>
      <c r="L400" s="146"/>
      <c r="M400" s="152"/>
      <c r="T400" s="153"/>
      <c r="AT400" s="148" t="s">
        <v>149</v>
      </c>
      <c r="AU400" s="148" t="s">
        <v>87</v>
      </c>
      <c r="AV400" s="12" t="s">
        <v>87</v>
      </c>
      <c r="AW400" s="12" t="s">
        <v>32</v>
      </c>
      <c r="AX400" s="12" t="s">
        <v>77</v>
      </c>
      <c r="AY400" s="148" t="s">
        <v>140</v>
      </c>
    </row>
    <row r="401" spans="2:65" s="13" customFormat="1">
      <c r="B401" s="154"/>
      <c r="D401" s="147" t="s">
        <v>149</v>
      </c>
      <c r="E401" s="155" t="s">
        <v>1</v>
      </c>
      <c r="F401" s="156" t="s">
        <v>151</v>
      </c>
      <c r="H401" s="157">
        <v>53.9</v>
      </c>
      <c r="I401" s="158"/>
      <c r="L401" s="154"/>
      <c r="M401" s="159"/>
      <c r="T401" s="160"/>
      <c r="AT401" s="155" t="s">
        <v>149</v>
      </c>
      <c r="AU401" s="155" t="s">
        <v>87</v>
      </c>
      <c r="AV401" s="13" t="s">
        <v>152</v>
      </c>
      <c r="AW401" s="13" t="s">
        <v>32</v>
      </c>
      <c r="AX401" s="13" t="s">
        <v>77</v>
      </c>
      <c r="AY401" s="155" t="s">
        <v>140</v>
      </c>
    </row>
    <row r="402" spans="2:65" s="14" customFormat="1">
      <c r="B402" s="161"/>
      <c r="D402" s="147" t="s">
        <v>149</v>
      </c>
      <c r="E402" s="162" t="s">
        <v>1</v>
      </c>
      <c r="F402" s="163" t="s">
        <v>153</v>
      </c>
      <c r="H402" s="164">
        <v>53.9</v>
      </c>
      <c r="I402" s="165"/>
      <c r="L402" s="161"/>
      <c r="M402" s="166"/>
      <c r="T402" s="167"/>
      <c r="AT402" s="162" t="s">
        <v>149</v>
      </c>
      <c r="AU402" s="162" t="s">
        <v>87</v>
      </c>
      <c r="AV402" s="14" t="s">
        <v>141</v>
      </c>
      <c r="AW402" s="14" t="s">
        <v>32</v>
      </c>
      <c r="AX402" s="14" t="s">
        <v>85</v>
      </c>
      <c r="AY402" s="162" t="s">
        <v>140</v>
      </c>
    </row>
    <row r="403" spans="2:65" s="1" customFormat="1" ht="153.65" customHeight="1">
      <c r="B403" s="32"/>
      <c r="C403" s="168" t="s">
        <v>533</v>
      </c>
      <c r="D403" s="168" t="s">
        <v>205</v>
      </c>
      <c r="E403" s="169" t="s">
        <v>518</v>
      </c>
      <c r="F403" s="170" t="s">
        <v>519</v>
      </c>
      <c r="G403" s="171" t="s">
        <v>161</v>
      </c>
      <c r="H403" s="172">
        <v>6.5220000000000002</v>
      </c>
      <c r="I403" s="173"/>
      <c r="J403" s="174">
        <f>ROUND(I403*H403,2)</f>
        <v>0</v>
      </c>
      <c r="K403" s="170" t="s">
        <v>1</v>
      </c>
      <c r="L403" s="175"/>
      <c r="M403" s="176" t="s">
        <v>1</v>
      </c>
      <c r="N403" s="177" t="s">
        <v>42</v>
      </c>
      <c r="P403" s="142">
        <f>O403*H403</f>
        <v>0</v>
      </c>
      <c r="Q403" s="142">
        <v>2.5999999999999999E-3</v>
      </c>
      <c r="R403" s="142">
        <f>Q403*H403</f>
        <v>1.6957199999999999E-2</v>
      </c>
      <c r="S403" s="142">
        <v>0</v>
      </c>
      <c r="T403" s="143">
        <f>S403*H403</f>
        <v>0</v>
      </c>
      <c r="AR403" s="144" t="s">
        <v>281</v>
      </c>
      <c r="AT403" s="144" t="s">
        <v>205</v>
      </c>
      <c r="AU403" s="144" t="s">
        <v>87</v>
      </c>
      <c r="AY403" s="17" t="s">
        <v>140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7" t="s">
        <v>85</v>
      </c>
      <c r="BK403" s="145">
        <f>ROUND(I403*H403,2)</f>
        <v>0</v>
      </c>
      <c r="BL403" s="17" t="s">
        <v>226</v>
      </c>
      <c r="BM403" s="144" t="s">
        <v>534</v>
      </c>
    </row>
    <row r="404" spans="2:65" s="12" customFormat="1">
      <c r="B404" s="146"/>
      <c r="D404" s="147" t="s">
        <v>149</v>
      </c>
      <c r="F404" s="149" t="s">
        <v>535</v>
      </c>
      <c r="H404" s="150">
        <v>6.5220000000000002</v>
      </c>
      <c r="I404" s="151"/>
      <c r="L404" s="146"/>
      <c r="M404" s="152"/>
      <c r="T404" s="153"/>
      <c r="AT404" s="148" t="s">
        <v>149</v>
      </c>
      <c r="AU404" s="148" t="s">
        <v>87</v>
      </c>
      <c r="AV404" s="12" t="s">
        <v>87</v>
      </c>
      <c r="AW404" s="12" t="s">
        <v>4</v>
      </c>
      <c r="AX404" s="12" t="s">
        <v>85</v>
      </c>
      <c r="AY404" s="148" t="s">
        <v>140</v>
      </c>
    </row>
    <row r="405" spans="2:65" s="1" customFormat="1" ht="21.75" customHeight="1">
      <c r="B405" s="32"/>
      <c r="C405" s="133" t="s">
        <v>536</v>
      </c>
      <c r="D405" s="133" t="s">
        <v>143</v>
      </c>
      <c r="E405" s="134" t="s">
        <v>537</v>
      </c>
      <c r="F405" s="135" t="s">
        <v>538</v>
      </c>
      <c r="G405" s="136" t="s">
        <v>420</v>
      </c>
      <c r="H405" s="137">
        <v>84</v>
      </c>
      <c r="I405" s="138"/>
      <c r="J405" s="139">
        <f>ROUND(I405*H405,2)</f>
        <v>0</v>
      </c>
      <c r="K405" s="135" t="s">
        <v>147</v>
      </c>
      <c r="L405" s="32"/>
      <c r="M405" s="140" t="s">
        <v>1</v>
      </c>
      <c r="N405" s="141" t="s">
        <v>42</v>
      </c>
      <c r="P405" s="142">
        <f>O405*H405</f>
        <v>0</v>
      </c>
      <c r="Q405" s="142">
        <v>0</v>
      </c>
      <c r="R405" s="142">
        <f>Q405*H405</f>
        <v>0</v>
      </c>
      <c r="S405" s="142">
        <v>2.9999999999999997E-4</v>
      </c>
      <c r="T405" s="143">
        <f>S405*H405</f>
        <v>2.5199999999999997E-2</v>
      </c>
      <c r="AR405" s="144" t="s">
        <v>226</v>
      </c>
      <c r="AT405" s="144" t="s">
        <v>143</v>
      </c>
      <c r="AU405" s="144" t="s">
        <v>87</v>
      </c>
      <c r="AY405" s="17" t="s">
        <v>140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7" t="s">
        <v>85</v>
      </c>
      <c r="BK405" s="145">
        <f>ROUND(I405*H405,2)</f>
        <v>0</v>
      </c>
      <c r="BL405" s="17" t="s">
        <v>226</v>
      </c>
      <c r="BM405" s="144" t="s">
        <v>539</v>
      </c>
    </row>
    <row r="406" spans="2:65" s="12" customFormat="1">
      <c r="B406" s="146"/>
      <c r="D406" s="147" t="s">
        <v>149</v>
      </c>
      <c r="E406" s="148" t="s">
        <v>1</v>
      </c>
      <c r="F406" s="149" t="s">
        <v>540</v>
      </c>
      <c r="H406" s="150">
        <v>54.2</v>
      </c>
      <c r="I406" s="151"/>
      <c r="L406" s="146"/>
      <c r="M406" s="152"/>
      <c r="T406" s="153"/>
      <c r="AT406" s="148" t="s">
        <v>149</v>
      </c>
      <c r="AU406" s="148" t="s">
        <v>87</v>
      </c>
      <c r="AV406" s="12" t="s">
        <v>87</v>
      </c>
      <c r="AW406" s="12" t="s">
        <v>32</v>
      </c>
      <c r="AX406" s="12" t="s">
        <v>77</v>
      </c>
      <c r="AY406" s="148" t="s">
        <v>140</v>
      </c>
    </row>
    <row r="407" spans="2:65" s="12" customFormat="1">
      <c r="B407" s="146"/>
      <c r="D407" s="147" t="s">
        <v>149</v>
      </c>
      <c r="E407" s="148" t="s">
        <v>1</v>
      </c>
      <c r="F407" s="149" t="s">
        <v>541</v>
      </c>
      <c r="H407" s="150">
        <v>14.4</v>
      </c>
      <c r="I407" s="151"/>
      <c r="L407" s="146"/>
      <c r="M407" s="152"/>
      <c r="T407" s="153"/>
      <c r="AT407" s="148" t="s">
        <v>149</v>
      </c>
      <c r="AU407" s="148" t="s">
        <v>87</v>
      </c>
      <c r="AV407" s="12" t="s">
        <v>87</v>
      </c>
      <c r="AW407" s="12" t="s">
        <v>32</v>
      </c>
      <c r="AX407" s="12" t="s">
        <v>77</v>
      </c>
      <c r="AY407" s="148" t="s">
        <v>140</v>
      </c>
    </row>
    <row r="408" spans="2:65" s="12" customFormat="1">
      <c r="B408" s="146"/>
      <c r="D408" s="147" t="s">
        <v>149</v>
      </c>
      <c r="E408" s="148" t="s">
        <v>1</v>
      </c>
      <c r="F408" s="149" t="s">
        <v>542</v>
      </c>
      <c r="H408" s="150">
        <v>15.4</v>
      </c>
      <c r="I408" s="151"/>
      <c r="L408" s="146"/>
      <c r="M408" s="152"/>
      <c r="T408" s="153"/>
      <c r="AT408" s="148" t="s">
        <v>149</v>
      </c>
      <c r="AU408" s="148" t="s">
        <v>87</v>
      </c>
      <c r="AV408" s="12" t="s">
        <v>87</v>
      </c>
      <c r="AW408" s="12" t="s">
        <v>32</v>
      </c>
      <c r="AX408" s="12" t="s">
        <v>77</v>
      </c>
      <c r="AY408" s="148" t="s">
        <v>140</v>
      </c>
    </row>
    <row r="409" spans="2:65" s="13" customFormat="1">
      <c r="B409" s="154"/>
      <c r="D409" s="147" t="s">
        <v>149</v>
      </c>
      <c r="E409" s="155" t="s">
        <v>1</v>
      </c>
      <c r="F409" s="156" t="s">
        <v>151</v>
      </c>
      <c r="H409" s="157">
        <v>84</v>
      </c>
      <c r="I409" s="158"/>
      <c r="L409" s="154"/>
      <c r="M409" s="159"/>
      <c r="T409" s="160"/>
      <c r="AT409" s="155" t="s">
        <v>149</v>
      </c>
      <c r="AU409" s="155" t="s">
        <v>87</v>
      </c>
      <c r="AV409" s="13" t="s">
        <v>152</v>
      </c>
      <c r="AW409" s="13" t="s">
        <v>32</v>
      </c>
      <c r="AX409" s="13" t="s">
        <v>77</v>
      </c>
      <c r="AY409" s="155" t="s">
        <v>140</v>
      </c>
    </row>
    <row r="410" spans="2:65" s="14" customFormat="1">
      <c r="B410" s="161"/>
      <c r="D410" s="147" t="s">
        <v>149</v>
      </c>
      <c r="E410" s="162" t="s">
        <v>1</v>
      </c>
      <c r="F410" s="163" t="s">
        <v>153</v>
      </c>
      <c r="H410" s="164">
        <v>84</v>
      </c>
      <c r="I410" s="165"/>
      <c r="L410" s="161"/>
      <c r="M410" s="166"/>
      <c r="T410" s="167"/>
      <c r="AT410" s="162" t="s">
        <v>149</v>
      </c>
      <c r="AU410" s="162" t="s">
        <v>87</v>
      </c>
      <c r="AV410" s="14" t="s">
        <v>141</v>
      </c>
      <c r="AW410" s="14" t="s">
        <v>32</v>
      </c>
      <c r="AX410" s="14" t="s">
        <v>85</v>
      </c>
      <c r="AY410" s="162" t="s">
        <v>140</v>
      </c>
    </row>
    <row r="411" spans="2:65" s="1" customFormat="1" ht="16.5" customHeight="1">
      <c r="B411" s="32"/>
      <c r="C411" s="133" t="s">
        <v>543</v>
      </c>
      <c r="D411" s="133" t="s">
        <v>143</v>
      </c>
      <c r="E411" s="134" t="s">
        <v>544</v>
      </c>
      <c r="F411" s="135" t="s">
        <v>545</v>
      </c>
      <c r="G411" s="136" t="s">
        <v>420</v>
      </c>
      <c r="H411" s="137">
        <v>75.64</v>
      </c>
      <c r="I411" s="138"/>
      <c r="J411" s="139">
        <f>ROUND(I411*H411,2)</f>
        <v>0</v>
      </c>
      <c r="K411" s="135" t="s">
        <v>147</v>
      </c>
      <c r="L411" s="32"/>
      <c r="M411" s="140" t="s">
        <v>1</v>
      </c>
      <c r="N411" s="141" t="s">
        <v>42</v>
      </c>
      <c r="P411" s="142">
        <f>O411*H411</f>
        <v>0</v>
      </c>
      <c r="Q411" s="142">
        <v>1.0000000000000001E-5</v>
      </c>
      <c r="R411" s="142">
        <f>Q411*H411</f>
        <v>7.5640000000000006E-4</v>
      </c>
      <c r="S411" s="142">
        <v>0</v>
      </c>
      <c r="T411" s="143">
        <f>S411*H411</f>
        <v>0</v>
      </c>
      <c r="AR411" s="144" t="s">
        <v>226</v>
      </c>
      <c r="AT411" s="144" t="s">
        <v>143</v>
      </c>
      <c r="AU411" s="144" t="s">
        <v>87</v>
      </c>
      <c r="AY411" s="17" t="s">
        <v>140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7" t="s">
        <v>85</v>
      </c>
      <c r="BK411" s="145">
        <f>ROUND(I411*H411,2)</f>
        <v>0</v>
      </c>
      <c r="BL411" s="17" t="s">
        <v>226</v>
      </c>
      <c r="BM411" s="144" t="s">
        <v>546</v>
      </c>
    </row>
    <row r="412" spans="2:65" s="12" customFormat="1">
      <c r="B412" s="146"/>
      <c r="D412" s="147" t="s">
        <v>149</v>
      </c>
      <c r="E412" s="148" t="s">
        <v>1</v>
      </c>
      <c r="F412" s="149" t="s">
        <v>547</v>
      </c>
      <c r="H412" s="150">
        <v>29.32</v>
      </c>
      <c r="I412" s="151"/>
      <c r="L412" s="146"/>
      <c r="M412" s="152"/>
      <c r="T412" s="153"/>
      <c r="AT412" s="148" t="s">
        <v>149</v>
      </c>
      <c r="AU412" s="148" t="s">
        <v>87</v>
      </c>
      <c r="AV412" s="12" t="s">
        <v>87</v>
      </c>
      <c r="AW412" s="12" t="s">
        <v>32</v>
      </c>
      <c r="AX412" s="12" t="s">
        <v>77</v>
      </c>
      <c r="AY412" s="148" t="s">
        <v>140</v>
      </c>
    </row>
    <row r="413" spans="2:65" s="12" customFormat="1">
      <c r="B413" s="146"/>
      <c r="D413" s="147" t="s">
        <v>149</v>
      </c>
      <c r="E413" s="148" t="s">
        <v>1</v>
      </c>
      <c r="F413" s="149" t="s">
        <v>548</v>
      </c>
      <c r="H413" s="150">
        <v>21.8</v>
      </c>
      <c r="I413" s="151"/>
      <c r="L413" s="146"/>
      <c r="M413" s="152"/>
      <c r="T413" s="153"/>
      <c r="AT413" s="148" t="s">
        <v>149</v>
      </c>
      <c r="AU413" s="148" t="s">
        <v>87</v>
      </c>
      <c r="AV413" s="12" t="s">
        <v>87</v>
      </c>
      <c r="AW413" s="12" t="s">
        <v>32</v>
      </c>
      <c r="AX413" s="12" t="s">
        <v>77</v>
      </c>
      <c r="AY413" s="148" t="s">
        <v>140</v>
      </c>
    </row>
    <row r="414" spans="2:65" s="12" customFormat="1">
      <c r="B414" s="146"/>
      <c r="D414" s="147" t="s">
        <v>149</v>
      </c>
      <c r="E414" s="148" t="s">
        <v>1</v>
      </c>
      <c r="F414" s="149" t="s">
        <v>549</v>
      </c>
      <c r="H414" s="150">
        <v>24.52</v>
      </c>
      <c r="I414" s="151"/>
      <c r="L414" s="146"/>
      <c r="M414" s="152"/>
      <c r="T414" s="153"/>
      <c r="AT414" s="148" t="s">
        <v>149</v>
      </c>
      <c r="AU414" s="148" t="s">
        <v>87</v>
      </c>
      <c r="AV414" s="12" t="s">
        <v>87</v>
      </c>
      <c r="AW414" s="12" t="s">
        <v>32</v>
      </c>
      <c r="AX414" s="12" t="s">
        <v>77</v>
      </c>
      <c r="AY414" s="148" t="s">
        <v>140</v>
      </c>
    </row>
    <row r="415" spans="2:65" s="13" customFormat="1">
      <c r="B415" s="154"/>
      <c r="D415" s="147" t="s">
        <v>149</v>
      </c>
      <c r="E415" s="155" t="s">
        <v>1</v>
      </c>
      <c r="F415" s="156" t="s">
        <v>151</v>
      </c>
      <c r="H415" s="157">
        <v>75.64</v>
      </c>
      <c r="I415" s="158"/>
      <c r="L415" s="154"/>
      <c r="M415" s="159"/>
      <c r="T415" s="160"/>
      <c r="AT415" s="155" t="s">
        <v>149</v>
      </c>
      <c r="AU415" s="155" t="s">
        <v>87</v>
      </c>
      <c r="AV415" s="13" t="s">
        <v>152</v>
      </c>
      <c r="AW415" s="13" t="s">
        <v>32</v>
      </c>
      <c r="AX415" s="13" t="s">
        <v>77</v>
      </c>
      <c r="AY415" s="155" t="s">
        <v>140</v>
      </c>
    </row>
    <row r="416" spans="2:65" s="14" customFormat="1">
      <c r="B416" s="161"/>
      <c r="D416" s="147" t="s">
        <v>149</v>
      </c>
      <c r="E416" s="162" t="s">
        <v>1</v>
      </c>
      <c r="F416" s="163" t="s">
        <v>153</v>
      </c>
      <c r="H416" s="164">
        <v>75.64</v>
      </c>
      <c r="I416" s="165"/>
      <c r="L416" s="161"/>
      <c r="M416" s="166"/>
      <c r="T416" s="167"/>
      <c r="AT416" s="162" t="s">
        <v>149</v>
      </c>
      <c r="AU416" s="162" t="s">
        <v>87</v>
      </c>
      <c r="AV416" s="14" t="s">
        <v>141</v>
      </c>
      <c r="AW416" s="14" t="s">
        <v>32</v>
      </c>
      <c r="AX416" s="14" t="s">
        <v>85</v>
      </c>
      <c r="AY416" s="162" t="s">
        <v>140</v>
      </c>
    </row>
    <row r="417" spans="2:65" s="1" customFormat="1" ht="16.5" customHeight="1">
      <c r="B417" s="32"/>
      <c r="C417" s="168" t="s">
        <v>550</v>
      </c>
      <c r="D417" s="168" t="s">
        <v>205</v>
      </c>
      <c r="E417" s="169" t="s">
        <v>551</v>
      </c>
      <c r="F417" s="170" t="s">
        <v>552</v>
      </c>
      <c r="G417" s="171" t="s">
        <v>420</v>
      </c>
      <c r="H417" s="172">
        <v>77.153000000000006</v>
      </c>
      <c r="I417" s="173"/>
      <c r="J417" s="174">
        <f>ROUND(I417*H417,2)</f>
        <v>0</v>
      </c>
      <c r="K417" s="170" t="s">
        <v>147</v>
      </c>
      <c r="L417" s="175"/>
      <c r="M417" s="176" t="s">
        <v>1</v>
      </c>
      <c r="N417" s="177" t="s">
        <v>42</v>
      </c>
      <c r="P417" s="142">
        <f>O417*H417</f>
        <v>0</v>
      </c>
      <c r="Q417" s="142">
        <v>2.7E-4</v>
      </c>
      <c r="R417" s="142">
        <f>Q417*H417</f>
        <v>2.0831310000000002E-2</v>
      </c>
      <c r="S417" s="142">
        <v>0</v>
      </c>
      <c r="T417" s="143">
        <f>S417*H417</f>
        <v>0</v>
      </c>
      <c r="AR417" s="144" t="s">
        <v>281</v>
      </c>
      <c r="AT417" s="144" t="s">
        <v>205</v>
      </c>
      <c r="AU417" s="144" t="s">
        <v>87</v>
      </c>
      <c r="AY417" s="17" t="s">
        <v>140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7" t="s">
        <v>85</v>
      </c>
      <c r="BK417" s="145">
        <f>ROUND(I417*H417,2)</f>
        <v>0</v>
      </c>
      <c r="BL417" s="17" t="s">
        <v>226</v>
      </c>
      <c r="BM417" s="144" t="s">
        <v>553</v>
      </c>
    </row>
    <row r="418" spans="2:65" s="12" customFormat="1">
      <c r="B418" s="146"/>
      <c r="D418" s="147" t="s">
        <v>149</v>
      </c>
      <c r="F418" s="149" t="s">
        <v>554</v>
      </c>
      <c r="H418" s="150">
        <v>77.153000000000006</v>
      </c>
      <c r="I418" s="151"/>
      <c r="L418" s="146"/>
      <c r="M418" s="152"/>
      <c r="T418" s="153"/>
      <c r="AT418" s="148" t="s">
        <v>149</v>
      </c>
      <c r="AU418" s="148" t="s">
        <v>87</v>
      </c>
      <c r="AV418" s="12" t="s">
        <v>87</v>
      </c>
      <c r="AW418" s="12" t="s">
        <v>4</v>
      </c>
      <c r="AX418" s="12" t="s">
        <v>85</v>
      </c>
      <c r="AY418" s="148" t="s">
        <v>140</v>
      </c>
    </row>
    <row r="419" spans="2:65" s="1" customFormat="1" ht="24.25" customHeight="1">
      <c r="B419" s="32"/>
      <c r="C419" s="133" t="s">
        <v>555</v>
      </c>
      <c r="D419" s="133" t="s">
        <v>143</v>
      </c>
      <c r="E419" s="134" t="s">
        <v>556</v>
      </c>
      <c r="F419" s="135" t="s">
        <v>557</v>
      </c>
      <c r="G419" s="136" t="s">
        <v>420</v>
      </c>
      <c r="H419" s="137">
        <v>75.64</v>
      </c>
      <c r="I419" s="138"/>
      <c r="J419" s="139">
        <f>ROUND(I419*H419,2)</f>
        <v>0</v>
      </c>
      <c r="K419" s="135" t="s">
        <v>147</v>
      </c>
      <c r="L419" s="32"/>
      <c r="M419" s="140" t="s">
        <v>1</v>
      </c>
      <c r="N419" s="141" t="s">
        <v>42</v>
      </c>
      <c r="P419" s="142">
        <f>O419*H419</f>
        <v>0</v>
      </c>
      <c r="Q419" s="142">
        <v>0</v>
      </c>
      <c r="R419" s="142">
        <f>Q419*H419</f>
        <v>0</v>
      </c>
      <c r="S419" s="142">
        <v>0</v>
      </c>
      <c r="T419" s="143">
        <f>S419*H419</f>
        <v>0</v>
      </c>
      <c r="AR419" s="144" t="s">
        <v>226</v>
      </c>
      <c r="AT419" s="144" t="s">
        <v>143</v>
      </c>
      <c r="AU419" s="144" t="s">
        <v>87</v>
      </c>
      <c r="AY419" s="17" t="s">
        <v>140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7" t="s">
        <v>85</v>
      </c>
      <c r="BK419" s="145">
        <f>ROUND(I419*H419,2)</f>
        <v>0</v>
      </c>
      <c r="BL419" s="17" t="s">
        <v>226</v>
      </c>
      <c r="BM419" s="144" t="s">
        <v>558</v>
      </c>
    </row>
    <row r="420" spans="2:65" s="12" customFormat="1">
      <c r="B420" s="146"/>
      <c r="D420" s="147" t="s">
        <v>149</v>
      </c>
      <c r="E420" s="148" t="s">
        <v>1</v>
      </c>
      <c r="F420" s="149" t="s">
        <v>547</v>
      </c>
      <c r="H420" s="150">
        <v>29.32</v>
      </c>
      <c r="I420" s="151"/>
      <c r="L420" s="146"/>
      <c r="M420" s="152"/>
      <c r="T420" s="153"/>
      <c r="AT420" s="148" t="s">
        <v>149</v>
      </c>
      <c r="AU420" s="148" t="s">
        <v>87</v>
      </c>
      <c r="AV420" s="12" t="s">
        <v>87</v>
      </c>
      <c r="AW420" s="12" t="s">
        <v>32</v>
      </c>
      <c r="AX420" s="12" t="s">
        <v>77</v>
      </c>
      <c r="AY420" s="148" t="s">
        <v>140</v>
      </c>
    </row>
    <row r="421" spans="2:65" s="12" customFormat="1">
      <c r="B421" s="146"/>
      <c r="D421" s="147" t="s">
        <v>149</v>
      </c>
      <c r="E421" s="148" t="s">
        <v>1</v>
      </c>
      <c r="F421" s="149" t="s">
        <v>548</v>
      </c>
      <c r="H421" s="150">
        <v>21.8</v>
      </c>
      <c r="I421" s="151"/>
      <c r="L421" s="146"/>
      <c r="M421" s="152"/>
      <c r="T421" s="153"/>
      <c r="AT421" s="148" t="s">
        <v>149</v>
      </c>
      <c r="AU421" s="148" t="s">
        <v>87</v>
      </c>
      <c r="AV421" s="12" t="s">
        <v>87</v>
      </c>
      <c r="AW421" s="12" t="s">
        <v>32</v>
      </c>
      <c r="AX421" s="12" t="s">
        <v>77</v>
      </c>
      <c r="AY421" s="148" t="s">
        <v>140</v>
      </c>
    </row>
    <row r="422" spans="2:65" s="12" customFormat="1">
      <c r="B422" s="146"/>
      <c r="D422" s="147" t="s">
        <v>149</v>
      </c>
      <c r="E422" s="148" t="s">
        <v>1</v>
      </c>
      <c r="F422" s="149" t="s">
        <v>549</v>
      </c>
      <c r="H422" s="150">
        <v>24.52</v>
      </c>
      <c r="I422" s="151"/>
      <c r="L422" s="146"/>
      <c r="M422" s="152"/>
      <c r="T422" s="153"/>
      <c r="AT422" s="148" t="s">
        <v>149</v>
      </c>
      <c r="AU422" s="148" t="s">
        <v>87</v>
      </c>
      <c r="AV422" s="12" t="s">
        <v>87</v>
      </c>
      <c r="AW422" s="12" t="s">
        <v>32</v>
      </c>
      <c r="AX422" s="12" t="s">
        <v>77</v>
      </c>
      <c r="AY422" s="148" t="s">
        <v>140</v>
      </c>
    </row>
    <row r="423" spans="2:65" s="13" customFormat="1">
      <c r="B423" s="154"/>
      <c r="D423" s="147" t="s">
        <v>149</v>
      </c>
      <c r="E423" s="155" t="s">
        <v>1</v>
      </c>
      <c r="F423" s="156" t="s">
        <v>151</v>
      </c>
      <c r="H423" s="157">
        <v>75.64</v>
      </c>
      <c r="I423" s="158"/>
      <c r="L423" s="154"/>
      <c r="M423" s="159"/>
      <c r="T423" s="160"/>
      <c r="AT423" s="155" t="s">
        <v>149</v>
      </c>
      <c r="AU423" s="155" t="s">
        <v>87</v>
      </c>
      <c r="AV423" s="13" t="s">
        <v>152</v>
      </c>
      <c r="AW423" s="13" t="s">
        <v>32</v>
      </c>
      <c r="AX423" s="13" t="s">
        <v>77</v>
      </c>
      <c r="AY423" s="155" t="s">
        <v>140</v>
      </c>
    </row>
    <row r="424" spans="2:65" s="14" customFormat="1">
      <c r="B424" s="161"/>
      <c r="D424" s="147" t="s">
        <v>149</v>
      </c>
      <c r="E424" s="162" t="s">
        <v>1</v>
      </c>
      <c r="F424" s="163" t="s">
        <v>153</v>
      </c>
      <c r="H424" s="164">
        <v>75.64</v>
      </c>
      <c r="I424" s="165"/>
      <c r="L424" s="161"/>
      <c r="M424" s="166"/>
      <c r="T424" s="167"/>
      <c r="AT424" s="162" t="s">
        <v>149</v>
      </c>
      <c r="AU424" s="162" t="s">
        <v>87</v>
      </c>
      <c r="AV424" s="14" t="s">
        <v>141</v>
      </c>
      <c r="AW424" s="14" t="s">
        <v>32</v>
      </c>
      <c r="AX424" s="14" t="s">
        <v>85</v>
      </c>
      <c r="AY424" s="162" t="s">
        <v>140</v>
      </c>
    </row>
    <row r="425" spans="2:65" s="1" customFormat="1" ht="63.65" customHeight="1">
      <c r="B425" s="32"/>
      <c r="C425" s="168" t="s">
        <v>559</v>
      </c>
      <c r="D425" s="168" t="s">
        <v>205</v>
      </c>
      <c r="E425" s="169" t="s">
        <v>509</v>
      </c>
      <c r="F425" s="170" t="s">
        <v>510</v>
      </c>
      <c r="G425" s="171" t="s">
        <v>161</v>
      </c>
      <c r="H425" s="172">
        <v>2.3980000000000001</v>
      </c>
      <c r="I425" s="173"/>
      <c r="J425" s="174">
        <f>ROUND(I425*H425,2)</f>
        <v>0</v>
      </c>
      <c r="K425" s="170" t="s">
        <v>1</v>
      </c>
      <c r="L425" s="175"/>
      <c r="M425" s="176" t="s">
        <v>1</v>
      </c>
      <c r="N425" s="177" t="s">
        <v>42</v>
      </c>
      <c r="P425" s="142">
        <f>O425*H425</f>
        <v>0</v>
      </c>
      <c r="Q425" s="142">
        <v>7.6000000000000004E-4</v>
      </c>
      <c r="R425" s="142">
        <f>Q425*H425</f>
        <v>1.8224800000000002E-3</v>
      </c>
      <c r="S425" s="142">
        <v>0</v>
      </c>
      <c r="T425" s="143">
        <f>S425*H425</f>
        <v>0</v>
      </c>
      <c r="AR425" s="144" t="s">
        <v>281</v>
      </c>
      <c r="AT425" s="144" t="s">
        <v>205</v>
      </c>
      <c r="AU425" s="144" t="s">
        <v>87</v>
      </c>
      <c r="AY425" s="17" t="s">
        <v>140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7" t="s">
        <v>85</v>
      </c>
      <c r="BK425" s="145">
        <f>ROUND(I425*H425,2)</f>
        <v>0</v>
      </c>
      <c r="BL425" s="17" t="s">
        <v>226</v>
      </c>
      <c r="BM425" s="144" t="s">
        <v>560</v>
      </c>
    </row>
    <row r="426" spans="2:65" s="12" customFormat="1">
      <c r="B426" s="146"/>
      <c r="D426" s="147" t="s">
        <v>149</v>
      </c>
      <c r="E426" s="148" t="s">
        <v>1</v>
      </c>
      <c r="F426" s="149" t="s">
        <v>548</v>
      </c>
      <c r="H426" s="150">
        <v>21.8</v>
      </c>
      <c r="I426" s="151"/>
      <c r="L426" s="146"/>
      <c r="M426" s="152"/>
      <c r="T426" s="153"/>
      <c r="AT426" s="148" t="s">
        <v>149</v>
      </c>
      <c r="AU426" s="148" t="s">
        <v>87</v>
      </c>
      <c r="AV426" s="12" t="s">
        <v>87</v>
      </c>
      <c r="AW426" s="12" t="s">
        <v>32</v>
      </c>
      <c r="AX426" s="12" t="s">
        <v>77</v>
      </c>
      <c r="AY426" s="148" t="s">
        <v>140</v>
      </c>
    </row>
    <row r="427" spans="2:65" s="13" customFormat="1">
      <c r="B427" s="154"/>
      <c r="D427" s="147" t="s">
        <v>149</v>
      </c>
      <c r="E427" s="155" t="s">
        <v>1</v>
      </c>
      <c r="F427" s="156" t="s">
        <v>151</v>
      </c>
      <c r="H427" s="157">
        <v>21.8</v>
      </c>
      <c r="I427" s="158"/>
      <c r="L427" s="154"/>
      <c r="M427" s="159"/>
      <c r="T427" s="160"/>
      <c r="AT427" s="155" t="s">
        <v>149</v>
      </c>
      <c r="AU427" s="155" t="s">
        <v>87</v>
      </c>
      <c r="AV427" s="13" t="s">
        <v>152</v>
      </c>
      <c r="AW427" s="13" t="s">
        <v>32</v>
      </c>
      <c r="AX427" s="13" t="s">
        <v>77</v>
      </c>
      <c r="AY427" s="155" t="s">
        <v>140</v>
      </c>
    </row>
    <row r="428" spans="2:65" s="14" customFormat="1">
      <c r="B428" s="161"/>
      <c r="D428" s="147" t="s">
        <v>149</v>
      </c>
      <c r="E428" s="162" t="s">
        <v>1</v>
      </c>
      <c r="F428" s="163" t="s">
        <v>153</v>
      </c>
      <c r="H428" s="164">
        <v>21.8</v>
      </c>
      <c r="I428" s="165"/>
      <c r="L428" s="161"/>
      <c r="M428" s="166"/>
      <c r="T428" s="167"/>
      <c r="AT428" s="162" t="s">
        <v>149</v>
      </c>
      <c r="AU428" s="162" t="s">
        <v>87</v>
      </c>
      <c r="AV428" s="14" t="s">
        <v>141</v>
      </c>
      <c r="AW428" s="14" t="s">
        <v>32</v>
      </c>
      <c r="AX428" s="14" t="s">
        <v>85</v>
      </c>
      <c r="AY428" s="162" t="s">
        <v>140</v>
      </c>
    </row>
    <row r="429" spans="2:65" s="12" customFormat="1">
      <c r="B429" s="146"/>
      <c r="D429" s="147" t="s">
        <v>149</v>
      </c>
      <c r="F429" s="149" t="s">
        <v>561</v>
      </c>
      <c r="H429" s="150">
        <v>2.3980000000000001</v>
      </c>
      <c r="I429" s="151"/>
      <c r="L429" s="146"/>
      <c r="M429" s="152"/>
      <c r="T429" s="153"/>
      <c r="AT429" s="148" t="s">
        <v>149</v>
      </c>
      <c r="AU429" s="148" t="s">
        <v>87</v>
      </c>
      <c r="AV429" s="12" t="s">
        <v>87</v>
      </c>
      <c r="AW429" s="12" t="s">
        <v>4</v>
      </c>
      <c r="AX429" s="12" t="s">
        <v>85</v>
      </c>
      <c r="AY429" s="148" t="s">
        <v>140</v>
      </c>
    </row>
    <row r="430" spans="2:65" s="1" customFormat="1" ht="153.65" customHeight="1">
      <c r="B430" s="32"/>
      <c r="C430" s="168" t="s">
        <v>562</v>
      </c>
      <c r="D430" s="168" t="s">
        <v>205</v>
      </c>
      <c r="E430" s="169" t="s">
        <v>518</v>
      </c>
      <c r="F430" s="170" t="s">
        <v>519</v>
      </c>
      <c r="G430" s="171" t="s">
        <v>161</v>
      </c>
      <c r="H430" s="172">
        <v>5.9219999999999997</v>
      </c>
      <c r="I430" s="173"/>
      <c r="J430" s="174">
        <f>ROUND(I430*H430,2)</f>
        <v>0</v>
      </c>
      <c r="K430" s="170" t="s">
        <v>1</v>
      </c>
      <c r="L430" s="175"/>
      <c r="M430" s="176" t="s">
        <v>1</v>
      </c>
      <c r="N430" s="177" t="s">
        <v>42</v>
      </c>
      <c r="P430" s="142">
        <f>O430*H430</f>
        <v>0</v>
      </c>
      <c r="Q430" s="142">
        <v>2.5999999999999999E-3</v>
      </c>
      <c r="R430" s="142">
        <f>Q430*H430</f>
        <v>1.5397199999999998E-2</v>
      </c>
      <c r="S430" s="142">
        <v>0</v>
      </c>
      <c r="T430" s="143">
        <f>S430*H430</f>
        <v>0</v>
      </c>
      <c r="AR430" s="144" t="s">
        <v>281</v>
      </c>
      <c r="AT430" s="144" t="s">
        <v>205</v>
      </c>
      <c r="AU430" s="144" t="s">
        <v>87</v>
      </c>
      <c r="AY430" s="17" t="s">
        <v>140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7" t="s">
        <v>85</v>
      </c>
      <c r="BK430" s="145">
        <f>ROUND(I430*H430,2)</f>
        <v>0</v>
      </c>
      <c r="BL430" s="17" t="s">
        <v>226</v>
      </c>
      <c r="BM430" s="144" t="s">
        <v>563</v>
      </c>
    </row>
    <row r="431" spans="2:65" s="12" customFormat="1">
      <c r="B431" s="146"/>
      <c r="D431" s="147" t="s">
        <v>149</v>
      </c>
      <c r="E431" s="148" t="s">
        <v>1</v>
      </c>
      <c r="F431" s="149" t="s">
        <v>547</v>
      </c>
      <c r="H431" s="150">
        <v>29.32</v>
      </c>
      <c r="I431" s="151"/>
      <c r="L431" s="146"/>
      <c r="M431" s="152"/>
      <c r="T431" s="153"/>
      <c r="AT431" s="148" t="s">
        <v>149</v>
      </c>
      <c r="AU431" s="148" t="s">
        <v>87</v>
      </c>
      <c r="AV431" s="12" t="s">
        <v>87</v>
      </c>
      <c r="AW431" s="12" t="s">
        <v>32</v>
      </c>
      <c r="AX431" s="12" t="s">
        <v>77</v>
      </c>
      <c r="AY431" s="148" t="s">
        <v>140</v>
      </c>
    </row>
    <row r="432" spans="2:65" s="12" customFormat="1">
      <c r="B432" s="146"/>
      <c r="D432" s="147" t="s">
        <v>149</v>
      </c>
      <c r="E432" s="148" t="s">
        <v>1</v>
      </c>
      <c r="F432" s="149" t="s">
        <v>549</v>
      </c>
      <c r="H432" s="150">
        <v>24.52</v>
      </c>
      <c r="I432" s="151"/>
      <c r="L432" s="146"/>
      <c r="M432" s="152"/>
      <c r="T432" s="153"/>
      <c r="AT432" s="148" t="s">
        <v>149</v>
      </c>
      <c r="AU432" s="148" t="s">
        <v>87</v>
      </c>
      <c r="AV432" s="12" t="s">
        <v>87</v>
      </c>
      <c r="AW432" s="12" t="s">
        <v>32</v>
      </c>
      <c r="AX432" s="12" t="s">
        <v>77</v>
      </c>
      <c r="AY432" s="148" t="s">
        <v>140</v>
      </c>
    </row>
    <row r="433" spans="2:65" s="13" customFormat="1">
      <c r="B433" s="154"/>
      <c r="D433" s="147" t="s">
        <v>149</v>
      </c>
      <c r="E433" s="155" t="s">
        <v>1</v>
      </c>
      <c r="F433" s="156" t="s">
        <v>151</v>
      </c>
      <c r="H433" s="157">
        <v>53.84</v>
      </c>
      <c r="I433" s="158"/>
      <c r="L433" s="154"/>
      <c r="M433" s="159"/>
      <c r="T433" s="160"/>
      <c r="AT433" s="155" t="s">
        <v>149</v>
      </c>
      <c r="AU433" s="155" t="s">
        <v>87</v>
      </c>
      <c r="AV433" s="13" t="s">
        <v>152</v>
      </c>
      <c r="AW433" s="13" t="s">
        <v>32</v>
      </c>
      <c r="AX433" s="13" t="s">
        <v>77</v>
      </c>
      <c r="AY433" s="155" t="s">
        <v>140</v>
      </c>
    </row>
    <row r="434" spans="2:65" s="14" customFormat="1">
      <c r="B434" s="161"/>
      <c r="D434" s="147" t="s">
        <v>149</v>
      </c>
      <c r="E434" s="162" t="s">
        <v>1</v>
      </c>
      <c r="F434" s="163" t="s">
        <v>153</v>
      </c>
      <c r="H434" s="164">
        <v>53.84</v>
      </c>
      <c r="I434" s="165"/>
      <c r="L434" s="161"/>
      <c r="M434" s="166"/>
      <c r="T434" s="167"/>
      <c r="AT434" s="162" t="s">
        <v>149</v>
      </c>
      <c r="AU434" s="162" t="s">
        <v>87</v>
      </c>
      <c r="AV434" s="14" t="s">
        <v>141</v>
      </c>
      <c r="AW434" s="14" t="s">
        <v>32</v>
      </c>
      <c r="AX434" s="14" t="s">
        <v>85</v>
      </c>
      <c r="AY434" s="162" t="s">
        <v>140</v>
      </c>
    </row>
    <row r="435" spans="2:65" s="12" customFormat="1">
      <c r="B435" s="146"/>
      <c r="D435" s="147" t="s">
        <v>149</v>
      </c>
      <c r="F435" s="149" t="s">
        <v>564</v>
      </c>
      <c r="H435" s="150">
        <v>5.9219999999999997</v>
      </c>
      <c r="I435" s="151"/>
      <c r="L435" s="146"/>
      <c r="M435" s="152"/>
      <c r="T435" s="153"/>
      <c r="AT435" s="148" t="s">
        <v>149</v>
      </c>
      <c r="AU435" s="148" t="s">
        <v>87</v>
      </c>
      <c r="AV435" s="12" t="s">
        <v>87</v>
      </c>
      <c r="AW435" s="12" t="s">
        <v>4</v>
      </c>
      <c r="AX435" s="12" t="s">
        <v>85</v>
      </c>
      <c r="AY435" s="148" t="s">
        <v>140</v>
      </c>
    </row>
    <row r="436" spans="2:65" s="1" customFormat="1" ht="24.25" customHeight="1">
      <c r="B436" s="32"/>
      <c r="C436" s="133" t="s">
        <v>565</v>
      </c>
      <c r="D436" s="133" t="s">
        <v>143</v>
      </c>
      <c r="E436" s="134" t="s">
        <v>566</v>
      </c>
      <c r="F436" s="135" t="s">
        <v>567</v>
      </c>
      <c r="G436" s="136" t="s">
        <v>420</v>
      </c>
      <c r="H436" s="137">
        <v>168.4</v>
      </c>
      <c r="I436" s="138"/>
      <c r="J436" s="139">
        <f>ROUND(I436*H436,2)</f>
        <v>0</v>
      </c>
      <c r="K436" s="135" t="s">
        <v>147</v>
      </c>
      <c r="L436" s="32"/>
      <c r="M436" s="140" t="s">
        <v>1</v>
      </c>
      <c r="N436" s="141" t="s">
        <v>42</v>
      </c>
      <c r="P436" s="142">
        <f>O436*H436</f>
        <v>0</v>
      </c>
      <c r="Q436" s="142">
        <v>0</v>
      </c>
      <c r="R436" s="142">
        <f>Q436*H436</f>
        <v>0</v>
      </c>
      <c r="S436" s="142">
        <v>0</v>
      </c>
      <c r="T436" s="143">
        <f>S436*H436</f>
        <v>0</v>
      </c>
      <c r="AR436" s="144" t="s">
        <v>226</v>
      </c>
      <c r="AT436" s="144" t="s">
        <v>143</v>
      </c>
      <c r="AU436" s="144" t="s">
        <v>87</v>
      </c>
      <c r="AY436" s="17" t="s">
        <v>140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7" t="s">
        <v>85</v>
      </c>
      <c r="BK436" s="145">
        <f>ROUND(I436*H436,2)</f>
        <v>0</v>
      </c>
      <c r="BL436" s="17" t="s">
        <v>226</v>
      </c>
      <c r="BM436" s="144" t="s">
        <v>568</v>
      </c>
    </row>
    <row r="437" spans="2:65" s="12" customFormat="1">
      <c r="B437" s="146"/>
      <c r="D437" s="147" t="s">
        <v>149</v>
      </c>
      <c r="E437" s="148" t="s">
        <v>1</v>
      </c>
      <c r="F437" s="149" t="s">
        <v>531</v>
      </c>
      <c r="H437" s="150">
        <v>32.6</v>
      </c>
      <c r="I437" s="151"/>
      <c r="L437" s="146"/>
      <c r="M437" s="152"/>
      <c r="T437" s="153"/>
      <c r="AT437" s="148" t="s">
        <v>149</v>
      </c>
      <c r="AU437" s="148" t="s">
        <v>87</v>
      </c>
      <c r="AV437" s="12" t="s">
        <v>87</v>
      </c>
      <c r="AW437" s="12" t="s">
        <v>32</v>
      </c>
      <c r="AX437" s="12" t="s">
        <v>77</v>
      </c>
      <c r="AY437" s="148" t="s">
        <v>140</v>
      </c>
    </row>
    <row r="438" spans="2:65" s="12" customFormat="1">
      <c r="B438" s="146"/>
      <c r="D438" s="147" t="s">
        <v>149</v>
      </c>
      <c r="E438" s="148" t="s">
        <v>1</v>
      </c>
      <c r="F438" s="149" t="s">
        <v>532</v>
      </c>
      <c r="H438" s="150">
        <v>21.3</v>
      </c>
      <c r="I438" s="151"/>
      <c r="L438" s="146"/>
      <c r="M438" s="152"/>
      <c r="T438" s="153"/>
      <c r="AT438" s="148" t="s">
        <v>149</v>
      </c>
      <c r="AU438" s="148" t="s">
        <v>87</v>
      </c>
      <c r="AV438" s="12" t="s">
        <v>87</v>
      </c>
      <c r="AW438" s="12" t="s">
        <v>32</v>
      </c>
      <c r="AX438" s="12" t="s">
        <v>77</v>
      </c>
      <c r="AY438" s="148" t="s">
        <v>140</v>
      </c>
    </row>
    <row r="439" spans="2:65" s="12" customFormat="1">
      <c r="B439" s="146"/>
      <c r="D439" s="147" t="s">
        <v>149</v>
      </c>
      <c r="E439" s="148" t="s">
        <v>1</v>
      </c>
      <c r="F439" s="149" t="s">
        <v>569</v>
      </c>
      <c r="H439" s="150">
        <v>114.5</v>
      </c>
      <c r="I439" s="151"/>
      <c r="L439" s="146"/>
      <c r="M439" s="152"/>
      <c r="T439" s="153"/>
      <c r="AT439" s="148" t="s">
        <v>149</v>
      </c>
      <c r="AU439" s="148" t="s">
        <v>87</v>
      </c>
      <c r="AV439" s="12" t="s">
        <v>87</v>
      </c>
      <c r="AW439" s="12" t="s">
        <v>32</v>
      </c>
      <c r="AX439" s="12" t="s">
        <v>77</v>
      </c>
      <c r="AY439" s="148" t="s">
        <v>140</v>
      </c>
    </row>
    <row r="440" spans="2:65" s="13" customFormat="1">
      <c r="B440" s="154"/>
      <c r="D440" s="147" t="s">
        <v>149</v>
      </c>
      <c r="E440" s="155" t="s">
        <v>1</v>
      </c>
      <c r="F440" s="156" t="s">
        <v>151</v>
      </c>
      <c r="H440" s="157">
        <v>168.4</v>
      </c>
      <c r="I440" s="158"/>
      <c r="L440" s="154"/>
      <c r="M440" s="159"/>
      <c r="T440" s="160"/>
      <c r="AT440" s="155" t="s">
        <v>149</v>
      </c>
      <c r="AU440" s="155" t="s">
        <v>87</v>
      </c>
      <c r="AV440" s="13" t="s">
        <v>152</v>
      </c>
      <c r="AW440" s="13" t="s">
        <v>32</v>
      </c>
      <c r="AX440" s="13" t="s">
        <v>77</v>
      </c>
      <c r="AY440" s="155" t="s">
        <v>140</v>
      </c>
    </row>
    <row r="441" spans="2:65" s="14" customFormat="1">
      <c r="B441" s="161"/>
      <c r="D441" s="147" t="s">
        <v>149</v>
      </c>
      <c r="E441" s="162" t="s">
        <v>1</v>
      </c>
      <c r="F441" s="163" t="s">
        <v>153</v>
      </c>
      <c r="H441" s="164">
        <v>168.4</v>
      </c>
      <c r="I441" s="165"/>
      <c r="L441" s="161"/>
      <c r="M441" s="166"/>
      <c r="T441" s="167"/>
      <c r="AT441" s="162" t="s">
        <v>149</v>
      </c>
      <c r="AU441" s="162" t="s">
        <v>87</v>
      </c>
      <c r="AV441" s="14" t="s">
        <v>141</v>
      </c>
      <c r="AW441" s="14" t="s">
        <v>32</v>
      </c>
      <c r="AX441" s="14" t="s">
        <v>85</v>
      </c>
      <c r="AY441" s="162" t="s">
        <v>140</v>
      </c>
    </row>
    <row r="442" spans="2:65" s="1" customFormat="1" ht="24.25" customHeight="1">
      <c r="B442" s="32"/>
      <c r="C442" s="168" t="s">
        <v>570</v>
      </c>
      <c r="D442" s="168" t="s">
        <v>205</v>
      </c>
      <c r="E442" s="169" t="s">
        <v>571</v>
      </c>
      <c r="F442" s="170" t="s">
        <v>572</v>
      </c>
      <c r="G442" s="171" t="s">
        <v>420</v>
      </c>
      <c r="H442" s="172">
        <v>171.768</v>
      </c>
      <c r="I442" s="173"/>
      <c r="J442" s="174">
        <f>ROUND(I442*H442,2)</f>
        <v>0</v>
      </c>
      <c r="K442" s="170" t="s">
        <v>147</v>
      </c>
      <c r="L442" s="175"/>
      <c r="M442" s="176" t="s">
        <v>1</v>
      </c>
      <c r="N442" s="177" t="s">
        <v>42</v>
      </c>
      <c r="P442" s="142">
        <f>O442*H442</f>
        <v>0</v>
      </c>
      <c r="Q442" s="142">
        <v>2.5000000000000001E-4</v>
      </c>
      <c r="R442" s="142">
        <f>Q442*H442</f>
        <v>4.2942000000000001E-2</v>
      </c>
      <c r="S442" s="142">
        <v>0</v>
      </c>
      <c r="T442" s="143">
        <f>S442*H442</f>
        <v>0</v>
      </c>
      <c r="AR442" s="144" t="s">
        <v>281</v>
      </c>
      <c r="AT442" s="144" t="s">
        <v>205</v>
      </c>
      <c r="AU442" s="144" t="s">
        <v>87</v>
      </c>
      <c r="AY442" s="17" t="s">
        <v>140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7" t="s">
        <v>85</v>
      </c>
      <c r="BK442" s="145">
        <f>ROUND(I442*H442,2)</f>
        <v>0</v>
      </c>
      <c r="BL442" s="17" t="s">
        <v>226</v>
      </c>
      <c r="BM442" s="144" t="s">
        <v>573</v>
      </c>
    </row>
    <row r="443" spans="2:65" s="12" customFormat="1">
      <c r="B443" s="146"/>
      <c r="D443" s="147" t="s">
        <v>149</v>
      </c>
      <c r="F443" s="149" t="s">
        <v>574</v>
      </c>
      <c r="H443" s="150">
        <v>171.768</v>
      </c>
      <c r="I443" s="151"/>
      <c r="L443" s="146"/>
      <c r="M443" s="152"/>
      <c r="T443" s="153"/>
      <c r="AT443" s="148" t="s">
        <v>149</v>
      </c>
      <c r="AU443" s="148" t="s">
        <v>87</v>
      </c>
      <c r="AV443" s="12" t="s">
        <v>87</v>
      </c>
      <c r="AW443" s="12" t="s">
        <v>4</v>
      </c>
      <c r="AX443" s="12" t="s">
        <v>85</v>
      </c>
      <c r="AY443" s="148" t="s">
        <v>140</v>
      </c>
    </row>
    <row r="444" spans="2:65" s="1" customFormat="1" ht="16.5" customHeight="1">
      <c r="B444" s="32"/>
      <c r="C444" s="133" t="s">
        <v>575</v>
      </c>
      <c r="D444" s="133" t="s">
        <v>143</v>
      </c>
      <c r="E444" s="134" t="s">
        <v>576</v>
      </c>
      <c r="F444" s="135" t="s">
        <v>577</v>
      </c>
      <c r="G444" s="136" t="s">
        <v>420</v>
      </c>
      <c r="H444" s="137">
        <v>75.64</v>
      </c>
      <c r="I444" s="138"/>
      <c r="J444" s="139">
        <f>ROUND(I444*H444,2)</f>
        <v>0</v>
      </c>
      <c r="K444" s="135" t="s">
        <v>147</v>
      </c>
      <c r="L444" s="32"/>
      <c r="M444" s="140" t="s">
        <v>1</v>
      </c>
      <c r="N444" s="141" t="s">
        <v>42</v>
      </c>
      <c r="P444" s="142">
        <f>O444*H444</f>
        <v>0</v>
      </c>
      <c r="Q444" s="142">
        <v>3.0000000000000001E-5</v>
      </c>
      <c r="R444" s="142">
        <f>Q444*H444</f>
        <v>2.2691999999999999E-3</v>
      </c>
      <c r="S444" s="142">
        <v>0</v>
      </c>
      <c r="T444" s="143">
        <f>S444*H444</f>
        <v>0</v>
      </c>
      <c r="AR444" s="144" t="s">
        <v>226</v>
      </c>
      <c r="AT444" s="144" t="s">
        <v>143</v>
      </c>
      <c r="AU444" s="144" t="s">
        <v>87</v>
      </c>
      <c r="AY444" s="17" t="s">
        <v>140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7" t="s">
        <v>85</v>
      </c>
      <c r="BK444" s="145">
        <f>ROUND(I444*H444,2)</f>
        <v>0</v>
      </c>
      <c r="BL444" s="17" t="s">
        <v>226</v>
      </c>
      <c r="BM444" s="144" t="s">
        <v>578</v>
      </c>
    </row>
    <row r="445" spans="2:65" s="12" customFormat="1">
      <c r="B445" s="146"/>
      <c r="D445" s="147" t="s">
        <v>149</v>
      </c>
      <c r="E445" s="148" t="s">
        <v>1</v>
      </c>
      <c r="F445" s="149" t="s">
        <v>547</v>
      </c>
      <c r="H445" s="150">
        <v>29.32</v>
      </c>
      <c r="I445" s="151"/>
      <c r="L445" s="146"/>
      <c r="M445" s="152"/>
      <c r="T445" s="153"/>
      <c r="AT445" s="148" t="s">
        <v>149</v>
      </c>
      <c r="AU445" s="148" t="s">
        <v>87</v>
      </c>
      <c r="AV445" s="12" t="s">
        <v>87</v>
      </c>
      <c r="AW445" s="12" t="s">
        <v>32</v>
      </c>
      <c r="AX445" s="12" t="s">
        <v>77</v>
      </c>
      <c r="AY445" s="148" t="s">
        <v>140</v>
      </c>
    </row>
    <row r="446" spans="2:65" s="12" customFormat="1">
      <c r="B446" s="146"/>
      <c r="D446" s="147" t="s">
        <v>149</v>
      </c>
      <c r="E446" s="148" t="s">
        <v>1</v>
      </c>
      <c r="F446" s="149" t="s">
        <v>548</v>
      </c>
      <c r="H446" s="150">
        <v>21.8</v>
      </c>
      <c r="I446" s="151"/>
      <c r="L446" s="146"/>
      <c r="M446" s="152"/>
      <c r="T446" s="153"/>
      <c r="AT446" s="148" t="s">
        <v>149</v>
      </c>
      <c r="AU446" s="148" t="s">
        <v>87</v>
      </c>
      <c r="AV446" s="12" t="s">
        <v>87</v>
      </c>
      <c r="AW446" s="12" t="s">
        <v>32</v>
      </c>
      <c r="AX446" s="12" t="s">
        <v>77</v>
      </c>
      <c r="AY446" s="148" t="s">
        <v>140</v>
      </c>
    </row>
    <row r="447" spans="2:65" s="12" customFormat="1">
      <c r="B447" s="146"/>
      <c r="D447" s="147" t="s">
        <v>149</v>
      </c>
      <c r="E447" s="148" t="s">
        <v>1</v>
      </c>
      <c r="F447" s="149" t="s">
        <v>549</v>
      </c>
      <c r="H447" s="150">
        <v>24.52</v>
      </c>
      <c r="I447" s="151"/>
      <c r="L447" s="146"/>
      <c r="M447" s="152"/>
      <c r="T447" s="153"/>
      <c r="AT447" s="148" t="s">
        <v>149</v>
      </c>
      <c r="AU447" s="148" t="s">
        <v>87</v>
      </c>
      <c r="AV447" s="12" t="s">
        <v>87</v>
      </c>
      <c r="AW447" s="12" t="s">
        <v>32</v>
      </c>
      <c r="AX447" s="12" t="s">
        <v>77</v>
      </c>
      <c r="AY447" s="148" t="s">
        <v>140</v>
      </c>
    </row>
    <row r="448" spans="2:65" s="13" customFormat="1">
      <c r="B448" s="154"/>
      <c r="D448" s="147" t="s">
        <v>149</v>
      </c>
      <c r="E448" s="155" t="s">
        <v>1</v>
      </c>
      <c r="F448" s="156" t="s">
        <v>151</v>
      </c>
      <c r="H448" s="157">
        <v>75.64</v>
      </c>
      <c r="I448" s="158"/>
      <c r="L448" s="154"/>
      <c r="M448" s="159"/>
      <c r="T448" s="160"/>
      <c r="AT448" s="155" t="s">
        <v>149</v>
      </c>
      <c r="AU448" s="155" t="s">
        <v>87</v>
      </c>
      <c r="AV448" s="13" t="s">
        <v>152</v>
      </c>
      <c r="AW448" s="13" t="s">
        <v>32</v>
      </c>
      <c r="AX448" s="13" t="s">
        <v>77</v>
      </c>
      <c r="AY448" s="155" t="s">
        <v>140</v>
      </c>
    </row>
    <row r="449" spans="2:65" s="14" customFormat="1">
      <c r="B449" s="161"/>
      <c r="D449" s="147" t="s">
        <v>149</v>
      </c>
      <c r="E449" s="162" t="s">
        <v>1</v>
      </c>
      <c r="F449" s="163" t="s">
        <v>153</v>
      </c>
      <c r="H449" s="164">
        <v>75.64</v>
      </c>
      <c r="I449" s="165"/>
      <c r="L449" s="161"/>
      <c r="M449" s="166"/>
      <c r="T449" s="167"/>
      <c r="AT449" s="162" t="s">
        <v>149</v>
      </c>
      <c r="AU449" s="162" t="s">
        <v>87</v>
      </c>
      <c r="AV449" s="14" t="s">
        <v>141</v>
      </c>
      <c r="AW449" s="14" t="s">
        <v>32</v>
      </c>
      <c r="AX449" s="14" t="s">
        <v>85</v>
      </c>
      <c r="AY449" s="162" t="s">
        <v>140</v>
      </c>
    </row>
    <row r="450" spans="2:65" s="1" customFormat="1" ht="24.25" customHeight="1">
      <c r="B450" s="32"/>
      <c r="C450" s="133" t="s">
        <v>579</v>
      </c>
      <c r="D450" s="133" t="s">
        <v>143</v>
      </c>
      <c r="E450" s="134" t="s">
        <v>580</v>
      </c>
      <c r="F450" s="135" t="s">
        <v>581</v>
      </c>
      <c r="G450" s="136" t="s">
        <v>161</v>
      </c>
      <c r="H450" s="137">
        <v>210.57900000000001</v>
      </c>
      <c r="I450" s="138"/>
      <c r="J450" s="139">
        <f>ROUND(I450*H450,2)</f>
        <v>0</v>
      </c>
      <c r="K450" s="135" t="s">
        <v>147</v>
      </c>
      <c r="L450" s="32"/>
      <c r="M450" s="140" t="s">
        <v>1</v>
      </c>
      <c r="N450" s="141" t="s">
        <v>42</v>
      </c>
      <c r="P450" s="142">
        <f>O450*H450</f>
        <v>0</v>
      </c>
      <c r="Q450" s="142">
        <v>0</v>
      </c>
      <c r="R450" s="142">
        <f>Q450*H450</f>
        <v>0</v>
      </c>
      <c r="S450" s="142">
        <v>0</v>
      </c>
      <c r="T450" s="143">
        <f>S450*H450</f>
        <v>0</v>
      </c>
      <c r="AR450" s="144" t="s">
        <v>226</v>
      </c>
      <c r="AT450" s="144" t="s">
        <v>143</v>
      </c>
      <c r="AU450" s="144" t="s">
        <v>87</v>
      </c>
      <c r="AY450" s="17" t="s">
        <v>140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7" t="s">
        <v>85</v>
      </c>
      <c r="BK450" s="145">
        <f>ROUND(I450*H450,2)</f>
        <v>0</v>
      </c>
      <c r="BL450" s="17" t="s">
        <v>226</v>
      </c>
      <c r="BM450" s="144" t="s">
        <v>582</v>
      </c>
    </row>
    <row r="451" spans="2:65" s="12" customFormat="1">
      <c r="B451" s="146"/>
      <c r="D451" s="147" t="s">
        <v>149</v>
      </c>
      <c r="E451" s="148" t="s">
        <v>1</v>
      </c>
      <c r="F451" s="149" t="s">
        <v>464</v>
      </c>
      <c r="H451" s="150">
        <v>131.69999999999999</v>
      </c>
      <c r="I451" s="151"/>
      <c r="L451" s="146"/>
      <c r="M451" s="152"/>
      <c r="T451" s="153"/>
      <c r="AT451" s="148" t="s">
        <v>149</v>
      </c>
      <c r="AU451" s="148" t="s">
        <v>87</v>
      </c>
      <c r="AV451" s="12" t="s">
        <v>87</v>
      </c>
      <c r="AW451" s="12" t="s">
        <v>32</v>
      </c>
      <c r="AX451" s="12" t="s">
        <v>77</v>
      </c>
      <c r="AY451" s="148" t="s">
        <v>140</v>
      </c>
    </row>
    <row r="452" spans="2:65" s="12" customFormat="1">
      <c r="B452" s="146"/>
      <c r="D452" s="147" t="s">
        <v>149</v>
      </c>
      <c r="E452" s="148" t="s">
        <v>1</v>
      </c>
      <c r="F452" s="149" t="s">
        <v>465</v>
      </c>
      <c r="H452" s="150">
        <v>44</v>
      </c>
      <c r="I452" s="151"/>
      <c r="L452" s="146"/>
      <c r="M452" s="152"/>
      <c r="T452" s="153"/>
      <c r="AT452" s="148" t="s">
        <v>149</v>
      </c>
      <c r="AU452" s="148" t="s">
        <v>87</v>
      </c>
      <c r="AV452" s="12" t="s">
        <v>87</v>
      </c>
      <c r="AW452" s="12" t="s">
        <v>32</v>
      </c>
      <c r="AX452" s="12" t="s">
        <v>77</v>
      </c>
      <c r="AY452" s="148" t="s">
        <v>140</v>
      </c>
    </row>
    <row r="453" spans="2:65" s="12" customFormat="1">
      <c r="B453" s="146"/>
      <c r="D453" s="147" t="s">
        <v>149</v>
      </c>
      <c r="E453" s="148" t="s">
        <v>1</v>
      </c>
      <c r="F453" s="149" t="s">
        <v>466</v>
      </c>
      <c r="H453" s="150">
        <v>28.95</v>
      </c>
      <c r="I453" s="151"/>
      <c r="L453" s="146"/>
      <c r="M453" s="152"/>
      <c r="T453" s="153"/>
      <c r="AT453" s="148" t="s">
        <v>149</v>
      </c>
      <c r="AU453" s="148" t="s">
        <v>87</v>
      </c>
      <c r="AV453" s="12" t="s">
        <v>87</v>
      </c>
      <c r="AW453" s="12" t="s">
        <v>32</v>
      </c>
      <c r="AX453" s="12" t="s">
        <v>77</v>
      </c>
      <c r="AY453" s="148" t="s">
        <v>140</v>
      </c>
    </row>
    <row r="454" spans="2:65" s="12" customFormat="1">
      <c r="B454" s="146"/>
      <c r="D454" s="147" t="s">
        <v>149</v>
      </c>
      <c r="E454" s="148" t="s">
        <v>1</v>
      </c>
      <c r="F454" s="149" t="s">
        <v>471</v>
      </c>
      <c r="H454" s="150">
        <v>3.5859999999999999</v>
      </c>
      <c r="I454" s="151"/>
      <c r="L454" s="146"/>
      <c r="M454" s="152"/>
      <c r="T454" s="153"/>
      <c r="AT454" s="148" t="s">
        <v>149</v>
      </c>
      <c r="AU454" s="148" t="s">
        <v>87</v>
      </c>
      <c r="AV454" s="12" t="s">
        <v>87</v>
      </c>
      <c r="AW454" s="12" t="s">
        <v>32</v>
      </c>
      <c r="AX454" s="12" t="s">
        <v>77</v>
      </c>
      <c r="AY454" s="148" t="s">
        <v>140</v>
      </c>
    </row>
    <row r="455" spans="2:65" s="12" customFormat="1">
      <c r="B455" s="146"/>
      <c r="D455" s="147" t="s">
        <v>149</v>
      </c>
      <c r="E455" s="148" t="s">
        <v>1</v>
      </c>
      <c r="F455" s="149" t="s">
        <v>472</v>
      </c>
      <c r="H455" s="150">
        <v>2.343</v>
      </c>
      <c r="I455" s="151"/>
      <c r="L455" s="146"/>
      <c r="M455" s="152"/>
      <c r="T455" s="153"/>
      <c r="AT455" s="148" t="s">
        <v>149</v>
      </c>
      <c r="AU455" s="148" t="s">
        <v>87</v>
      </c>
      <c r="AV455" s="12" t="s">
        <v>87</v>
      </c>
      <c r="AW455" s="12" t="s">
        <v>32</v>
      </c>
      <c r="AX455" s="12" t="s">
        <v>77</v>
      </c>
      <c r="AY455" s="148" t="s">
        <v>140</v>
      </c>
    </row>
    <row r="456" spans="2:65" s="13" customFormat="1">
      <c r="B456" s="154"/>
      <c r="D456" s="147" t="s">
        <v>149</v>
      </c>
      <c r="E456" s="155" t="s">
        <v>1</v>
      </c>
      <c r="F456" s="156" t="s">
        <v>151</v>
      </c>
      <c r="H456" s="157">
        <v>210.57900000000001</v>
      </c>
      <c r="I456" s="158"/>
      <c r="L456" s="154"/>
      <c r="M456" s="159"/>
      <c r="T456" s="160"/>
      <c r="AT456" s="155" t="s">
        <v>149</v>
      </c>
      <c r="AU456" s="155" t="s">
        <v>87</v>
      </c>
      <c r="AV456" s="13" t="s">
        <v>152</v>
      </c>
      <c r="AW456" s="13" t="s">
        <v>32</v>
      </c>
      <c r="AX456" s="13" t="s">
        <v>77</v>
      </c>
      <c r="AY456" s="155" t="s">
        <v>140</v>
      </c>
    </row>
    <row r="457" spans="2:65" s="14" customFormat="1">
      <c r="B457" s="161"/>
      <c r="D457" s="147" t="s">
        <v>149</v>
      </c>
      <c r="E457" s="162" t="s">
        <v>1</v>
      </c>
      <c r="F457" s="163" t="s">
        <v>153</v>
      </c>
      <c r="H457" s="164">
        <v>210.57900000000001</v>
      </c>
      <c r="I457" s="165"/>
      <c r="L457" s="161"/>
      <c r="M457" s="166"/>
      <c r="T457" s="167"/>
      <c r="AT457" s="162" t="s">
        <v>149</v>
      </c>
      <c r="AU457" s="162" t="s">
        <v>87</v>
      </c>
      <c r="AV457" s="14" t="s">
        <v>141</v>
      </c>
      <c r="AW457" s="14" t="s">
        <v>32</v>
      </c>
      <c r="AX457" s="14" t="s">
        <v>85</v>
      </c>
      <c r="AY457" s="162" t="s">
        <v>140</v>
      </c>
    </row>
    <row r="458" spans="2:65" s="1" customFormat="1" ht="49" customHeight="1">
      <c r="B458" s="32"/>
      <c r="C458" s="133" t="s">
        <v>583</v>
      </c>
      <c r="D458" s="133" t="s">
        <v>143</v>
      </c>
      <c r="E458" s="134" t="s">
        <v>584</v>
      </c>
      <c r="F458" s="135" t="s">
        <v>585</v>
      </c>
      <c r="G458" s="136" t="s">
        <v>296</v>
      </c>
      <c r="H458" s="178"/>
      <c r="I458" s="138"/>
      <c r="J458" s="139">
        <f>ROUND(I458*H458,2)</f>
        <v>0</v>
      </c>
      <c r="K458" s="135" t="s">
        <v>147</v>
      </c>
      <c r="L458" s="32"/>
      <c r="M458" s="140" t="s">
        <v>1</v>
      </c>
      <c r="N458" s="141" t="s">
        <v>42</v>
      </c>
      <c r="P458" s="142">
        <f>O458*H458</f>
        <v>0</v>
      </c>
      <c r="Q458" s="142">
        <v>0</v>
      </c>
      <c r="R458" s="142">
        <f>Q458*H458</f>
        <v>0</v>
      </c>
      <c r="S458" s="142">
        <v>0</v>
      </c>
      <c r="T458" s="143">
        <f>S458*H458</f>
        <v>0</v>
      </c>
      <c r="AR458" s="144" t="s">
        <v>226</v>
      </c>
      <c r="AT458" s="144" t="s">
        <v>143</v>
      </c>
      <c r="AU458" s="144" t="s">
        <v>87</v>
      </c>
      <c r="AY458" s="17" t="s">
        <v>140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7" t="s">
        <v>85</v>
      </c>
      <c r="BK458" s="145">
        <f>ROUND(I458*H458,2)</f>
        <v>0</v>
      </c>
      <c r="BL458" s="17" t="s">
        <v>226</v>
      </c>
      <c r="BM458" s="144" t="s">
        <v>586</v>
      </c>
    </row>
    <row r="459" spans="2:65" s="11" customFormat="1" ht="22.75" customHeight="1">
      <c r="B459" s="121"/>
      <c r="D459" s="122" t="s">
        <v>76</v>
      </c>
      <c r="E459" s="131" t="s">
        <v>587</v>
      </c>
      <c r="F459" s="131" t="s">
        <v>588</v>
      </c>
      <c r="I459" s="124"/>
      <c r="J459" s="132">
        <f>BK459</f>
        <v>0</v>
      </c>
      <c r="L459" s="121"/>
      <c r="M459" s="126"/>
      <c r="P459" s="127">
        <f>SUM(P460:P465)</f>
        <v>0</v>
      </c>
      <c r="R459" s="127">
        <f>SUM(R460:R465)</f>
        <v>1.26336E-3</v>
      </c>
      <c r="T459" s="128">
        <f>SUM(T460:T465)</f>
        <v>0</v>
      </c>
      <c r="AR459" s="122" t="s">
        <v>87</v>
      </c>
      <c r="AT459" s="129" t="s">
        <v>76</v>
      </c>
      <c r="AU459" s="129" t="s">
        <v>85</v>
      </c>
      <c r="AY459" s="122" t="s">
        <v>140</v>
      </c>
      <c r="BK459" s="130">
        <f>SUM(BK460:BK465)</f>
        <v>0</v>
      </c>
    </row>
    <row r="460" spans="2:65" s="1" customFormat="1" ht="37.75" customHeight="1">
      <c r="B460" s="32"/>
      <c r="C460" s="133" t="s">
        <v>589</v>
      </c>
      <c r="D460" s="133" t="s">
        <v>143</v>
      </c>
      <c r="E460" s="134" t="s">
        <v>590</v>
      </c>
      <c r="F460" s="135" t="s">
        <v>591</v>
      </c>
      <c r="G460" s="136" t="s">
        <v>161</v>
      </c>
      <c r="H460" s="137">
        <v>3.948</v>
      </c>
      <c r="I460" s="138"/>
      <c r="J460" s="139">
        <f>ROUND(I460*H460,2)</f>
        <v>0</v>
      </c>
      <c r="K460" s="135" t="s">
        <v>147</v>
      </c>
      <c r="L460" s="32"/>
      <c r="M460" s="140" t="s">
        <v>1</v>
      </c>
      <c r="N460" s="141" t="s">
        <v>42</v>
      </c>
      <c r="P460" s="142">
        <f>O460*H460</f>
        <v>0</v>
      </c>
      <c r="Q460" s="142">
        <v>8.0000000000000007E-5</v>
      </c>
      <c r="R460" s="142">
        <f>Q460*H460</f>
        <v>3.1584000000000001E-4</v>
      </c>
      <c r="S460" s="142">
        <v>0</v>
      </c>
      <c r="T460" s="143">
        <f>S460*H460</f>
        <v>0</v>
      </c>
      <c r="AR460" s="144" t="s">
        <v>226</v>
      </c>
      <c r="AT460" s="144" t="s">
        <v>143</v>
      </c>
      <c r="AU460" s="144" t="s">
        <v>87</v>
      </c>
      <c r="AY460" s="17" t="s">
        <v>140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7" t="s">
        <v>85</v>
      </c>
      <c r="BK460" s="145">
        <f>ROUND(I460*H460,2)</f>
        <v>0</v>
      </c>
      <c r="BL460" s="17" t="s">
        <v>226</v>
      </c>
      <c r="BM460" s="144" t="s">
        <v>592</v>
      </c>
    </row>
    <row r="461" spans="2:65" s="12" customFormat="1">
      <c r="B461" s="146"/>
      <c r="D461" s="147" t="s">
        <v>149</v>
      </c>
      <c r="E461" s="148" t="s">
        <v>1</v>
      </c>
      <c r="F461" s="149" t="s">
        <v>593</v>
      </c>
      <c r="H461" s="150">
        <v>3.948</v>
      </c>
      <c r="I461" s="151"/>
      <c r="L461" s="146"/>
      <c r="M461" s="152"/>
      <c r="T461" s="153"/>
      <c r="AT461" s="148" t="s">
        <v>149</v>
      </c>
      <c r="AU461" s="148" t="s">
        <v>87</v>
      </c>
      <c r="AV461" s="12" t="s">
        <v>87</v>
      </c>
      <c r="AW461" s="12" t="s">
        <v>32</v>
      </c>
      <c r="AX461" s="12" t="s">
        <v>77</v>
      </c>
      <c r="AY461" s="148" t="s">
        <v>140</v>
      </c>
    </row>
    <row r="462" spans="2:65" s="13" customFormat="1">
      <c r="B462" s="154"/>
      <c r="D462" s="147" t="s">
        <v>149</v>
      </c>
      <c r="E462" s="155" t="s">
        <v>1</v>
      </c>
      <c r="F462" s="156" t="s">
        <v>151</v>
      </c>
      <c r="H462" s="157">
        <v>3.948</v>
      </c>
      <c r="I462" s="158"/>
      <c r="L462" s="154"/>
      <c r="M462" s="159"/>
      <c r="T462" s="160"/>
      <c r="AT462" s="155" t="s">
        <v>149</v>
      </c>
      <c r="AU462" s="155" t="s">
        <v>87</v>
      </c>
      <c r="AV462" s="13" t="s">
        <v>152</v>
      </c>
      <c r="AW462" s="13" t="s">
        <v>32</v>
      </c>
      <c r="AX462" s="13" t="s">
        <v>77</v>
      </c>
      <c r="AY462" s="155" t="s">
        <v>140</v>
      </c>
    </row>
    <row r="463" spans="2:65" s="14" customFormat="1">
      <c r="B463" s="161"/>
      <c r="D463" s="147" t="s">
        <v>149</v>
      </c>
      <c r="E463" s="162" t="s">
        <v>1</v>
      </c>
      <c r="F463" s="163" t="s">
        <v>153</v>
      </c>
      <c r="H463" s="164">
        <v>3.948</v>
      </c>
      <c r="I463" s="165"/>
      <c r="L463" s="161"/>
      <c r="M463" s="166"/>
      <c r="T463" s="167"/>
      <c r="AT463" s="162" t="s">
        <v>149</v>
      </c>
      <c r="AU463" s="162" t="s">
        <v>87</v>
      </c>
      <c r="AV463" s="14" t="s">
        <v>141</v>
      </c>
      <c r="AW463" s="14" t="s">
        <v>32</v>
      </c>
      <c r="AX463" s="14" t="s">
        <v>85</v>
      </c>
      <c r="AY463" s="162" t="s">
        <v>140</v>
      </c>
    </row>
    <row r="464" spans="2:65" s="1" customFormat="1" ht="24.25" customHeight="1">
      <c r="B464" s="32"/>
      <c r="C464" s="133" t="s">
        <v>594</v>
      </c>
      <c r="D464" s="133" t="s">
        <v>143</v>
      </c>
      <c r="E464" s="134" t="s">
        <v>595</v>
      </c>
      <c r="F464" s="135" t="s">
        <v>596</v>
      </c>
      <c r="G464" s="136" t="s">
        <v>161</v>
      </c>
      <c r="H464" s="137">
        <v>3.948</v>
      </c>
      <c r="I464" s="138"/>
      <c r="J464" s="139">
        <f>ROUND(I464*H464,2)</f>
        <v>0</v>
      </c>
      <c r="K464" s="135" t="s">
        <v>147</v>
      </c>
      <c r="L464" s="32"/>
      <c r="M464" s="140" t="s">
        <v>1</v>
      </c>
      <c r="N464" s="141" t="s">
        <v>42</v>
      </c>
      <c r="P464" s="142">
        <f>O464*H464</f>
        <v>0</v>
      </c>
      <c r="Q464" s="142">
        <v>1.2E-4</v>
      </c>
      <c r="R464" s="142">
        <f>Q464*H464</f>
        <v>4.7375999999999999E-4</v>
      </c>
      <c r="S464" s="142">
        <v>0</v>
      </c>
      <c r="T464" s="143">
        <f>S464*H464</f>
        <v>0</v>
      </c>
      <c r="AR464" s="144" t="s">
        <v>226</v>
      </c>
      <c r="AT464" s="144" t="s">
        <v>143</v>
      </c>
      <c r="AU464" s="144" t="s">
        <v>87</v>
      </c>
      <c r="AY464" s="17" t="s">
        <v>140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7" t="s">
        <v>85</v>
      </c>
      <c r="BK464" s="145">
        <f>ROUND(I464*H464,2)</f>
        <v>0</v>
      </c>
      <c r="BL464" s="17" t="s">
        <v>226</v>
      </c>
      <c r="BM464" s="144" t="s">
        <v>597</v>
      </c>
    </row>
    <row r="465" spans="2:65" s="1" customFormat="1" ht="24.25" customHeight="1">
      <c r="B465" s="32"/>
      <c r="C465" s="133" t="s">
        <v>598</v>
      </c>
      <c r="D465" s="133" t="s">
        <v>143</v>
      </c>
      <c r="E465" s="134" t="s">
        <v>599</v>
      </c>
      <c r="F465" s="135" t="s">
        <v>600</v>
      </c>
      <c r="G465" s="136" t="s">
        <v>161</v>
      </c>
      <c r="H465" s="137">
        <v>3.948</v>
      </c>
      <c r="I465" s="138"/>
      <c r="J465" s="139">
        <f>ROUND(I465*H465,2)</f>
        <v>0</v>
      </c>
      <c r="K465" s="135" t="s">
        <v>147</v>
      </c>
      <c r="L465" s="32"/>
      <c r="M465" s="140" t="s">
        <v>1</v>
      </c>
      <c r="N465" s="141" t="s">
        <v>42</v>
      </c>
      <c r="P465" s="142">
        <f>O465*H465</f>
        <v>0</v>
      </c>
      <c r="Q465" s="142">
        <v>1.2E-4</v>
      </c>
      <c r="R465" s="142">
        <f>Q465*H465</f>
        <v>4.7375999999999999E-4</v>
      </c>
      <c r="S465" s="142">
        <v>0</v>
      </c>
      <c r="T465" s="143">
        <f>S465*H465</f>
        <v>0</v>
      </c>
      <c r="AR465" s="144" t="s">
        <v>226</v>
      </c>
      <c r="AT465" s="144" t="s">
        <v>143</v>
      </c>
      <c r="AU465" s="144" t="s">
        <v>87</v>
      </c>
      <c r="AY465" s="17" t="s">
        <v>140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7" t="s">
        <v>85</v>
      </c>
      <c r="BK465" s="145">
        <f>ROUND(I465*H465,2)</f>
        <v>0</v>
      </c>
      <c r="BL465" s="17" t="s">
        <v>226</v>
      </c>
      <c r="BM465" s="144" t="s">
        <v>601</v>
      </c>
    </row>
    <row r="466" spans="2:65" s="11" customFormat="1" ht="22.75" customHeight="1">
      <c r="B466" s="121"/>
      <c r="D466" s="122" t="s">
        <v>76</v>
      </c>
      <c r="E466" s="131" t="s">
        <v>602</v>
      </c>
      <c r="F466" s="131" t="s">
        <v>603</v>
      </c>
      <c r="I466" s="124"/>
      <c r="J466" s="132">
        <f>BK466</f>
        <v>0</v>
      </c>
      <c r="L466" s="121"/>
      <c r="M466" s="126"/>
      <c r="P466" s="127">
        <f>SUM(P467:P497)</f>
        <v>0</v>
      </c>
      <c r="R466" s="127">
        <f>SUM(R467:R497)</f>
        <v>0.14805777000000001</v>
      </c>
      <c r="T466" s="128">
        <f>SUM(T467:T497)</f>
        <v>2.3891699999999998E-2</v>
      </c>
      <c r="AR466" s="122" t="s">
        <v>87</v>
      </c>
      <c r="AT466" s="129" t="s">
        <v>76</v>
      </c>
      <c r="AU466" s="129" t="s">
        <v>85</v>
      </c>
      <c r="AY466" s="122" t="s">
        <v>140</v>
      </c>
      <c r="BK466" s="130">
        <f>SUM(BK467:BK497)</f>
        <v>0</v>
      </c>
    </row>
    <row r="467" spans="2:65" s="1" customFormat="1" ht="24.25" customHeight="1">
      <c r="B467" s="32"/>
      <c r="C467" s="133" t="s">
        <v>604</v>
      </c>
      <c r="D467" s="133" t="s">
        <v>143</v>
      </c>
      <c r="E467" s="134" t="s">
        <v>605</v>
      </c>
      <c r="F467" s="135" t="s">
        <v>606</v>
      </c>
      <c r="G467" s="136" t="s">
        <v>161</v>
      </c>
      <c r="H467" s="137">
        <v>77.069999999999993</v>
      </c>
      <c r="I467" s="138"/>
      <c r="J467" s="139">
        <f>ROUND(I467*H467,2)</f>
        <v>0</v>
      </c>
      <c r="K467" s="135" t="s">
        <v>147</v>
      </c>
      <c r="L467" s="32"/>
      <c r="M467" s="140" t="s">
        <v>1</v>
      </c>
      <c r="N467" s="141" t="s">
        <v>42</v>
      </c>
      <c r="P467" s="142">
        <f>O467*H467</f>
        <v>0</v>
      </c>
      <c r="Q467" s="142">
        <v>0</v>
      </c>
      <c r="R467" s="142">
        <f>Q467*H467</f>
        <v>0</v>
      </c>
      <c r="S467" s="142">
        <v>0</v>
      </c>
      <c r="T467" s="143">
        <f>S467*H467</f>
        <v>0</v>
      </c>
      <c r="AR467" s="144" t="s">
        <v>226</v>
      </c>
      <c r="AT467" s="144" t="s">
        <v>143</v>
      </c>
      <c r="AU467" s="144" t="s">
        <v>87</v>
      </c>
      <c r="AY467" s="17" t="s">
        <v>140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7" t="s">
        <v>85</v>
      </c>
      <c r="BK467" s="145">
        <f>ROUND(I467*H467,2)</f>
        <v>0</v>
      </c>
      <c r="BL467" s="17" t="s">
        <v>226</v>
      </c>
      <c r="BM467" s="144" t="s">
        <v>607</v>
      </c>
    </row>
    <row r="468" spans="2:65" s="12" customFormat="1">
      <c r="B468" s="146"/>
      <c r="D468" s="147" t="s">
        <v>149</v>
      </c>
      <c r="E468" s="148" t="s">
        <v>1</v>
      </c>
      <c r="F468" s="149" t="s">
        <v>608</v>
      </c>
      <c r="H468" s="150">
        <v>77.069999999999993</v>
      </c>
      <c r="I468" s="151"/>
      <c r="L468" s="146"/>
      <c r="M468" s="152"/>
      <c r="T468" s="153"/>
      <c r="AT468" s="148" t="s">
        <v>149</v>
      </c>
      <c r="AU468" s="148" t="s">
        <v>87</v>
      </c>
      <c r="AV468" s="12" t="s">
        <v>87</v>
      </c>
      <c r="AW468" s="12" t="s">
        <v>32</v>
      </c>
      <c r="AX468" s="12" t="s">
        <v>77</v>
      </c>
      <c r="AY468" s="148" t="s">
        <v>140</v>
      </c>
    </row>
    <row r="469" spans="2:65" s="13" customFormat="1">
      <c r="B469" s="154"/>
      <c r="D469" s="147" t="s">
        <v>149</v>
      </c>
      <c r="E469" s="155" t="s">
        <v>1</v>
      </c>
      <c r="F469" s="156" t="s">
        <v>151</v>
      </c>
      <c r="H469" s="157">
        <v>77.069999999999993</v>
      </c>
      <c r="I469" s="158"/>
      <c r="L469" s="154"/>
      <c r="M469" s="159"/>
      <c r="T469" s="160"/>
      <c r="AT469" s="155" t="s">
        <v>149</v>
      </c>
      <c r="AU469" s="155" t="s">
        <v>87</v>
      </c>
      <c r="AV469" s="13" t="s">
        <v>152</v>
      </c>
      <c r="AW469" s="13" t="s">
        <v>32</v>
      </c>
      <c r="AX469" s="13" t="s">
        <v>77</v>
      </c>
      <c r="AY469" s="155" t="s">
        <v>140</v>
      </c>
    </row>
    <row r="470" spans="2:65" s="14" customFormat="1">
      <c r="B470" s="161"/>
      <c r="D470" s="147" t="s">
        <v>149</v>
      </c>
      <c r="E470" s="162" t="s">
        <v>94</v>
      </c>
      <c r="F470" s="163" t="s">
        <v>153</v>
      </c>
      <c r="H470" s="164">
        <v>77.069999999999993</v>
      </c>
      <c r="I470" s="165"/>
      <c r="L470" s="161"/>
      <c r="M470" s="166"/>
      <c r="T470" s="167"/>
      <c r="AT470" s="162" t="s">
        <v>149</v>
      </c>
      <c r="AU470" s="162" t="s">
        <v>87</v>
      </c>
      <c r="AV470" s="14" t="s">
        <v>141</v>
      </c>
      <c r="AW470" s="14" t="s">
        <v>32</v>
      </c>
      <c r="AX470" s="14" t="s">
        <v>85</v>
      </c>
      <c r="AY470" s="162" t="s">
        <v>140</v>
      </c>
    </row>
    <row r="471" spans="2:65" s="1" customFormat="1" ht="24.25" customHeight="1">
      <c r="B471" s="32"/>
      <c r="C471" s="133" t="s">
        <v>609</v>
      </c>
      <c r="D471" s="133" t="s">
        <v>143</v>
      </c>
      <c r="E471" s="134" t="s">
        <v>610</v>
      </c>
      <c r="F471" s="135" t="s">
        <v>611</v>
      </c>
      <c r="G471" s="136" t="s">
        <v>161</v>
      </c>
      <c r="H471" s="137">
        <v>67.802999999999997</v>
      </c>
      <c r="I471" s="138"/>
      <c r="J471" s="139">
        <f>ROUND(I471*H471,2)</f>
        <v>0</v>
      </c>
      <c r="K471" s="135" t="s">
        <v>147</v>
      </c>
      <c r="L471" s="32"/>
      <c r="M471" s="140" t="s">
        <v>1</v>
      </c>
      <c r="N471" s="141" t="s">
        <v>42</v>
      </c>
      <c r="P471" s="142">
        <f>O471*H471</f>
        <v>0</v>
      </c>
      <c r="Q471" s="142">
        <v>0</v>
      </c>
      <c r="R471" s="142">
        <f>Q471*H471</f>
        <v>0</v>
      </c>
      <c r="S471" s="142">
        <v>0</v>
      </c>
      <c r="T471" s="143">
        <f>S471*H471</f>
        <v>0</v>
      </c>
      <c r="AR471" s="144" t="s">
        <v>226</v>
      </c>
      <c r="AT471" s="144" t="s">
        <v>143</v>
      </c>
      <c r="AU471" s="144" t="s">
        <v>87</v>
      </c>
      <c r="AY471" s="17" t="s">
        <v>140</v>
      </c>
      <c r="BE471" s="145">
        <f>IF(N471="základní",J471,0)</f>
        <v>0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7" t="s">
        <v>85</v>
      </c>
      <c r="BK471" s="145">
        <f>ROUND(I471*H471,2)</f>
        <v>0</v>
      </c>
      <c r="BL471" s="17" t="s">
        <v>226</v>
      </c>
      <c r="BM471" s="144" t="s">
        <v>612</v>
      </c>
    </row>
    <row r="472" spans="2:65" s="15" customFormat="1">
      <c r="B472" s="179"/>
      <c r="D472" s="147" t="s">
        <v>149</v>
      </c>
      <c r="E472" s="180" t="s">
        <v>1</v>
      </c>
      <c r="F472" s="181" t="s">
        <v>613</v>
      </c>
      <c r="H472" s="180" t="s">
        <v>1</v>
      </c>
      <c r="I472" s="182"/>
      <c r="L472" s="179"/>
      <c r="M472" s="183"/>
      <c r="T472" s="184"/>
      <c r="AT472" s="180" t="s">
        <v>149</v>
      </c>
      <c r="AU472" s="180" t="s">
        <v>87</v>
      </c>
      <c r="AV472" s="15" t="s">
        <v>85</v>
      </c>
      <c r="AW472" s="15" t="s">
        <v>32</v>
      </c>
      <c r="AX472" s="15" t="s">
        <v>77</v>
      </c>
      <c r="AY472" s="180" t="s">
        <v>140</v>
      </c>
    </row>
    <row r="473" spans="2:65" s="12" customFormat="1">
      <c r="B473" s="146"/>
      <c r="D473" s="147" t="s">
        <v>149</v>
      </c>
      <c r="E473" s="148" t="s">
        <v>1</v>
      </c>
      <c r="F473" s="149" t="s">
        <v>190</v>
      </c>
      <c r="H473" s="150">
        <v>19</v>
      </c>
      <c r="I473" s="151"/>
      <c r="L473" s="146"/>
      <c r="M473" s="152"/>
      <c r="T473" s="153"/>
      <c r="AT473" s="148" t="s">
        <v>149</v>
      </c>
      <c r="AU473" s="148" t="s">
        <v>87</v>
      </c>
      <c r="AV473" s="12" t="s">
        <v>87</v>
      </c>
      <c r="AW473" s="12" t="s">
        <v>32</v>
      </c>
      <c r="AX473" s="12" t="s">
        <v>77</v>
      </c>
      <c r="AY473" s="148" t="s">
        <v>140</v>
      </c>
    </row>
    <row r="474" spans="2:65" s="12" customFormat="1">
      <c r="B474" s="146"/>
      <c r="D474" s="147" t="s">
        <v>149</v>
      </c>
      <c r="E474" s="148" t="s">
        <v>1</v>
      </c>
      <c r="F474" s="149" t="s">
        <v>191</v>
      </c>
      <c r="H474" s="150">
        <v>3.1629999999999998</v>
      </c>
      <c r="I474" s="151"/>
      <c r="L474" s="146"/>
      <c r="M474" s="152"/>
      <c r="T474" s="153"/>
      <c r="AT474" s="148" t="s">
        <v>149</v>
      </c>
      <c r="AU474" s="148" t="s">
        <v>87</v>
      </c>
      <c r="AV474" s="12" t="s">
        <v>87</v>
      </c>
      <c r="AW474" s="12" t="s">
        <v>32</v>
      </c>
      <c r="AX474" s="12" t="s">
        <v>77</v>
      </c>
      <c r="AY474" s="148" t="s">
        <v>140</v>
      </c>
    </row>
    <row r="475" spans="2:65" s="12" customFormat="1">
      <c r="B475" s="146"/>
      <c r="D475" s="147" t="s">
        <v>149</v>
      </c>
      <c r="E475" s="148" t="s">
        <v>1</v>
      </c>
      <c r="F475" s="149" t="s">
        <v>614</v>
      </c>
      <c r="H475" s="150">
        <v>45.64</v>
      </c>
      <c r="I475" s="151"/>
      <c r="L475" s="146"/>
      <c r="M475" s="152"/>
      <c r="T475" s="153"/>
      <c r="AT475" s="148" t="s">
        <v>149</v>
      </c>
      <c r="AU475" s="148" t="s">
        <v>87</v>
      </c>
      <c r="AV475" s="12" t="s">
        <v>87</v>
      </c>
      <c r="AW475" s="12" t="s">
        <v>32</v>
      </c>
      <c r="AX475" s="12" t="s">
        <v>77</v>
      </c>
      <c r="AY475" s="148" t="s">
        <v>140</v>
      </c>
    </row>
    <row r="476" spans="2:65" s="13" customFormat="1">
      <c r="B476" s="154"/>
      <c r="D476" s="147" t="s">
        <v>149</v>
      </c>
      <c r="E476" s="155" t="s">
        <v>1</v>
      </c>
      <c r="F476" s="156" t="s">
        <v>151</v>
      </c>
      <c r="H476" s="157">
        <v>67.802999999999997</v>
      </c>
      <c r="I476" s="158"/>
      <c r="L476" s="154"/>
      <c r="M476" s="159"/>
      <c r="T476" s="160"/>
      <c r="AT476" s="155" t="s">
        <v>149</v>
      </c>
      <c r="AU476" s="155" t="s">
        <v>87</v>
      </c>
      <c r="AV476" s="13" t="s">
        <v>152</v>
      </c>
      <c r="AW476" s="13" t="s">
        <v>32</v>
      </c>
      <c r="AX476" s="13" t="s">
        <v>77</v>
      </c>
      <c r="AY476" s="155" t="s">
        <v>140</v>
      </c>
    </row>
    <row r="477" spans="2:65" s="14" customFormat="1">
      <c r="B477" s="161"/>
      <c r="D477" s="147" t="s">
        <v>149</v>
      </c>
      <c r="E477" s="162" t="s">
        <v>96</v>
      </c>
      <c r="F477" s="163" t="s">
        <v>153</v>
      </c>
      <c r="H477" s="164">
        <v>67.802999999999997</v>
      </c>
      <c r="I477" s="165"/>
      <c r="L477" s="161"/>
      <c r="M477" s="166"/>
      <c r="T477" s="167"/>
      <c r="AT477" s="162" t="s">
        <v>149</v>
      </c>
      <c r="AU477" s="162" t="s">
        <v>87</v>
      </c>
      <c r="AV477" s="14" t="s">
        <v>141</v>
      </c>
      <c r="AW477" s="14" t="s">
        <v>32</v>
      </c>
      <c r="AX477" s="14" t="s">
        <v>85</v>
      </c>
      <c r="AY477" s="162" t="s">
        <v>140</v>
      </c>
    </row>
    <row r="478" spans="2:65" s="1" customFormat="1" ht="16.5" customHeight="1">
      <c r="B478" s="32"/>
      <c r="C478" s="133" t="s">
        <v>615</v>
      </c>
      <c r="D478" s="133" t="s">
        <v>143</v>
      </c>
      <c r="E478" s="134" t="s">
        <v>616</v>
      </c>
      <c r="F478" s="135" t="s">
        <v>617</v>
      </c>
      <c r="G478" s="136" t="s">
        <v>161</v>
      </c>
      <c r="H478" s="137">
        <v>77.069999999999993</v>
      </c>
      <c r="I478" s="138"/>
      <c r="J478" s="139">
        <f>ROUND(I478*H478,2)</f>
        <v>0</v>
      </c>
      <c r="K478" s="135" t="s">
        <v>147</v>
      </c>
      <c r="L478" s="32"/>
      <c r="M478" s="140" t="s">
        <v>1</v>
      </c>
      <c r="N478" s="141" t="s">
        <v>42</v>
      </c>
      <c r="P478" s="142">
        <f>O478*H478</f>
        <v>0</v>
      </c>
      <c r="Q478" s="142">
        <v>1E-3</v>
      </c>
      <c r="R478" s="142">
        <f>Q478*H478</f>
        <v>7.707E-2</v>
      </c>
      <c r="S478" s="142">
        <v>3.1E-4</v>
      </c>
      <c r="T478" s="143">
        <f>S478*H478</f>
        <v>2.3891699999999998E-2</v>
      </c>
      <c r="AR478" s="144" t="s">
        <v>226</v>
      </c>
      <c r="AT478" s="144" t="s">
        <v>143</v>
      </c>
      <c r="AU478" s="144" t="s">
        <v>87</v>
      </c>
      <c r="AY478" s="17" t="s">
        <v>140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7" t="s">
        <v>85</v>
      </c>
      <c r="BK478" s="145">
        <f>ROUND(I478*H478,2)</f>
        <v>0</v>
      </c>
      <c r="BL478" s="17" t="s">
        <v>226</v>
      </c>
      <c r="BM478" s="144" t="s">
        <v>618</v>
      </c>
    </row>
    <row r="479" spans="2:65" s="12" customFormat="1">
      <c r="B479" s="146"/>
      <c r="D479" s="147" t="s">
        <v>149</v>
      </c>
      <c r="E479" s="148" t="s">
        <v>1</v>
      </c>
      <c r="F479" s="149" t="s">
        <v>94</v>
      </c>
      <c r="H479" s="150">
        <v>77.069999999999993</v>
      </c>
      <c r="I479" s="151"/>
      <c r="L479" s="146"/>
      <c r="M479" s="152"/>
      <c r="T479" s="153"/>
      <c r="AT479" s="148" t="s">
        <v>149</v>
      </c>
      <c r="AU479" s="148" t="s">
        <v>87</v>
      </c>
      <c r="AV479" s="12" t="s">
        <v>87</v>
      </c>
      <c r="AW479" s="12" t="s">
        <v>32</v>
      </c>
      <c r="AX479" s="12" t="s">
        <v>77</v>
      </c>
      <c r="AY479" s="148" t="s">
        <v>140</v>
      </c>
    </row>
    <row r="480" spans="2:65" s="13" customFormat="1">
      <c r="B480" s="154"/>
      <c r="D480" s="147" t="s">
        <v>149</v>
      </c>
      <c r="E480" s="155" t="s">
        <v>1</v>
      </c>
      <c r="F480" s="156" t="s">
        <v>151</v>
      </c>
      <c r="H480" s="157">
        <v>77.069999999999993</v>
      </c>
      <c r="I480" s="158"/>
      <c r="L480" s="154"/>
      <c r="M480" s="159"/>
      <c r="T480" s="160"/>
      <c r="AT480" s="155" t="s">
        <v>149</v>
      </c>
      <c r="AU480" s="155" t="s">
        <v>87</v>
      </c>
      <c r="AV480" s="13" t="s">
        <v>152</v>
      </c>
      <c r="AW480" s="13" t="s">
        <v>32</v>
      </c>
      <c r="AX480" s="13" t="s">
        <v>77</v>
      </c>
      <c r="AY480" s="155" t="s">
        <v>140</v>
      </c>
    </row>
    <row r="481" spans="2:65" s="14" customFormat="1">
      <c r="B481" s="161"/>
      <c r="D481" s="147" t="s">
        <v>149</v>
      </c>
      <c r="E481" s="162" t="s">
        <v>1</v>
      </c>
      <c r="F481" s="163" t="s">
        <v>153</v>
      </c>
      <c r="H481" s="164">
        <v>77.069999999999993</v>
      </c>
      <c r="I481" s="165"/>
      <c r="L481" s="161"/>
      <c r="M481" s="166"/>
      <c r="T481" s="167"/>
      <c r="AT481" s="162" t="s">
        <v>149</v>
      </c>
      <c r="AU481" s="162" t="s">
        <v>87</v>
      </c>
      <c r="AV481" s="14" t="s">
        <v>141</v>
      </c>
      <c r="AW481" s="14" t="s">
        <v>32</v>
      </c>
      <c r="AX481" s="14" t="s">
        <v>85</v>
      </c>
      <c r="AY481" s="162" t="s">
        <v>140</v>
      </c>
    </row>
    <row r="482" spans="2:65" s="1" customFormat="1" ht="33" customHeight="1">
      <c r="B482" s="32"/>
      <c r="C482" s="133" t="s">
        <v>619</v>
      </c>
      <c r="D482" s="133" t="s">
        <v>143</v>
      </c>
      <c r="E482" s="134" t="s">
        <v>620</v>
      </c>
      <c r="F482" s="135" t="s">
        <v>621</v>
      </c>
      <c r="G482" s="136" t="s">
        <v>161</v>
      </c>
      <c r="H482" s="137">
        <v>77.069999999999993</v>
      </c>
      <c r="I482" s="138"/>
      <c r="J482" s="139">
        <f>ROUND(I482*H482,2)</f>
        <v>0</v>
      </c>
      <c r="K482" s="135" t="s">
        <v>147</v>
      </c>
      <c r="L482" s="32"/>
      <c r="M482" s="140" t="s">
        <v>1</v>
      </c>
      <c r="N482" s="141" t="s">
        <v>42</v>
      </c>
      <c r="P482" s="142">
        <f>O482*H482</f>
        <v>0</v>
      </c>
      <c r="Q482" s="142">
        <v>2.0000000000000001E-4</v>
      </c>
      <c r="R482" s="142">
        <f>Q482*H482</f>
        <v>1.5413999999999999E-2</v>
      </c>
      <c r="S482" s="142">
        <v>0</v>
      </c>
      <c r="T482" s="143">
        <f>S482*H482</f>
        <v>0</v>
      </c>
      <c r="AR482" s="144" t="s">
        <v>226</v>
      </c>
      <c r="AT482" s="144" t="s">
        <v>143</v>
      </c>
      <c r="AU482" s="144" t="s">
        <v>87</v>
      </c>
      <c r="AY482" s="17" t="s">
        <v>140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7" t="s">
        <v>85</v>
      </c>
      <c r="BK482" s="145">
        <f>ROUND(I482*H482,2)</f>
        <v>0</v>
      </c>
      <c r="BL482" s="17" t="s">
        <v>226</v>
      </c>
      <c r="BM482" s="144" t="s">
        <v>622</v>
      </c>
    </row>
    <row r="483" spans="2:65" s="12" customFormat="1">
      <c r="B483" s="146"/>
      <c r="D483" s="147" t="s">
        <v>149</v>
      </c>
      <c r="E483" s="148" t="s">
        <v>1</v>
      </c>
      <c r="F483" s="149" t="s">
        <v>94</v>
      </c>
      <c r="H483" s="150">
        <v>77.069999999999993</v>
      </c>
      <c r="I483" s="151"/>
      <c r="L483" s="146"/>
      <c r="M483" s="152"/>
      <c r="T483" s="153"/>
      <c r="AT483" s="148" t="s">
        <v>149</v>
      </c>
      <c r="AU483" s="148" t="s">
        <v>87</v>
      </c>
      <c r="AV483" s="12" t="s">
        <v>87</v>
      </c>
      <c r="AW483" s="12" t="s">
        <v>32</v>
      </c>
      <c r="AX483" s="12" t="s">
        <v>77</v>
      </c>
      <c r="AY483" s="148" t="s">
        <v>140</v>
      </c>
    </row>
    <row r="484" spans="2:65" s="13" customFormat="1">
      <c r="B484" s="154"/>
      <c r="D484" s="147" t="s">
        <v>149</v>
      </c>
      <c r="E484" s="155" t="s">
        <v>1</v>
      </c>
      <c r="F484" s="156" t="s">
        <v>151</v>
      </c>
      <c r="H484" s="157">
        <v>77.069999999999993</v>
      </c>
      <c r="I484" s="158"/>
      <c r="L484" s="154"/>
      <c r="M484" s="159"/>
      <c r="T484" s="160"/>
      <c r="AT484" s="155" t="s">
        <v>149</v>
      </c>
      <c r="AU484" s="155" t="s">
        <v>87</v>
      </c>
      <c r="AV484" s="13" t="s">
        <v>152</v>
      </c>
      <c r="AW484" s="13" t="s">
        <v>32</v>
      </c>
      <c r="AX484" s="13" t="s">
        <v>77</v>
      </c>
      <c r="AY484" s="155" t="s">
        <v>140</v>
      </c>
    </row>
    <row r="485" spans="2:65" s="14" customFormat="1">
      <c r="B485" s="161"/>
      <c r="D485" s="147" t="s">
        <v>149</v>
      </c>
      <c r="E485" s="162" t="s">
        <v>1</v>
      </c>
      <c r="F485" s="163" t="s">
        <v>153</v>
      </c>
      <c r="H485" s="164">
        <v>77.069999999999993</v>
      </c>
      <c r="I485" s="165"/>
      <c r="L485" s="161"/>
      <c r="M485" s="166"/>
      <c r="T485" s="167"/>
      <c r="AT485" s="162" t="s">
        <v>149</v>
      </c>
      <c r="AU485" s="162" t="s">
        <v>87</v>
      </c>
      <c r="AV485" s="14" t="s">
        <v>141</v>
      </c>
      <c r="AW485" s="14" t="s">
        <v>32</v>
      </c>
      <c r="AX485" s="14" t="s">
        <v>85</v>
      </c>
      <c r="AY485" s="162" t="s">
        <v>140</v>
      </c>
    </row>
    <row r="486" spans="2:65" s="1" customFormat="1" ht="33" customHeight="1">
      <c r="B486" s="32"/>
      <c r="C486" s="133" t="s">
        <v>623</v>
      </c>
      <c r="D486" s="133" t="s">
        <v>143</v>
      </c>
      <c r="E486" s="134" t="s">
        <v>624</v>
      </c>
      <c r="F486" s="135" t="s">
        <v>625</v>
      </c>
      <c r="G486" s="136" t="s">
        <v>161</v>
      </c>
      <c r="H486" s="137">
        <v>67.802999999999997</v>
      </c>
      <c r="I486" s="138"/>
      <c r="J486" s="139">
        <f>ROUND(I486*H486,2)</f>
        <v>0</v>
      </c>
      <c r="K486" s="135" t="s">
        <v>147</v>
      </c>
      <c r="L486" s="32"/>
      <c r="M486" s="140" t="s">
        <v>1</v>
      </c>
      <c r="N486" s="141" t="s">
        <v>42</v>
      </c>
      <c r="P486" s="142">
        <f>O486*H486</f>
        <v>0</v>
      </c>
      <c r="Q486" s="142">
        <v>2.0000000000000001E-4</v>
      </c>
      <c r="R486" s="142">
        <f>Q486*H486</f>
        <v>1.3560600000000001E-2</v>
      </c>
      <c r="S486" s="142">
        <v>0</v>
      </c>
      <c r="T486" s="143">
        <f>S486*H486</f>
        <v>0</v>
      </c>
      <c r="AR486" s="144" t="s">
        <v>226</v>
      </c>
      <c r="AT486" s="144" t="s">
        <v>143</v>
      </c>
      <c r="AU486" s="144" t="s">
        <v>87</v>
      </c>
      <c r="AY486" s="17" t="s">
        <v>140</v>
      </c>
      <c r="BE486" s="145">
        <f>IF(N486="základní",J486,0)</f>
        <v>0</v>
      </c>
      <c r="BF486" s="145">
        <f>IF(N486="snížená",J486,0)</f>
        <v>0</v>
      </c>
      <c r="BG486" s="145">
        <f>IF(N486="zákl. přenesená",J486,0)</f>
        <v>0</v>
      </c>
      <c r="BH486" s="145">
        <f>IF(N486="sníž. přenesená",J486,0)</f>
        <v>0</v>
      </c>
      <c r="BI486" s="145">
        <f>IF(N486="nulová",J486,0)</f>
        <v>0</v>
      </c>
      <c r="BJ486" s="17" t="s">
        <v>85</v>
      </c>
      <c r="BK486" s="145">
        <f>ROUND(I486*H486,2)</f>
        <v>0</v>
      </c>
      <c r="BL486" s="17" t="s">
        <v>226</v>
      </c>
      <c r="BM486" s="144" t="s">
        <v>626</v>
      </c>
    </row>
    <row r="487" spans="2:65" s="12" customFormat="1">
      <c r="B487" s="146"/>
      <c r="D487" s="147" t="s">
        <v>149</v>
      </c>
      <c r="E487" s="148" t="s">
        <v>1</v>
      </c>
      <c r="F487" s="149" t="s">
        <v>96</v>
      </c>
      <c r="H487" s="150">
        <v>67.802999999999997</v>
      </c>
      <c r="I487" s="151"/>
      <c r="L487" s="146"/>
      <c r="M487" s="152"/>
      <c r="T487" s="153"/>
      <c r="AT487" s="148" t="s">
        <v>149</v>
      </c>
      <c r="AU487" s="148" t="s">
        <v>87</v>
      </c>
      <c r="AV487" s="12" t="s">
        <v>87</v>
      </c>
      <c r="AW487" s="12" t="s">
        <v>32</v>
      </c>
      <c r="AX487" s="12" t="s">
        <v>77</v>
      </c>
      <c r="AY487" s="148" t="s">
        <v>140</v>
      </c>
    </row>
    <row r="488" spans="2:65" s="13" customFormat="1">
      <c r="B488" s="154"/>
      <c r="D488" s="147" t="s">
        <v>149</v>
      </c>
      <c r="E488" s="155" t="s">
        <v>1</v>
      </c>
      <c r="F488" s="156" t="s">
        <v>151</v>
      </c>
      <c r="H488" s="157">
        <v>67.802999999999997</v>
      </c>
      <c r="I488" s="158"/>
      <c r="L488" s="154"/>
      <c r="M488" s="159"/>
      <c r="T488" s="160"/>
      <c r="AT488" s="155" t="s">
        <v>149</v>
      </c>
      <c r="AU488" s="155" t="s">
        <v>87</v>
      </c>
      <c r="AV488" s="13" t="s">
        <v>152</v>
      </c>
      <c r="AW488" s="13" t="s">
        <v>32</v>
      </c>
      <c r="AX488" s="13" t="s">
        <v>77</v>
      </c>
      <c r="AY488" s="155" t="s">
        <v>140</v>
      </c>
    </row>
    <row r="489" spans="2:65" s="14" customFormat="1">
      <c r="B489" s="161"/>
      <c r="D489" s="147" t="s">
        <v>149</v>
      </c>
      <c r="E489" s="162" t="s">
        <v>1</v>
      </c>
      <c r="F489" s="163" t="s">
        <v>153</v>
      </c>
      <c r="H489" s="164">
        <v>67.802999999999997</v>
      </c>
      <c r="I489" s="165"/>
      <c r="L489" s="161"/>
      <c r="M489" s="166"/>
      <c r="T489" s="167"/>
      <c r="AT489" s="162" t="s">
        <v>149</v>
      </c>
      <c r="AU489" s="162" t="s">
        <v>87</v>
      </c>
      <c r="AV489" s="14" t="s">
        <v>141</v>
      </c>
      <c r="AW489" s="14" t="s">
        <v>32</v>
      </c>
      <c r="AX489" s="14" t="s">
        <v>85</v>
      </c>
      <c r="AY489" s="162" t="s">
        <v>140</v>
      </c>
    </row>
    <row r="490" spans="2:65" s="1" customFormat="1" ht="37.75" customHeight="1">
      <c r="B490" s="32"/>
      <c r="C490" s="133" t="s">
        <v>627</v>
      </c>
      <c r="D490" s="133" t="s">
        <v>143</v>
      </c>
      <c r="E490" s="134" t="s">
        <v>628</v>
      </c>
      <c r="F490" s="135" t="s">
        <v>629</v>
      </c>
      <c r="G490" s="136" t="s">
        <v>161</v>
      </c>
      <c r="H490" s="137">
        <v>77.069999999999993</v>
      </c>
      <c r="I490" s="138"/>
      <c r="J490" s="139">
        <f>ROUND(I490*H490,2)</f>
        <v>0</v>
      </c>
      <c r="K490" s="135" t="s">
        <v>147</v>
      </c>
      <c r="L490" s="32"/>
      <c r="M490" s="140" t="s">
        <v>1</v>
      </c>
      <c r="N490" s="141" t="s">
        <v>42</v>
      </c>
      <c r="P490" s="142">
        <f>O490*H490</f>
        <v>0</v>
      </c>
      <c r="Q490" s="142">
        <v>2.9E-4</v>
      </c>
      <c r="R490" s="142">
        <f>Q490*H490</f>
        <v>2.2350299999999997E-2</v>
      </c>
      <c r="S490" s="142">
        <v>0</v>
      </c>
      <c r="T490" s="143">
        <f>S490*H490</f>
        <v>0</v>
      </c>
      <c r="AR490" s="144" t="s">
        <v>226</v>
      </c>
      <c r="AT490" s="144" t="s">
        <v>143</v>
      </c>
      <c r="AU490" s="144" t="s">
        <v>87</v>
      </c>
      <c r="AY490" s="17" t="s">
        <v>140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7" t="s">
        <v>85</v>
      </c>
      <c r="BK490" s="145">
        <f>ROUND(I490*H490,2)</f>
        <v>0</v>
      </c>
      <c r="BL490" s="17" t="s">
        <v>226</v>
      </c>
      <c r="BM490" s="144" t="s">
        <v>630</v>
      </c>
    </row>
    <row r="491" spans="2:65" s="12" customFormat="1">
      <c r="B491" s="146"/>
      <c r="D491" s="147" t="s">
        <v>149</v>
      </c>
      <c r="E491" s="148" t="s">
        <v>1</v>
      </c>
      <c r="F491" s="149" t="s">
        <v>94</v>
      </c>
      <c r="H491" s="150">
        <v>77.069999999999993</v>
      </c>
      <c r="I491" s="151"/>
      <c r="L491" s="146"/>
      <c r="M491" s="152"/>
      <c r="T491" s="153"/>
      <c r="AT491" s="148" t="s">
        <v>149</v>
      </c>
      <c r="AU491" s="148" t="s">
        <v>87</v>
      </c>
      <c r="AV491" s="12" t="s">
        <v>87</v>
      </c>
      <c r="AW491" s="12" t="s">
        <v>32</v>
      </c>
      <c r="AX491" s="12" t="s">
        <v>77</v>
      </c>
      <c r="AY491" s="148" t="s">
        <v>140</v>
      </c>
    </row>
    <row r="492" spans="2:65" s="13" customFormat="1">
      <c r="B492" s="154"/>
      <c r="D492" s="147" t="s">
        <v>149</v>
      </c>
      <c r="E492" s="155" t="s">
        <v>1</v>
      </c>
      <c r="F492" s="156" t="s">
        <v>151</v>
      </c>
      <c r="H492" s="157">
        <v>77.069999999999993</v>
      </c>
      <c r="I492" s="158"/>
      <c r="L492" s="154"/>
      <c r="M492" s="159"/>
      <c r="T492" s="160"/>
      <c r="AT492" s="155" t="s">
        <v>149</v>
      </c>
      <c r="AU492" s="155" t="s">
        <v>87</v>
      </c>
      <c r="AV492" s="13" t="s">
        <v>152</v>
      </c>
      <c r="AW492" s="13" t="s">
        <v>32</v>
      </c>
      <c r="AX492" s="13" t="s">
        <v>77</v>
      </c>
      <c r="AY492" s="155" t="s">
        <v>140</v>
      </c>
    </row>
    <row r="493" spans="2:65" s="14" customFormat="1">
      <c r="B493" s="161"/>
      <c r="D493" s="147" t="s">
        <v>149</v>
      </c>
      <c r="E493" s="162" t="s">
        <v>1</v>
      </c>
      <c r="F493" s="163" t="s">
        <v>153</v>
      </c>
      <c r="H493" s="164">
        <v>77.069999999999993</v>
      </c>
      <c r="I493" s="165"/>
      <c r="L493" s="161"/>
      <c r="M493" s="166"/>
      <c r="T493" s="167"/>
      <c r="AT493" s="162" t="s">
        <v>149</v>
      </c>
      <c r="AU493" s="162" t="s">
        <v>87</v>
      </c>
      <c r="AV493" s="14" t="s">
        <v>141</v>
      </c>
      <c r="AW493" s="14" t="s">
        <v>32</v>
      </c>
      <c r="AX493" s="14" t="s">
        <v>85</v>
      </c>
      <c r="AY493" s="162" t="s">
        <v>140</v>
      </c>
    </row>
    <row r="494" spans="2:65" s="1" customFormat="1" ht="37.75" customHeight="1">
      <c r="B494" s="32"/>
      <c r="C494" s="133" t="s">
        <v>631</v>
      </c>
      <c r="D494" s="133" t="s">
        <v>143</v>
      </c>
      <c r="E494" s="134" t="s">
        <v>632</v>
      </c>
      <c r="F494" s="135" t="s">
        <v>633</v>
      </c>
      <c r="G494" s="136" t="s">
        <v>161</v>
      </c>
      <c r="H494" s="137">
        <v>67.802999999999997</v>
      </c>
      <c r="I494" s="138"/>
      <c r="J494" s="139">
        <f>ROUND(I494*H494,2)</f>
        <v>0</v>
      </c>
      <c r="K494" s="135" t="s">
        <v>147</v>
      </c>
      <c r="L494" s="32"/>
      <c r="M494" s="140" t="s">
        <v>1</v>
      </c>
      <c r="N494" s="141" t="s">
        <v>42</v>
      </c>
      <c r="P494" s="142">
        <f>O494*H494</f>
        <v>0</v>
      </c>
      <c r="Q494" s="142">
        <v>2.9E-4</v>
      </c>
      <c r="R494" s="142">
        <f>Q494*H494</f>
        <v>1.9662869999999999E-2</v>
      </c>
      <c r="S494" s="142">
        <v>0</v>
      </c>
      <c r="T494" s="143">
        <f>S494*H494</f>
        <v>0</v>
      </c>
      <c r="AR494" s="144" t="s">
        <v>226</v>
      </c>
      <c r="AT494" s="144" t="s">
        <v>143</v>
      </c>
      <c r="AU494" s="144" t="s">
        <v>87</v>
      </c>
      <c r="AY494" s="17" t="s">
        <v>140</v>
      </c>
      <c r="BE494" s="145">
        <f>IF(N494="základní",J494,0)</f>
        <v>0</v>
      </c>
      <c r="BF494" s="145">
        <f>IF(N494="snížená",J494,0)</f>
        <v>0</v>
      </c>
      <c r="BG494" s="145">
        <f>IF(N494="zákl. přenesená",J494,0)</f>
        <v>0</v>
      </c>
      <c r="BH494" s="145">
        <f>IF(N494="sníž. přenesená",J494,0)</f>
        <v>0</v>
      </c>
      <c r="BI494" s="145">
        <f>IF(N494="nulová",J494,0)</f>
        <v>0</v>
      </c>
      <c r="BJ494" s="17" t="s">
        <v>85</v>
      </c>
      <c r="BK494" s="145">
        <f>ROUND(I494*H494,2)</f>
        <v>0</v>
      </c>
      <c r="BL494" s="17" t="s">
        <v>226</v>
      </c>
      <c r="BM494" s="144" t="s">
        <v>634</v>
      </c>
    </row>
    <row r="495" spans="2:65" s="12" customFormat="1">
      <c r="B495" s="146"/>
      <c r="D495" s="147" t="s">
        <v>149</v>
      </c>
      <c r="E495" s="148" t="s">
        <v>1</v>
      </c>
      <c r="F495" s="149" t="s">
        <v>96</v>
      </c>
      <c r="H495" s="150">
        <v>67.802999999999997</v>
      </c>
      <c r="I495" s="151"/>
      <c r="L495" s="146"/>
      <c r="M495" s="152"/>
      <c r="T495" s="153"/>
      <c r="AT495" s="148" t="s">
        <v>149</v>
      </c>
      <c r="AU495" s="148" t="s">
        <v>87</v>
      </c>
      <c r="AV495" s="12" t="s">
        <v>87</v>
      </c>
      <c r="AW495" s="12" t="s">
        <v>32</v>
      </c>
      <c r="AX495" s="12" t="s">
        <v>77</v>
      </c>
      <c r="AY495" s="148" t="s">
        <v>140</v>
      </c>
    </row>
    <row r="496" spans="2:65" s="13" customFormat="1">
      <c r="B496" s="154"/>
      <c r="D496" s="147" t="s">
        <v>149</v>
      </c>
      <c r="E496" s="155" t="s">
        <v>1</v>
      </c>
      <c r="F496" s="156" t="s">
        <v>151</v>
      </c>
      <c r="H496" s="157">
        <v>67.802999999999997</v>
      </c>
      <c r="I496" s="158"/>
      <c r="L496" s="154"/>
      <c r="M496" s="159"/>
      <c r="T496" s="160"/>
      <c r="AT496" s="155" t="s">
        <v>149</v>
      </c>
      <c r="AU496" s="155" t="s">
        <v>87</v>
      </c>
      <c r="AV496" s="13" t="s">
        <v>152</v>
      </c>
      <c r="AW496" s="13" t="s">
        <v>32</v>
      </c>
      <c r="AX496" s="13" t="s">
        <v>77</v>
      </c>
      <c r="AY496" s="155" t="s">
        <v>140</v>
      </c>
    </row>
    <row r="497" spans="2:65" s="14" customFormat="1">
      <c r="B497" s="161"/>
      <c r="D497" s="147" t="s">
        <v>149</v>
      </c>
      <c r="E497" s="162" t="s">
        <v>1</v>
      </c>
      <c r="F497" s="163" t="s">
        <v>153</v>
      </c>
      <c r="H497" s="164">
        <v>67.802999999999997</v>
      </c>
      <c r="I497" s="165"/>
      <c r="L497" s="161"/>
      <c r="M497" s="166"/>
      <c r="T497" s="167"/>
      <c r="AT497" s="162" t="s">
        <v>149</v>
      </c>
      <c r="AU497" s="162" t="s">
        <v>87</v>
      </c>
      <c r="AV497" s="14" t="s">
        <v>141</v>
      </c>
      <c r="AW497" s="14" t="s">
        <v>32</v>
      </c>
      <c r="AX497" s="14" t="s">
        <v>85</v>
      </c>
      <c r="AY497" s="162" t="s">
        <v>140</v>
      </c>
    </row>
    <row r="498" spans="2:65" s="11" customFormat="1" ht="22.75" customHeight="1">
      <c r="B498" s="121"/>
      <c r="D498" s="122" t="s">
        <v>76</v>
      </c>
      <c r="E498" s="131" t="s">
        <v>635</v>
      </c>
      <c r="F498" s="131" t="s">
        <v>636</v>
      </c>
      <c r="I498" s="124"/>
      <c r="J498" s="132">
        <f>BK498</f>
        <v>0</v>
      </c>
      <c r="L498" s="121"/>
      <c r="M498" s="126"/>
      <c r="P498" s="127">
        <f>SUM(P499:P508)</f>
        <v>0</v>
      </c>
      <c r="R498" s="127">
        <f>SUM(R499:R508)</f>
        <v>0</v>
      </c>
      <c r="T498" s="128">
        <f>SUM(T499:T508)</f>
        <v>0</v>
      </c>
      <c r="AR498" s="122" t="s">
        <v>87</v>
      </c>
      <c r="AT498" s="129" t="s">
        <v>76</v>
      </c>
      <c r="AU498" s="129" t="s">
        <v>85</v>
      </c>
      <c r="AY498" s="122" t="s">
        <v>140</v>
      </c>
      <c r="BK498" s="130">
        <f>SUM(BK499:BK508)</f>
        <v>0</v>
      </c>
    </row>
    <row r="499" spans="2:65" s="1" customFormat="1" ht="24.25" customHeight="1">
      <c r="B499" s="32"/>
      <c r="C499" s="133" t="s">
        <v>637</v>
      </c>
      <c r="D499" s="133" t="s">
        <v>143</v>
      </c>
      <c r="E499" s="134" t="s">
        <v>638</v>
      </c>
      <c r="F499" s="135" t="s">
        <v>639</v>
      </c>
      <c r="G499" s="136" t="s">
        <v>202</v>
      </c>
      <c r="H499" s="137">
        <v>14</v>
      </c>
      <c r="I499" s="138"/>
      <c r="J499" s="139">
        <f>ROUND(I499*H499,2)</f>
        <v>0</v>
      </c>
      <c r="K499" s="135" t="s">
        <v>147</v>
      </c>
      <c r="L499" s="32"/>
      <c r="M499" s="140" t="s">
        <v>1</v>
      </c>
      <c r="N499" s="141" t="s">
        <v>42</v>
      </c>
      <c r="P499" s="142">
        <f>O499*H499</f>
        <v>0</v>
      </c>
      <c r="Q499" s="142">
        <v>0</v>
      </c>
      <c r="R499" s="142">
        <f>Q499*H499</f>
        <v>0</v>
      </c>
      <c r="S499" s="142">
        <v>0</v>
      </c>
      <c r="T499" s="143">
        <f>S499*H499</f>
        <v>0</v>
      </c>
      <c r="AR499" s="144" t="s">
        <v>226</v>
      </c>
      <c r="AT499" s="144" t="s">
        <v>143</v>
      </c>
      <c r="AU499" s="144" t="s">
        <v>87</v>
      </c>
      <c r="AY499" s="17" t="s">
        <v>140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7" t="s">
        <v>85</v>
      </c>
      <c r="BK499" s="145">
        <f>ROUND(I499*H499,2)</f>
        <v>0</v>
      </c>
      <c r="BL499" s="17" t="s">
        <v>226</v>
      </c>
      <c r="BM499" s="144" t="s">
        <v>640</v>
      </c>
    </row>
    <row r="500" spans="2:65" s="12" customFormat="1">
      <c r="B500" s="146"/>
      <c r="D500" s="147" t="s">
        <v>149</v>
      </c>
      <c r="E500" s="148" t="s">
        <v>1</v>
      </c>
      <c r="F500" s="149" t="s">
        <v>216</v>
      </c>
      <c r="H500" s="150">
        <v>14</v>
      </c>
      <c r="I500" s="151"/>
      <c r="L500" s="146"/>
      <c r="M500" s="152"/>
      <c r="T500" s="153"/>
      <c r="AT500" s="148" t="s">
        <v>149</v>
      </c>
      <c r="AU500" s="148" t="s">
        <v>87</v>
      </c>
      <c r="AV500" s="12" t="s">
        <v>87</v>
      </c>
      <c r="AW500" s="12" t="s">
        <v>32</v>
      </c>
      <c r="AX500" s="12" t="s">
        <v>77</v>
      </c>
      <c r="AY500" s="148" t="s">
        <v>140</v>
      </c>
    </row>
    <row r="501" spans="2:65" s="13" customFormat="1">
      <c r="B501" s="154"/>
      <c r="D501" s="147" t="s">
        <v>149</v>
      </c>
      <c r="E501" s="155" t="s">
        <v>1</v>
      </c>
      <c r="F501" s="156" t="s">
        <v>151</v>
      </c>
      <c r="H501" s="157">
        <v>14</v>
      </c>
      <c r="I501" s="158"/>
      <c r="L501" s="154"/>
      <c r="M501" s="159"/>
      <c r="T501" s="160"/>
      <c r="AT501" s="155" t="s">
        <v>149</v>
      </c>
      <c r="AU501" s="155" t="s">
        <v>87</v>
      </c>
      <c r="AV501" s="13" t="s">
        <v>152</v>
      </c>
      <c r="AW501" s="13" t="s">
        <v>32</v>
      </c>
      <c r="AX501" s="13" t="s">
        <v>77</v>
      </c>
      <c r="AY501" s="155" t="s">
        <v>140</v>
      </c>
    </row>
    <row r="502" spans="2:65" s="14" customFormat="1">
      <c r="B502" s="161"/>
      <c r="D502" s="147" t="s">
        <v>149</v>
      </c>
      <c r="E502" s="162" t="s">
        <v>1</v>
      </c>
      <c r="F502" s="163" t="s">
        <v>153</v>
      </c>
      <c r="H502" s="164">
        <v>14</v>
      </c>
      <c r="I502" s="165"/>
      <c r="L502" s="161"/>
      <c r="M502" s="166"/>
      <c r="T502" s="167"/>
      <c r="AT502" s="162" t="s">
        <v>149</v>
      </c>
      <c r="AU502" s="162" t="s">
        <v>87</v>
      </c>
      <c r="AV502" s="14" t="s">
        <v>141</v>
      </c>
      <c r="AW502" s="14" t="s">
        <v>32</v>
      </c>
      <c r="AX502" s="14" t="s">
        <v>85</v>
      </c>
      <c r="AY502" s="162" t="s">
        <v>140</v>
      </c>
    </row>
    <row r="503" spans="2:65" s="1" customFormat="1" ht="16.5" customHeight="1">
      <c r="B503" s="32"/>
      <c r="C503" s="168" t="s">
        <v>641</v>
      </c>
      <c r="D503" s="168" t="s">
        <v>205</v>
      </c>
      <c r="E503" s="169" t="s">
        <v>642</v>
      </c>
      <c r="F503" s="170" t="s">
        <v>643</v>
      </c>
      <c r="G503" s="171" t="s">
        <v>202</v>
      </c>
      <c r="H503" s="172">
        <v>14</v>
      </c>
      <c r="I503" s="173"/>
      <c r="J503" s="174">
        <f>ROUND(I503*H503,2)</f>
        <v>0</v>
      </c>
      <c r="K503" s="170" t="s">
        <v>1</v>
      </c>
      <c r="L503" s="175"/>
      <c r="M503" s="176" t="s">
        <v>1</v>
      </c>
      <c r="N503" s="177" t="s">
        <v>42</v>
      </c>
      <c r="P503" s="142">
        <f>O503*H503</f>
        <v>0</v>
      </c>
      <c r="Q503" s="142">
        <v>0</v>
      </c>
      <c r="R503" s="142">
        <f>Q503*H503</f>
        <v>0</v>
      </c>
      <c r="S503" s="142">
        <v>0</v>
      </c>
      <c r="T503" s="143">
        <f>S503*H503</f>
        <v>0</v>
      </c>
      <c r="AR503" s="144" t="s">
        <v>281</v>
      </c>
      <c r="AT503" s="144" t="s">
        <v>205</v>
      </c>
      <c r="AU503" s="144" t="s">
        <v>87</v>
      </c>
      <c r="AY503" s="17" t="s">
        <v>140</v>
      </c>
      <c r="BE503" s="145">
        <f>IF(N503="základní",J503,0)</f>
        <v>0</v>
      </c>
      <c r="BF503" s="145">
        <f>IF(N503="snížená",J503,0)</f>
        <v>0</v>
      </c>
      <c r="BG503" s="145">
        <f>IF(N503="zákl. přenesená",J503,0)</f>
        <v>0</v>
      </c>
      <c r="BH503" s="145">
        <f>IF(N503="sníž. přenesená",J503,0)</f>
        <v>0</v>
      </c>
      <c r="BI503" s="145">
        <f>IF(N503="nulová",J503,0)</f>
        <v>0</v>
      </c>
      <c r="BJ503" s="17" t="s">
        <v>85</v>
      </c>
      <c r="BK503" s="145">
        <f>ROUND(I503*H503,2)</f>
        <v>0</v>
      </c>
      <c r="BL503" s="17" t="s">
        <v>226</v>
      </c>
      <c r="BM503" s="144" t="s">
        <v>644</v>
      </c>
    </row>
    <row r="504" spans="2:65" s="1" customFormat="1" ht="37.75" customHeight="1">
      <c r="B504" s="32"/>
      <c r="C504" s="133" t="s">
        <v>645</v>
      </c>
      <c r="D504" s="133" t="s">
        <v>143</v>
      </c>
      <c r="E504" s="134" t="s">
        <v>646</v>
      </c>
      <c r="F504" s="135" t="s">
        <v>647</v>
      </c>
      <c r="G504" s="136" t="s">
        <v>161</v>
      </c>
      <c r="H504" s="137">
        <v>46.9</v>
      </c>
      <c r="I504" s="138"/>
      <c r="J504" s="139">
        <f>ROUND(I504*H504,2)</f>
        <v>0</v>
      </c>
      <c r="K504" s="135" t="s">
        <v>1</v>
      </c>
      <c r="L504" s="32"/>
      <c r="M504" s="140" t="s">
        <v>1</v>
      </c>
      <c r="N504" s="141" t="s">
        <v>42</v>
      </c>
      <c r="P504" s="142">
        <f>O504*H504</f>
        <v>0</v>
      </c>
      <c r="Q504" s="142">
        <v>0</v>
      </c>
      <c r="R504" s="142">
        <f>Q504*H504</f>
        <v>0</v>
      </c>
      <c r="S504" s="142">
        <v>0</v>
      </c>
      <c r="T504" s="143">
        <f>S504*H504</f>
        <v>0</v>
      </c>
      <c r="AR504" s="144" t="s">
        <v>226</v>
      </c>
      <c r="AT504" s="144" t="s">
        <v>143</v>
      </c>
      <c r="AU504" s="144" t="s">
        <v>87</v>
      </c>
      <c r="AY504" s="17" t="s">
        <v>140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7" t="s">
        <v>85</v>
      </c>
      <c r="BK504" s="145">
        <f>ROUND(I504*H504,2)</f>
        <v>0</v>
      </c>
      <c r="BL504" s="17" t="s">
        <v>226</v>
      </c>
      <c r="BM504" s="144" t="s">
        <v>648</v>
      </c>
    </row>
    <row r="505" spans="2:65" s="12" customFormat="1">
      <c r="B505" s="146"/>
      <c r="D505" s="147" t="s">
        <v>149</v>
      </c>
      <c r="E505" s="148" t="s">
        <v>1</v>
      </c>
      <c r="F505" s="149" t="s">
        <v>649</v>
      </c>
      <c r="H505" s="150">
        <v>46.9</v>
      </c>
      <c r="I505" s="151"/>
      <c r="L505" s="146"/>
      <c r="M505" s="152"/>
      <c r="T505" s="153"/>
      <c r="AT505" s="148" t="s">
        <v>149</v>
      </c>
      <c r="AU505" s="148" t="s">
        <v>87</v>
      </c>
      <c r="AV505" s="12" t="s">
        <v>87</v>
      </c>
      <c r="AW505" s="12" t="s">
        <v>32</v>
      </c>
      <c r="AX505" s="12" t="s">
        <v>77</v>
      </c>
      <c r="AY505" s="148" t="s">
        <v>140</v>
      </c>
    </row>
    <row r="506" spans="2:65" s="13" customFormat="1">
      <c r="B506" s="154"/>
      <c r="D506" s="147" t="s">
        <v>149</v>
      </c>
      <c r="E506" s="155" t="s">
        <v>1</v>
      </c>
      <c r="F506" s="156" t="s">
        <v>151</v>
      </c>
      <c r="H506" s="157">
        <v>46.9</v>
      </c>
      <c r="I506" s="158"/>
      <c r="L506" s="154"/>
      <c r="M506" s="159"/>
      <c r="T506" s="160"/>
      <c r="AT506" s="155" t="s">
        <v>149</v>
      </c>
      <c r="AU506" s="155" t="s">
        <v>87</v>
      </c>
      <c r="AV506" s="13" t="s">
        <v>152</v>
      </c>
      <c r="AW506" s="13" t="s">
        <v>32</v>
      </c>
      <c r="AX506" s="13" t="s">
        <v>77</v>
      </c>
      <c r="AY506" s="155" t="s">
        <v>140</v>
      </c>
    </row>
    <row r="507" spans="2:65" s="14" customFormat="1">
      <c r="B507" s="161"/>
      <c r="D507" s="147" t="s">
        <v>149</v>
      </c>
      <c r="E507" s="162" t="s">
        <v>1</v>
      </c>
      <c r="F507" s="163" t="s">
        <v>153</v>
      </c>
      <c r="H507" s="164">
        <v>46.9</v>
      </c>
      <c r="I507" s="165"/>
      <c r="L507" s="161"/>
      <c r="M507" s="166"/>
      <c r="T507" s="167"/>
      <c r="AT507" s="162" t="s">
        <v>149</v>
      </c>
      <c r="AU507" s="162" t="s">
        <v>87</v>
      </c>
      <c r="AV507" s="14" t="s">
        <v>141</v>
      </c>
      <c r="AW507" s="14" t="s">
        <v>32</v>
      </c>
      <c r="AX507" s="14" t="s">
        <v>85</v>
      </c>
      <c r="AY507" s="162" t="s">
        <v>140</v>
      </c>
    </row>
    <row r="508" spans="2:65" s="1" customFormat="1" ht="55.5" customHeight="1">
      <c r="B508" s="32"/>
      <c r="C508" s="133" t="s">
        <v>650</v>
      </c>
      <c r="D508" s="133" t="s">
        <v>143</v>
      </c>
      <c r="E508" s="134" t="s">
        <v>651</v>
      </c>
      <c r="F508" s="135" t="s">
        <v>652</v>
      </c>
      <c r="G508" s="136" t="s">
        <v>296</v>
      </c>
      <c r="H508" s="178"/>
      <c r="I508" s="138"/>
      <c r="J508" s="139">
        <f>ROUND(I508*H508,2)</f>
        <v>0</v>
      </c>
      <c r="K508" s="135" t="s">
        <v>147</v>
      </c>
      <c r="L508" s="32"/>
      <c r="M508" s="140" t="s">
        <v>1</v>
      </c>
      <c r="N508" s="141" t="s">
        <v>42</v>
      </c>
      <c r="P508" s="142">
        <f>O508*H508</f>
        <v>0</v>
      </c>
      <c r="Q508" s="142">
        <v>0</v>
      </c>
      <c r="R508" s="142">
        <f>Q508*H508</f>
        <v>0</v>
      </c>
      <c r="S508" s="142">
        <v>0</v>
      </c>
      <c r="T508" s="143">
        <f>S508*H508</f>
        <v>0</v>
      </c>
      <c r="AR508" s="144" t="s">
        <v>226</v>
      </c>
      <c r="AT508" s="144" t="s">
        <v>143</v>
      </c>
      <c r="AU508" s="144" t="s">
        <v>87</v>
      </c>
      <c r="AY508" s="17" t="s">
        <v>140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7" t="s">
        <v>85</v>
      </c>
      <c r="BK508" s="145">
        <f>ROUND(I508*H508,2)</f>
        <v>0</v>
      </c>
      <c r="BL508" s="17" t="s">
        <v>226</v>
      </c>
      <c r="BM508" s="144" t="s">
        <v>653</v>
      </c>
    </row>
    <row r="509" spans="2:65" s="11" customFormat="1" ht="25.9" customHeight="1">
      <c r="B509" s="121"/>
      <c r="D509" s="122" t="s">
        <v>76</v>
      </c>
      <c r="E509" s="123" t="s">
        <v>654</v>
      </c>
      <c r="F509" s="123" t="s">
        <v>655</v>
      </c>
      <c r="I509" s="124"/>
      <c r="J509" s="125">
        <f>BK509</f>
        <v>0</v>
      </c>
      <c r="L509" s="121"/>
      <c r="M509" s="126"/>
      <c r="P509" s="127">
        <f>SUM(P510:P513)</f>
        <v>0</v>
      </c>
      <c r="R509" s="127">
        <f>SUM(R510:R513)</f>
        <v>0</v>
      </c>
      <c r="T509" s="128">
        <f>SUM(T510:T513)</f>
        <v>0</v>
      </c>
      <c r="AR509" s="122" t="s">
        <v>169</v>
      </c>
      <c r="AT509" s="129" t="s">
        <v>76</v>
      </c>
      <c r="AU509" s="129" t="s">
        <v>77</v>
      </c>
      <c r="AY509" s="122" t="s">
        <v>140</v>
      </c>
      <c r="BK509" s="130">
        <f>SUM(BK510:BK513)</f>
        <v>0</v>
      </c>
    </row>
    <row r="510" spans="2:65" s="1" customFormat="1" ht="16.5" customHeight="1">
      <c r="B510" s="32"/>
      <c r="C510" s="133" t="s">
        <v>656</v>
      </c>
      <c r="D510" s="133" t="s">
        <v>143</v>
      </c>
      <c r="E510" s="134" t="s">
        <v>657</v>
      </c>
      <c r="F510" s="135" t="s">
        <v>658</v>
      </c>
      <c r="G510" s="136" t="s">
        <v>330</v>
      </c>
      <c r="H510" s="137">
        <v>1</v>
      </c>
      <c r="I510" s="138"/>
      <c r="J510" s="139">
        <f>ROUND(I510*H510,2)</f>
        <v>0</v>
      </c>
      <c r="K510" s="135" t="s">
        <v>147</v>
      </c>
      <c r="L510" s="32"/>
      <c r="M510" s="140" t="s">
        <v>1</v>
      </c>
      <c r="N510" s="141" t="s">
        <v>42</v>
      </c>
      <c r="P510" s="142">
        <f>O510*H510</f>
        <v>0</v>
      </c>
      <c r="Q510" s="142">
        <v>0</v>
      </c>
      <c r="R510" s="142">
        <f>Q510*H510</f>
        <v>0</v>
      </c>
      <c r="S510" s="142">
        <v>0</v>
      </c>
      <c r="T510" s="143">
        <f>S510*H510</f>
        <v>0</v>
      </c>
      <c r="AR510" s="144" t="s">
        <v>659</v>
      </c>
      <c r="AT510" s="144" t="s">
        <v>143</v>
      </c>
      <c r="AU510" s="144" t="s">
        <v>85</v>
      </c>
      <c r="AY510" s="17" t="s">
        <v>140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7" t="s">
        <v>85</v>
      </c>
      <c r="BK510" s="145">
        <f>ROUND(I510*H510,2)</f>
        <v>0</v>
      </c>
      <c r="BL510" s="17" t="s">
        <v>659</v>
      </c>
      <c r="BM510" s="144" t="s">
        <v>660</v>
      </c>
    </row>
    <row r="511" spans="2:65" s="1" customFormat="1" ht="16.5" customHeight="1">
      <c r="B511" s="32"/>
      <c r="C511" s="133" t="s">
        <v>661</v>
      </c>
      <c r="D511" s="133" t="s">
        <v>143</v>
      </c>
      <c r="E511" s="134" t="s">
        <v>662</v>
      </c>
      <c r="F511" s="135" t="s">
        <v>663</v>
      </c>
      <c r="G511" s="136" t="s">
        <v>330</v>
      </c>
      <c r="H511" s="137">
        <v>1</v>
      </c>
      <c r="I511" s="138"/>
      <c r="J511" s="139">
        <f>ROUND(I511*H511,2)</f>
        <v>0</v>
      </c>
      <c r="K511" s="135" t="s">
        <v>147</v>
      </c>
      <c r="L511" s="32"/>
      <c r="M511" s="140" t="s">
        <v>1</v>
      </c>
      <c r="N511" s="141" t="s">
        <v>42</v>
      </c>
      <c r="P511" s="142">
        <f>O511*H511</f>
        <v>0</v>
      </c>
      <c r="Q511" s="142">
        <v>0</v>
      </c>
      <c r="R511" s="142">
        <f>Q511*H511</f>
        <v>0</v>
      </c>
      <c r="S511" s="142">
        <v>0</v>
      </c>
      <c r="T511" s="143">
        <f>S511*H511</f>
        <v>0</v>
      </c>
      <c r="AR511" s="144" t="s">
        <v>659</v>
      </c>
      <c r="AT511" s="144" t="s">
        <v>143</v>
      </c>
      <c r="AU511" s="144" t="s">
        <v>85</v>
      </c>
      <c r="AY511" s="17" t="s">
        <v>140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7" t="s">
        <v>85</v>
      </c>
      <c r="BK511" s="145">
        <f>ROUND(I511*H511,2)</f>
        <v>0</v>
      </c>
      <c r="BL511" s="17" t="s">
        <v>659</v>
      </c>
      <c r="BM511" s="144" t="s">
        <v>664</v>
      </c>
    </row>
    <row r="512" spans="2:65" s="1" customFormat="1" ht="24.25" customHeight="1">
      <c r="B512" s="32"/>
      <c r="C512" s="133" t="s">
        <v>665</v>
      </c>
      <c r="D512" s="133" t="s">
        <v>143</v>
      </c>
      <c r="E512" s="134" t="s">
        <v>666</v>
      </c>
      <c r="F512" s="135" t="s">
        <v>667</v>
      </c>
      <c r="G512" s="136" t="s">
        <v>330</v>
      </c>
      <c r="H512" s="137">
        <v>1</v>
      </c>
      <c r="I512" s="138"/>
      <c r="J512" s="139">
        <f>ROUND(I512*H512,2)</f>
        <v>0</v>
      </c>
      <c r="K512" s="135" t="s">
        <v>1</v>
      </c>
      <c r="L512" s="32"/>
      <c r="M512" s="140" t="s">
        <v>1</v>
      </c>
      <c r="N512" s="141" t="s">
        <v>42</v>
      </c>
      <c r="P512" s="142">
        <f>O512*H512</f>
        <v>0</v>
      </c>
      <c r="Q512" s="142">
        <v>0</v>
      </c>
      <c r="R512" s="142">
        <f>Q512*H512</f>
        <v>0</v>
      </c>
      <c r="S512" s="142">
        <v>0</v>
      </c>
      <c r="T512" s="143">
        <f>S512*H512</f>
        <v>0</v>
      </c>
      <c r="AR512" s="144" t="s">
        <v>659</v>
      </c>
      <c r="AT512" s="144" t="s">
        <v>143</v>
      </c>
      <c r="AU512" s="144" t="s">
        <v>85</v>
      </c>
      <c r="AY512" s="17" t="s">
        <v>140</v>
      </c>
      <c r="BE512" s="145">
        <f>IF(N512="základní",J512,0)</f>
        <v>0</v>
      </c>
      <c r="BF512" s="145">
        <f>IF(N512="snížená",J512,0)</f>
        <v>0</v>
      </c>
      <c r="BG512" s="145">
        <f>IF(N512="zákl. přenesená",J512,0)</f>
        <v>0</v>
      </c>
      <c r="BH512" s="145">
        <f>IF(N512="sníž. přenesená",J512,0)</f>
        <v>0</v>
      </c>
      <c r="BI512" s="145">
        <f>IF(N512="nulová",J512,0)</f>
        <v>0</v>
      </c>
      <c r="BJ512" s="17" t="s">
        <v>85</v>
      </c>
      <c r="BK512" s="145">
        <f>ROUND(I512*H512,2)</f>
        <v>0</v>
      </c>
      <c r="BL512" s="17" t="s">
        <v>659</v>
      </c>
      <c r="BM512" s="144" t="s">
        <v>668</v>
      </c>
    </row>
    <row r="513" spans="2:65" s="1" customFormat="1" ht="16.5" customHeight="1">
      <c r="B513" s="32"/>
      <c r="C513" s="133" t="s">
        <v>669</v>
      </c>
      <c r="D513" s="133" t="s">
        <v>143</v>
      </c>
      <c r="E513" s="134" t="s">
        <v>670</v>
      </c>
      <c r="F513" s="135" t="s">
        <v>671</v>
      </c>
      <c r="G513" s="136" t="s">
        <v>330</v>
      </c>
      <c r="H513" s="137">
        <v>1</v>
      </c>
      <c r="I513" s="138"/>
      <c r="J513" s="139">
        <f>ROUND(I513*H513,2)</f>
        <v>0</v>
      </c>
      <c r="K513" s="135" t="s">
        <v>147</v>
      </c>
      <c r="L513" s="32"/>
      <c r="M513" s="185" t="s">
        <v>1</v>
      </c>
      <c r="N513" s="186" t="s">
        <v>42</v>
      </c>
      <c r="O513" s="187"/>
      <c r="P513" s="188">
        <f>O513*H513</f>
        <v>0</v>
      </c>
      <c r="Q513" s="188">
        <v>0</v>
      </c>
      <c r="R513" s="188">
        <f>Q513*H513</f>
        <v>0</v>
      </c>
      <c r="S513" s="188">
        <v>0</v>
      </c>
      <c r="T513" s="189">
        <f>S513*H513</f>
        <v>0</v>
      </c>
      <c r="AR513" s="144" t="s">
        <v>659</v>
      </c>
      <c r="AT513" s="144" t="s">
        <v>143</v>
      </c>
      <c r="AU513" s="144" t="s">
        <v>85</v>
      </c>
      <c r="AY513" s="17" t="s">
        <v>140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7" t="s">
        <v>85</v>
      </c>
      <c r="BK513" s="145">
        <f>ROUND(I513*H513,2)</f>
        <v>0</v>
      </c>
      <c r="BL513" s="17" t="s">
        <v>659</v>
      </c>
      <c r="BM513" s="144" t="s">
        <v>672</v>
      </c>
    </row>
    <row r="514" spans="2:65" s="1" customFormat="1" ht="7" customHeight="1">
      <c r="B514" s="44"/>
      <c r="C514" s="45"/>
      <c r="D514" s="45"/>
      <c r="E514" s="45"/>
      <c r="F514" s="45"/>
      <c r="G514" s="45"/>
      <c r="H514" s="45"/>
      <c r="I514" s="45"/>
      <c r="J514" s="45"/>
      <c r="K514" s="45"/>
      <c r="L514" s="32"/>
    </row>
  </sheetData>
  <sheetProtection algorithmName="SHA-512" hashValue="zTWMNKgmn4v6HiMNWwGWBoV4dU4TDVic8xiK6N98wRQ1LEE65i5Dl8u1r1XeR0ZFllhCqCiBXIOjkVbmM5E5Cw==" saltValue="AWdoHm56corCSoDmbNX0idG6MyevWsEmZo5EZdQtBd+xdulsRZTR8rbukSelbPVUWfVbz6sqSE9rwypkSpd6Pw==" spinCount="100000" sheet="1" objects="1" scenarios="1" formatColumns="0" formatRows="0" autoFilter="0"/>
  <autoFilter ref="C133:K513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90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5" customHeight="1">
      <c r="B4" s="20"/>
      <c r="D4" s="21" t="s">
        <v>98</v>
      </c>
      <c r="L4" s="20"/>
      <c r="M4" s="89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5" t="str">
        <f>'Rekapitulace stavby'!K6</f>
        <v>VYSOKÁ ŠKOLA EKONOMICKÁ, Praha 3 - POSLUCHÁRNA A - rekonstrukce interiéru - stavební část</v>
      </c>
      <c r="F7" s="246"/>
      <c r="G7" s="246"/>
      <c r="H7" s="246"/>
      <c r="L7" s="20"/>
    </row>
    <row r="8" spans="2:46" s="1" customFormat="1" ht="12" customHeight="1">
      <c r="B8" s="32"/>
      <c r="D8" s="27" t="s">
        <v>99</v>
      </c>
      <c r="L8" s="32"/>
    </row>
    <row r="9" spans="2:46" s="1" customFormat="1" ht="16.5" customHeight="1">
      <c r="B9" s="32"/>
      <c r="E9" s="231" t="s">
        <v>673</v>
      </c>
      <c r="F9" s="244"/>
      <c r="G9" s="244"/>
      <c r="H9" s="24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2. 5. 2024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7" t="str">
        <f>'Rekapitulace stavby'!E14</f>
        <v>Vyplň údaj</v>
      </c>
      <c r="F18" s="212"/>
      <c r="G18" s="212"/>
      <c r="H18" s="212"/>
      <c r="I18" s="27" t="s">
        <v>27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Martin Škrabal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226.5" customHeight="1">
      <c r="B27" s="90"/>
      <c r="E27" s="217" t="s">
        <v>101</v>
      </c>
      <c r="F27" s="217"/>
      <c r="G27" s="217"/>
      <c r="H27" s="217"/>
      <c r="L27" s="90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1" t="s">
        <v>37</v>
      </c>
      <c r="J30" s="66">
        <f>ROUND(J122,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5" customHeight="1">
      <c r="B33" s="32"/>
      <c r="D33" s="55" t="s">
        <v>41</v>
      </c>
      <c r="E33" s="27" t="s">
        <v>42</v>
      </c>
      <c r="F33" s="92">
        <f>ROUND((SUM(BE122:BE148)),  2)</f>
        <v>0</v>
      </c>
      <c r="I33" s="93">
        <v>0.21</v>
      </c>
      <c r="J33" s="92">
        <f>ROUND(((SUM(BE122:BE148))*I33),  2)</f>
        <v>0</v>
      </c>
      <c r="L33" s="32"/>
    </row>
    <row r="34" spans="2:12" s="1" customFormat="1" ht="14.5" customHeight="1">
      <c r="B34" s="32"/>
      <c r="E34" s="27" t="s">
        <v>43</v>
      </c>
      <c r="F34" s="92">
        <f>ROUND((SUM(BF122:BF148)),  2)</f>
        <v>0</v>
      </c>
      <c r="I34" s="93">
        <v>0.12</v>
      </c>
      <c r="J34" s="92">
        <f>ROUND(((SUM(BF122:BF148))*I34),  2)</f>
        <v>0</v>
      </c>
      <c r="L34" s="32"/>
    </row>
    <row r="35" spans="2:12" s="1" customFormat="1" ht="14.5" hidden="1" customHeight="1">
      <c r="B35" s="32"/>
      <c r="E35" s="27" t="s">
        <v>44</v>
      </c>
      <c r="F35" s="92">
        <f>ROUND((SUM(BG122:BG148)),  2)</f>
        <v>0</v>
      </c>
      <c r="I35" s="93">
        <v>0.21</v>
      </c>
      <c r="J35" s="92">
        <f>0</f>
        <v>0</v>
      </c>
      <c r="L35" s="32"/>
    </row>
    <row r="36" spans="2:12" s="1" customFormat="1" ht="14.5" hidden="1" customHeight="1">
      <c r="B36" s="32"/>
      <c r="E36" s="27" t="s">
        <v>45</v>
      </c>
      <c r="F36" s="92">
        <f>ROUND((SUM(BH122:BH148)),  2)</f>
        <v>0</v>
      </c>
      <c r="I36" s="93">
        <v>0.12</v>
      </c>
      <c r="J36" s="92">
        <f>0</f>
        <v>0</v>
      </c>
      <c r="L36" s="32"/>
    </row>
    <row r="37" spans="2:12" s="1" customFormat="1" ht="14.5" hidden="1" customHeight="1">
      <c r="B37" s="32"/>
      <c r="E37" s="27" t="s">
        <v>46</v>
      </c>
      <c r="F37" s="92">
        <f>ROUND((SUM(BI122:BI148)),  2)</f>
        <v>0</v>
      </c>
      <c r="I37" s="93">
        <v>0</v>
      </c>
      <c r="J37" s="92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4"/>
      <c r="D39" s="95" t="s">
        <v>47</v>
      </c>
      <c r="E39" s="57"/>
      <c r="F39" s="57"/>
      <c r="G39" s="96" t="s">
        <v>48</v>
      </c>
      <c r="H39" s="97" t="s">
        <v>49</v>
      </c>
      <c r="I39" s="57"/>
      <c r="J39" s="98">
        <f>SUM(J30:J37)</f>
        <v>0</v>
      </c>
      <c r="K39" s="99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52</v>
      </c>
      <c r="E61" s="34"/>
      <c r="F61" s="100" t="s">
        <v>53</v>
      </c>
      <c r="G61" s="43" t="s">
        <v>52</v>
      </c>
      <c r="H61" s="34"/>
      <c r="I61" s="34"/>
      <c r="J61" s="101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52</v>
      </c>
      <c r="E76" s="34"/>
      <c r="F76" s="100" t="s">
        <v>53</v>
      </c>
      <c r="G76" s="43" t="s">
        <v>52</v>
      </c>
      <c r="H76" s="34"/>
      <c r="I76" s="34"/>
      <c r="J76" s="101" t="s">
        <v>53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102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5" t="str">
        <f>E7</f>
        <v>VYSOKÁ ŠKOLA EKONOMICKÁ, Praha 3 - POSLUCHÁRNA A - rekonstrukce interiéru - stavební část</v>
      </c>
      <c r="F85" s="246"/>
      <c r="G85" s="246"/>
      <c r="H85" s="246"/>
      <c r="L85" s="32"/>
    </row>
    <row r="86" spans="2:47" s="1" customFormat="1" ht="12" customHeight="1">
      <c r="B86" s="32"/>
      <c r="C86" s="27" t="s">
        <v>99</v>
      </c>
      <c r="L86" s="32"/>
    </row>
    <row r="87" spans="2:47" s="1" customFormat="1" ht="16.5" customHeight="1">
      <c r="B87" s="32"/>
      <c r="E87" s="231" t="str">
        <f>E9</f>
        <v>VZT - Vzduchotechnika</v>
      </c>
      <c r="F87" s="244"/>
      <c r="G87" s="244"/>
      <c r="H87" s="244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2. 5. 2024</v>
      </c>
      <c r="L89" s="32"/>
    </row>
    <row r="90" spans="2:47" s="1" customFormat="1" ht="7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VYSOKÁ ŠKOLA EKONOMICKÁ</v>
      </c>
      <c r="I91" s="27" t="s">
        <v>30</v>
      </c>
      <c r="J91" s="30" t="str">
        <f>E21</f>
        <v>HOFMAN ARCHITEKTI s.r.o.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2" t="s">
        <v>103</v>
      </c>
      <c r="D94" s="94"/>
      <c r="E94" s="94"/>
      <c r="F94" s="94"/>
      <c r="G94" s="94"/>
      <c r="H94" s="94"/>
      <c r="I94" s="94"/>
      <c r="J94" s="103" t="s">
        <v>104</v>
      </c>
      <c r="K94" s="94"/>
      <c r="L94" s="32"/>
    </row>
    <row r="95" spans="2:47" s="1" customFormat="1" ht="10.4" customHeight="1">
      <c r="B95" s="32"/>
      <c r="L95" s="32"/>
    </row>
    <row r="96" spans="2:47" s="1" customFormat="1" ht="22.75" customHeight="1">
      <c r="B96" s="32"/>
      <c r="C96" s="104" t="s">
        <v>105</v>
      </c>
      <c r="J96" s="66">
        <f>J122</f>
        <v>0</v>
      </c>
      <c r="L96" s="32"/>
      <c r="AU96" s="17" t="s">
        <v>106</v>
      </c>
    </row>
    <row r="97" spans="2:12" s="8" customFormat="1" ht="25" customHeight="1">
      <c r="B97" s="105"/>
      <c r="D97" s="106" t="s">
        <v>674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8" customFormat="1" ht="25" customHeight="1">
      <c r="B98" s="105"/>
      <c r="D98" s="106" t="s">
        <v>675</v>
      </c>
      <c r="E98" s="107"/>
      <c r="F98" s="107"/>
      <c r="G98" s="107"/>
      <c r="H98" s="107"/>
      <c r="I98" s="107"/>
      <c r="J98" s="108">
        <f>J134</f>
        <v>0</v>
      </c>
      <c r="L98" s="105"/>
    </row>
    <row r="99" spans="2:12" s="8" customFormat="1" ht="25" customHeight="1">
      <c r="B99" s="105"/>
      <c r="D99" s="106" t="s">
        <v>676</v>
      </c>
      <c r="E99" s="107"/>
      <c r="F99" s="107"/>
      <c r="G99" s="107"/>
      <c r="H99" s="107"/>
      <c r="I99" s="107"/>
      <c r="J99" s="108">
        <f>J138</f>
        <v>0</v>
      </c>
      <c r="L99" s="105"/>
    </row>
    <row r="100" spans="2:12" s="8" customFormat="1" ht="25" customHeight="1">
      <c r="B100" s="105"/>
      <c r="D100" s="106" t="s">
        <v>677</v>
      </c>
      <c r="E100" s="107"/>
      <c r="F100" s="107"/>
      <c r="G100" s="107"/>
      <c r="H100" s="107"/>
      <c r="I100" s="107"/>
      <c r="J100" s="108">
        <f>J140</f>
        <v>0</v>
      </c>
      <c r="L100" s="105"/>
    </row>
    <row r="101" spans="2:12" s="8" customFormat="1" ht="25" customHeight="1">
      <c r="B101" s="105"/>
      <c r="D101" s="106" t="s">
        <v>678</v>
      </c>
      <c r="E101" s="107"/>
      <c r="F101" s="107"/>
      <c r="G101" s="107"/>
      <c r="H101" s="107"/>
      <c r="I101" s="107"/>
      <c r="J101" s="108">
        <f>J142</f>
        <v>0</v>
      </c>
      <c r="L101" s="105"/>
    </row>
    <row r="102" spans="2:12" s="8" customFormat="1" ht="25" customHeight="1">
      <c r="B102" s="105"/>
      <c r="D102" s="106" t="s">
        <v>679</v>
      </c>
      <c r="E102" s="107"/>
      <c r="F102" s="107"/>
      <c r="G102" s="107"/>
      <c r="H102" s="107"/>
      <c r="I102" s="107"/>
      <c r="J102" s="108">
        <f>J144</f>
        <v>0</v>
      </c>
      <c r="L102" s="105"/>
    </row>
    <row r="103" spans="2:12" s="1" customFormat="1" ht="21.75" customHeight="1">
      <c r="B103" s="32"/>
      <c r="L103" s="32"/>
    </row>
    <row r="104" spans="2:12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" customHeight="1">
      <c r="B109" s="32"/>
      <c r="C109" s="21" t="s">
        <v>125</v>
      </c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45" t="str">
        <f>E7</f>
        <v>VYSOKÁ ŠKOLA EKONOMICKÁ, Praha 3 - POSLUCHÁRNA A - rekonstrukce interiéru - stavební část</v>
      </c>
      <c r="F112" s="246"/>
      <c r="G112" s="246"/>
      <c r="H112" s="246"/>
      <c r="L112" s="32"/>
    </row>
    <row r="113" spans="2:65" s="1" customFormat="1" ht="12" customHeight="1">
      <c r="B113" s="32"/>
      <c r="C113" s="27" t="s">
        <v>99</v>
      </c>
      <c r="L113" s="32"/>
    </row>
    <row r="114" spans="2:65" s="1" customFormat="1" ht="16.5" customHeight="1">
      <c r="B114" s="32"/>
      <c r="E114" s="231" t="str">
        <f>E9</f>
        <v>VZT - Vzduchotechnika</v>
      </c>
      <c r="F114" s="244"/>
      <c r="G114" s="244"/>
      <c r="H114" s="244"/>
      <c r="L114" s="32"/>
    </row>
    <row r="115" spans="2:65" s="1" customFormat="1" ht="7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</v>
      </c>
      <c r="I116" s="27" t="s">
        <v>22</v>
      </c>
      <c r="J116" s="52" t="str">
        <f>IF(J12="","",J12)</f>
        <v>2. 5. 2024</v>
      </c>
      <c r="L116" s="32"/>
    </row>
    <row r="117" spans="2:65" s="1" customFormat="1" ht="7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VYSOKÁ ŠKOLA EKONOMICKÁ</v>
      </c>
      <c r="I118" s="27" t="s">
        <v>30</v>
      </c>
      <c r="J118" s="30" t="str">
        <f>E21</f>
        <v>HOFMAN ARCHITEKTI s.r.o.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4" customHeight="1">
      <c r="B120" s="32"/>
      <c r="L120" s="32"/>
    </row>
    <row r="121" spans="2:65" s="10" customFormat="1" ht="29.25" customHeight="1">
      <c r="B121" s="113"/>
      <c r="C121" s="114" t="s">
        <v>126</v>
      </c>
      <c r="D121" s="115" t="s">
        <v>62</v>
      </c>
      <c r="E121" s="115" t="s">
        <v>58</v>
      </c>
      <c r="F121" s="115" t="s">
        <v>59</v>
      </c>
      <c r="G121" s="115" t="s">
        <v>127</v>
      </c>
      <c r="H121" s="115" t="s">
        <v>128</v>
      </c>
      <c r="I121" s="115" t="s">
        <v>129</v>
      </c>
      <c r="J121" s="115" t="s">
        <v>104</v>
      </c>
      <c r="K121" s="116" t="s">
        <v>130</v>
      </c>
      <c r="L121" s="113"/>
      <c r="M121" s="59" t="s">
        <v>1</v>
      </c>
      <c r="N121" s="60" t="s">
        <v>41</v>
      </c>
      <c r="O121" s="60" t="s">
        <v>131</v>
      </c>
      <c r="P121" s="60" t="s">
        <v>132</v>
      </c>
      <c r="Q121" s="60" t="s">
        <v>133</v>
      </c>
      <c r="R121" s="60" t="s">
        <v>134</v>
      </c>
      <c r="S121" s="60" t="s">
        <v>135</v>
      </c>
      <c r="T121" s="61" t="s">
        <v>136</v>
      </c>
    </row>
    <row r="122" spans="2:65" s="1" customFormat="1" ht="22.75" customHeight="1">
      <c r="B122" s="32"/>
      <c r="C122" s="64" t="s">
        <v>137</v>
      </c>
      <c r="J122" s="117">
        <f>BK122</f>
        <v>0</v>
      </c>
      <c r="L122" s="32"/>
      <c r="M122" s="62"/>
      <c r="N122" s="53"/>
      <c r="O122" s="53"/>
      <c r="P122" s="118">
        <f>P123+P134+P138+P140+P142+P144</f>
        <v>0</v>
      </c>
      <c r="Q122" s="53"/>
      <c r="R122" s="118">
        <f>R123+R134+R138+R140+R142+R144</f>
        <v>0</v>
      </c>
      <c r="S122" s="53"/>
      <c r="T122" s="119">
        <f>T123+T134+T138+T140+T142+T144</f>
        <v>0</v>
      </c>
      <c r="AT122" s="17" t="s">
        <v>76</v>
      </c>
      <c r="AU122" s="17" t="s">
        <v>106</v>
      </c>
      <c r="BK122" s="120">
        <f>BK123+BK134+BK138+BK140+BK142+BK144</f>
        <v>0</v>
      </c>
    </row>
    <row r="123" spans="2:65" s="11" customFormat="1" ht="25.9" customHeight="1">
      <c r="B123" s="121"/>
      <c r="D123" s="122" t="s">
        <v>76</v>
      </c>
      <c r="E123" s="123" t="s">
        <v>680</v>
      </c>
      <c r="F123" s="123" t="s">
        <v>681</v>
      </c>
      <c r="I123" s="124"/>
      <c r="J123" s="125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85</v>
      </c>
      <c r="AT123" s="129" t="s">
        <v>76</v>
      </c>
      <c r="AU123" s="129" t="s">
        <v>77</v>
      </c>
      <c r="AY123" s="122" t="s">
        <v>140</v>
      </c>
      <c r="BK123" s="130">
        <f>SUM(BK124:BK133)</f>
        <v>0</v>
      </c>
    </row>
    <row r="124" spans="2:65" s="1" customFormat="1" ht="37.75" customHeight="1">
      <c r="B124" s="32"/>
      <c r="C124" s="133" t="s">
        <v>85</v>
      </c>
      <c r="D124" s="133" t="s">
        <v>143</v>
      </c>
      <c r="E124" s="134" t="s">
        <v>682</v>
      </c>
      <c r="F124" s="135" t="s">
        <v>683</v>
      </c>
      <c r="G124" s="136" t="s">
        <v>395</v>
      </c>
      <c r="H124" s="137">
        <v>15</v>
      </c>
      <c r="I124" s="138"/>
      <c r="J124" s="139">
        <f t="shared" ref="J124:J133" si="0">ROUND(I124*H124,2)</f>
        <v>0</v>
      </c>
      <c r="K124" s="135" t="s">
        <v>1</v>
      </c>
      <c r="L124" s="32"/>
      <c r="M124" s="140" t="s">
        <v>1</v>
      </c>
      <c r="N124" s="141" t="s">
        <v>42</v>
      </c>
      <c r="P124" s="142">
        <f t="shared" ref="P124:P133" si="1">O124*H124</f>
        <v>0</v>
      </c>
      <c r="Q124" s="142">
        <v>0</v>
      </c>
      <c r="R124" s="142">
        <f t="shared" ref="R124:R133" si="2">Q124*H124</f>
        <v>0</v>
      </c>
      <c r="S124" s="142">
        <v>0</v>
      </c>
      <c r="T124" s="143">
        <f t="shared" ref="T124:T133" si="3">S124*H124</f>
        <v>0</v>
      </c>
      <c r="AR124" s="144" t="s">
        <v>141</v>
      </c>
      <c r="AT124" s="144" t="s">
        <v>143</v>
      </c>
      <c r="AU124" s="144" t="s">
        <v>85</v>
      </c>
      <c r="AY124" s="17" t="s">
        <v>140</v>
      </c>
      <c r="BE124" s="145">
        <f t="shared" ref="BE124:BE133" si="4">IF(N124="základní",J124,0)</f>
        <v>0</v>
      </c>
      <c r="BF124" s="145">
        <f t="shared" ref="BF124:BF133" si="5">IF(N124="snížená",J124,0)</f>
        <v>0</v>
      </c>
      <c r="BG124" s="145">
        <f t="shared" ref="BG124:BG133" si="6">IF(N124="zákl. přenesená",J124,0)</f>
        <v>0</v>
      </c>
      <c r="BH124" s="145">
        <f t="shared" ref="BH124:BH133" si="7">IF(N124="sníž. přenesená",J124,0)</f>
        <v>0</v>
      </c>
      <c r="BI124" s="145">
        <f t="shared" ref="BI124:BI133" si="8">IF(N124="nulová",J124,0)</f>
        <v>0</v>
      </c>
      <c r="BJ124" s="17" t="s">
        <v>85</v>
      </c>
      <c r="BK124" s="145">
        <f t="shared" ref="BK124:BK133" si="9">ROUND(I124*H124,2)</f>
        <v>0</v>
      </c>
      <c r="BL124" s="17" t="s">
        <v>141</v>
      </c>
      <c r="BM124" s="144" t="s">
        <v>87</v>
      </c>
    </row>
    <row r="125" spans="2:65" s="1" customFormat="1" ht="21.75" customHeight="1">
      <c r="B125" s="32"/>
      <c r="C125" s="133" t="s">
        <v>87</v>
      </c>
      <c r="D125" s="133" t="s">
        <v>143</v>
      </c>
      <c r="E125" s="134" t="s">
        <v>684</v>
      </c>
      <c r="F125" s="135" t="s">
        <v>685</v>
      </c>
      <c r="G125" s="136" t="s">
        <v>395</v>
      </c>
      <c r="H125" s="137">
        <v>14</v>
      </c>
      <c r="I125" s="138"/>
      <c r="J125" s="139">
        <f t="shared" si="0"/>
        <v>0</v>
      </c>
      <c r="K125" s="135" t="s">
        <v>1</v>
      </c>
      <c r="L125" s="32"/>
      <c r="M125" s="140" t="s">
        <v>1</v>
      </c>
      <c r="N125" s="141" t="s">
        <v>42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141</v>
      </c>
      <c r="AT125" s="144" t="s">
        <v>143</v>
      </c>
      <c r="AU125" s="144" t="s">
        <v>85</v>
      </c>
      <c r="AY125" s="17" t="s">
        <v>140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85</v>
      </c>
      <c r="BK125" s="145">
        <f t="shared" si="9"/>
        <v>0</v>
      </c>
      <c r="BL125" s="17" t="s">
        <v>141</v>
      </c>
      <c r="BM125" s="144" t="s">
        <v>141</v>
      </c>
    </row>
    <row r="126" spans="2:65" s="1" customFormat="1" ht="21.75" customHeight="1">
      <c r="B126" s="32"/>
      <c r="C126" s="133" t="s">
        <v>152</v>
      </c>
      <c r="D126" s="133" t="s">
        <v>143</v>
      </c>
      <c r="E126" s="134" t="s">
        <v>686</v>
      </c>
      <c r="F126" s="135" t="s">
        <v>687</v>
      </c>
      <c r="G126" s="136" t="s">
        <v>420</v>
      </c>
      <c r="H126" s="137">
        <v>15</v>
      </c>
      <c r="I126" s="138"/>
      <c r="J126" s="139">
        <f t="shared" si="0"/>
        <v>0</v>
      </c>
      <c r="K126" s="135" t="s">
        <v>1</v>
      </c>
      <c r="L126" s="32"/>
      <c r="M126" s="140" t="s">
        <v>1</v>
      </c>
      <c r="N126" s="141" t="s">
        <v>42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141</v>
      </c>
      <c r="AT126" s="144" t="s">
        <v>143</v>
      </c>
      <c r="AU126" s="144" t="s">
        <v>85</v>
      </c>
      <c r="AY126" s="17" t="s">
        <v>140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85</v>
      </c>
      <c r="BK126" s="145">
        <f t="shared" si="9"/>
        <v>0</v>
      </c>
      <c r="BL126" s="17" t="s">
        <v>141</v>
      </c>
      <c r="BM126" s="144" t="s">
        <v>167</v>
      </c>
    </row>
    <row r="127" spans="2:65" s="1" customFormat="1" ht="16.5" customHeight="1">
      <c r="B127" s="32"/>
      <c r="C127" s="133" t="s">
        <v>141</v>
      </c>
      <c r="D127" s="133" t="s">
        <v>143</v>
      </c>
      <c r="E127" s="134" t="s">
        <v>688</v>
      </c>
      <c r="F127" s="135" t="s">
        <v>689</v>
      </c>
      <c r="G127" s="136" t="s">
        <v>420</v>
      </c>
      <c r="H127" s="137">
        <v>35</v>
      </c>
      <c r="I127" s="138"/>
      <c r="J127" s="139">
        <f t="shared" si="0"/>
        <v>0</v>
      </c>
      <c r="K127" s="135" t="s">
        <v>1</v>
      </c>
      <c r="L127" s="32"/>
      <c r="M127" s="140" t="s">
        <v>1</v>
      </c>
      <c r="N127" s="141" t="s">
        <v>42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141</v>
      </c>
      <c r="AT127" s="144" t="s">
        <v>143</v>
      </c>
      <c r="AU127" s="144" t="s">
        <v>85</v>
      </c>
      <c r="AY127" s="17" t="s">
        <v>140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85</v>
      </c>
      <c r="BK127" s="145">
        <f t="shared" si="9"/>
        <v>0</v>
      </c>
      <c r="BL127" s="17" t="s">
        <v>141</v>
      </c>
      <c r="BM127" s="144" t="s">
        <v>182</v>
      </c>
    </row>
    <row r="128" spans="2:65" s="1" customFormat="1" ht="24.25" customHeight="1">
      <c r="B128" s="32"/>
      <c r="C128" s="133" t="s">
        <v>169</v>
      </c>
      <c r="D128" s="133" t="s">
        <v>143</v>
      </c>
      <c r="E128" s="134" t="s">
        <v>690</v>
      </c>
      <c r="F128" s="135" t="s">
        <v>691</v>
      </c>
      <c r="G128" s="136" t="s">
        <v>161</v>
      </c>
      <c r="H128" s="137">
        <v>3</v>
      </c>
      <c r="I128" s="138"/>
      <c r="J128" s="139">
        <f t="shared" si="0"/>
        <v>0</v>
      </c>
      <c r="K128" s="135" t="s">
        <v>1</v>
      </c>
      <c r="L128" s="32"/>
      <c r="M128" s="140" t="s">
        <v>1</v>
      </c>
      <c r="N128" s="141" t="s">
        <v>42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141</v>
      </c>
      <c r="AT128" s="144" t="s">
        <v>143</v>
      </c>
      <c r="AU128" s="144" t="s">
        <v>85</v>
      </c>
      <c r="AY128" s="17" t="s">
        <v>140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85</v>
      </c>
      <c r="BK128" s="145">
        <f t="shared" si="9"/>
        <v>0</v>
      </c>
      <c r="BL128" s="17" t="s">
        <v>141</v>
      </c>
      <c r="BM128" s="144" t="s">
        <v>192</v>
      </c>
    </row>
    <row r="129" spans="2:65" s="1" customFormat="1" ht="24.25" customHeight="1">
      <c r="B129" s="32"/>
      <c r="C129" s="133" t="s">
        <v>167</v>
      </c>
      <c r="D129" s="133" t="s">
        <v>143</v>
      </c>
      <c r="E129" s="134" t="s">
        <v>692</v>
      </c>
      <c r="F129" s="135" t="s">
        <v>693</v>
      </c>
      <c r="G129" s="136" t="s">
        <v>161</v>
      </c>
      <c r="H129" s="137">
        <v>14</v>
      </c>
      <c r="I129" s="138"/>
      <c r="J129" s="139">
        <f t="shared" si="0"/>
        <v>0</v>
      </c>
      <c r="K129" s="135" t="s">
        <v>1</v>
      </c>
      <c r="L129" s="32"/>
      <c r="M129" s="140" t="s">
        <v>1</v>
      </c>
      <c r="N129" s="141" t="s">
        <v>42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141</v>
      </c>
      <c r="AT129" s="144" t="s">
        <v>143</v>
      </c>
      <c r="AU129" s="144" t="s">
        <v>85</v>
      </c>
      <c r="AY129" s="17" t="s">
        <v>140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85</v>
      </c>
      <c r="BK129" s="145">
        <f t="shared" si="9"/>
        <v>0</v>
      </c>
      <c r="BL129" s="17" t="s">
        <v>141</v>
      </c>
      <c r="BM129" s="144" t="s">
        <v>8</v>
      </c>
    </row>
    <row r="130" spans="2:65" s="1" customFormat="1" ht="24.25" customHeight="1">
      <c r="B130" s="32"/>
      <c r="C130" s="133" t="s">
        <v>177</v>
      </c>
      <c r="D130" s="133" t="s">
        <v>143</v>
      </c>
      <c r="E130" s="134" t="s">
        <v>694</v>
      </c>
      <c r="F130" s="135" t="s">
        <v>695</v>
      </c>
      <c r="G130" s="136" t="s">
        <v>161</v>
      </c>
      <c r="H130" s="137">
        <v>17</v>
      </c>
      <c r="I130" s="138"/>
      <c r="J130" s="139">
        <f t="shared" si="0"/>
        <v>0</v>
      </c>
      <c r="K130" s="135" t="s">
        <v>1</v>
      </c>
      <c r="L130" s="32"/>
      <c r="M130" s="140" t="s">
        <v>1</v>
      </c>
      <c r="N130" s="141" t="s">
        <v>42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141</v>
      </c>
      <c r="AT130" s="144" t="s">
        <v>143</v>
      </c>
      <c r="AU130" s="144" t="s">
        <v>85</v>
      </c>
      <c r="AY130" s="17" t="s">
        <v>140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85</v>
      </c>
      <c r="BK130" s="145">
        <f t="shared" si="9"/>
        <v>0</v>
      </c>
      <c r="BL130" s="17" t="s">
        <v>141</v>
      </c>
      <c r="BM130" s="144" t="s">
        <v>216</v>
      </c>
    </row>
    <row r="131" spans="2:65" s="1" customFormat="1" ht="24.25" customHeight="1">
      <c r="B131" s="32"/>
      <c r="C131" s="133" t="s">
        <v>182</v>
      </c>
      <c r="D131" s="133" t="s">
        <v>143</v>
      </c>
      <c r="E131" s="134" t="s">
        <v>696</v>
      </c>
      <c r="F131" s="135" t="s">
        <v>697</v>
      </c>
      <c r="G131" s="136" t="s">
        <v>161</v>
      </c>
      <c r="H131" s="137">
        <v>9</v>
      </c>
      <c r="I131" s="138"/>
      <c r="J131" s="139">
        <f t="shared" si="0"/>
        <v>0</v>
      </c>
      <c r="K131" s="135" t="s">
        <v>1</v>
      </c>
      <c r="L131" s="32"/>
      <c r="M131" s="140" t="s">
        <v>1</v>
      </c>
      <c r="N131" s="141" t="s">
        <v>42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141</v>
      </c>
      <c r="AT131" s="144" t="s">
        <v>143</v>
      </c>
      <c r="AU131" s="144" t="s">
        <v>85</v>
      </c>
      <c r="AY131" s="17" t="s">
        <v>140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85</v>
      </c>
      <c r="BK131" s="145">
        <f t="shared" si="9"/>
        <v>0</v>
      </c>
      <c r="BL131" s="17" t="s">
        <v>141</v>
      </c>
      <c r="BM131" s="144" t="s">
        <v>226</v>
      </c>
    </row>
    <row r="132" spans="2:65" s="1" customFormat="1" ht="16.5" customHeight="1">
      <c r="B132" s="32"/>
      <c r="C132" s="133" t="s">
        <v>186</v>
      </c>
      <c r="D132" s="133" t="s">
        <v>143</v>
      </c>
      <c r="E132" s="134" t="s">
        <v>698</v>
      </c>
      <c r="F132" s="135" t="s">
        <v>699</v>
      </c>
      <c r="G132" s="136" t="s">
        <v>291</v>
      </c>
      <c r="H132" s="137">
        <v>30</v>
      </c>
      <c r="I132" s="138"/>
      <c r="J132" s="139">
        <f t="shared" si="0"/>
        <v>0</v>
      </c>
      <c r="K132" s="135" t="s">
        <v>1</v>
      </c>
      <c r="L132" s="32"/>
      <c r="M132" s="140" t="s">
        <v>1</v>
      </c>
      <c r="N132" s="141" t="s">
        <v>42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141</v>
      </c>
      <c r="AT132" s="144" t="s">
        <v>143</v>
      </c>
      <c r="AU132" s="144" t="s">
        <v>85</v>
      </c>
      <c r="AY132" s="17" t="s">
        <v>140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85</v>
      </c>
      <c r="BK132" s="145">
        <f t="shared" si="9"/>
        <v>0</v>
      </c>
      <c r="BL132" s="17" t="s">
        <v>141</v>
      </c>
      <c r="BM132" s="144" t="s">
        <v>237</v>
      </c>
    </row>
    <row r="133" spans="2:65" s="1" customFormat="1" ht="16.5" customHeight="1">
      <c r="B133" s="32"/>
      <c r="C133" s="133" t="s">
        <v>192</v>
      </c>
      <c r="D133" s="133" t="s">
        <v>143</v>
      </c>
      <c r="E133" s="134" t="s">
        <v>700</v>
      </c>
      <c r="F133" s="135" t="s">
        <v>701</v>
      </c>
      <c r="G133" s="136" t="s">
        <v>291</v>
      </c>
      <c r="H133" s="137">
        <v>60</v>
      </c>
      <c r="I133" s="138"/>
      <c r="J133" s="139">
        <f t="shared" si="0"/>
        <v>0</v>
      </c>
      <c r="K133" s="135" t="s">
        <v>1</v>
      </c>
      <c r="L133" s="32"/>
      <c r="M133" s="140" t="s">
        <v>1</v>
      </c>
      <c r="N133" s="141" t="s">
        <v>42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141</v>
      </c>
      <c r="AT133" s="144" t="s">
        <v>143</v>
      </c>
      <c r="AU133" s="144" t="s">
        <v>85</v>
      </c>
      <c r="AY133" s="17" t="s">
        <v>140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85</v>
      </c>
      <c r="BK133" s="145">
        <f t="shared" si="9"/>
        <v>0</v>
      </c>
      <c r="BL133" s="17" t="s">
        <v>141</v>
      </c>
      <c r="BM133" s="144" t="s">
        <v>247</v>
      </c>
    </row>
    <row r="134" spans="2:65" s="11" customFormat="1" ht="25.9" customHeight="1">
      <c r="B134" s="121"/>
      <c r="D134" s="122" t="s">
        <v>76</v>
      </c>
      <c r="E134" s="123" t="s">
        <v>702</v>
      </c>
      <c r="F134" s="123" t="s">
        <v>703</v>
      </c>
      <c r="I134" s="124"/>
      <c r="J134" s="125">
        <f>BK134</f>
        <v>0</v>
      </c>
      <c r="L134" s="121"/>
      <c r="M134" s="126"/>
      <c r="P134" s="127">
        <f>SUM(P135:P137)</f>
        <v>0</v>
      </c>
      <c r="R134" s="127">
        <f>SUM(R135:R137)</f>
        <v>0</v>
      </c>
      <c r="T134" s="128">
        <f>SUM(T135:T137)</f>
        <v>0</v>
      </c>
      <c r="AR134" s="122" t="s">
        <v>85</v>
      </c>
      <c r="AT134" s="129" t="s">
        <v>76</v>
      </c>
      <c r="AU134" s="129" t="s">
        <v>77</v>
      </c>
      <c r="AY134" s="122" t="s">
        <v>140</v>
      </c>
      <c r="BK134" s="130">
        <f>SUM(BK135:BK137)</f>
        <v>0</v>
      </c>
    </row>
    <row r="135" spans="2:65" s="1" customFormat="1" ht="44.25" customHeight="1">
      <c r="B135" s="32"/>
      <c r="C135" s="133" t="s">
        <v>199</v>
      </c>
      <c r="D135" s="133" t="s">
        <v>143</v>
      </c>
      <c r="E135" s="134" t="s">
        <v>704</v>
      </c>
      <c r="F135" s="135" t="s">
        <v>705</v>
      </c>
      <c r="G135" s="136" t="s">
        <v>395</v>
      </c>
      <c r="H135" s="137">
        <v>2</v>
      </c>
      <c r="I135" s="138"/>
      <c r="J135" s="139">
        <f>ROUND(I135*H135,2)</f>
        <v>0</v>
      </c>
      <c r="K135" s="135" t="s">
        <v>1</v>
      </c>
      <c r="L135" s="32"/>
      <c r="M135" s="140" t="s">
        <v>1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141</v>
      </c>
      <c r="AT135" s="144" t="s">
        <v>143</v>
      </c>
      <c r="AU135" s="144" t="s">
        <v>85</v>
      </c>
      <c r="AY135" s="17" t="s">
        <v>140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85</v>
      </c>
      <c r="BK135" s="145">
        <f>ROUND(I135*H135,2)</f>
        <v>0</v>
      </c>
      <c r="BL135" s="17" t="s">
        <v>141</v>
      </c>
      <c r="BM135" s="144" t="s">
        <v>255</v>
      </c>
    </row>
    <row r="136" spans="2:65" s="1" customFormat="1" ht="16.5" customHeight="1">
      <c r="B136" s="32"/>
      <c r="C136" s="133" t="s">
        <v>8</v>
      </c>
      <c r="D136" s="133" t="s">
        <v>143</v>
      </c>
      <c r="E136" s="134" t="s">
        <v>698</v>
      </c>
      <c r="F136" s="135" t="s">
        <v>699</v>
      </c>
      <c r="G136" s="136" t="s">
        <v>291</v>
      </c>
      <c r="H136" s="137">
        <v>4</v>
      </c>
      <c r="I136" s="138"/>
      <c r="J136" s="139">
        <f>ROUND(I136*H136,2)</f>
        <v>0</v>
      </c>
      <c r="K136" s="135" t="s">
        <v>1</v>
      </c>
      <c r="L136" s="32"/>
      <c r="M136" s="140" t="s">
        <v>1</v>
      </c>
      <c r="N136" s="141" t="s">
        <v>42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141</v>
      </c>
      <c r="AT136" s="144" t="s">
        <v>143</v>
      </c>
      <c r="AU136" s="144" t="s">
        <v>85</v>
      </c>
      <c r="AY136" s="17" t="s">
        <v>140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85</v>
      </c>
      <c r="BK136" s="145">
        <f>ROUND(I136*H136,2)</f>
        <v>0</v>
      </c>
      <c r="BL136" s="17" t="s">
        <v>141</v>
      </c>
      <c r="BM136" s="144" t="s">
        <v>266</v>
      </c>
    </row>
    <row r="137" spans="2:65" s="1" customFormat="1" ht="16.5" customHeight="1">
      <c r="B137" s="32"/>
      <c r="C137" s="133" t="s">
        <v>210</v>
      </c>
      <c r="D137" s="133" t="s">
        <v>143</v>
      </c>
      <c r="E137" s="134" t="s">
        <v>700</v>
      </c>
      <c r="F137" s="135" t="s">
        <v>701</v>
      </c>
      <c r="G137" s="136" t="s">
        <v>291</v>
      </c>
      <c r="H137" s="137">
        <v>16</v>
      </c>
      <c r="I137" s="138"/>
      <c r="J137" s="139">
        <f>ROUND(I137*H137,2)</f>
        <v>0</v>
      </c>
      <c r="K137" s="135" t="s">
        <v>1</v>
      </c>
      <c r="L137" s="32"/>
      <c r="M137" s="140" t="s">
        <v>1</v>
      </c>
      <c r="N137" s="14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141</v>
      </c>
      <c r="AT137" s="144" t="s">
        <v>143</v>
      </c>
      <c r="AU137" s="144" t="s">
        <v>85</v>
      </c>
      <c r="AY137" s="17" t="s">
        <v>140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85</v>
      </c>
      <c r="BK137" s="145">
        <f>ROUND(I137*H137,2)</f>
        <v>0</v>
      </c>
      <c r="BL137" s="17" t="s">
        <v>141</v>
      </c>
      <c r="BM137" s="144" t="s">
        <v>278</v>
      </c>
    </row>
    <row r="138" spans="2:65" s="11" customFormat="1" ht="25.9" customHeight="1">
      <c r="B138" s="121"/>
      <c r="D138" s="122" t="s">
        <v>76</v>
      </c>
      <c r="E138" s="123" t="s">
        <v>706</v>
      </c>
      <c r="F138" s="123" t="s">
        <v>707</v>
      </c>
      <c r="I138" s="124"/>
      <c r="J138" s="125">
        <f>BK138</f>
        <v>0</v>
      </c>
      <c r="L138" s="121"/>
      <c r="M138" s="126"/>
      <c r="P138" s="127">
        <f>P139</f>
        <v>0</v>
      </c>
      <c r="R138" s="127">
        <f>R139</f>
        <v>0</v>
      </c>
      <c r="T138" s="128">
        <f>T139</f>
        <v>0</v>
      </c>
      <c r="AR138" s="122" t="s">
        <v>85</v>
      </c>
      <c r="AT138" s="129" t="s">
        <v>76</v>
      </c>
      <c r="AU138" s="129" t="s">
        <v>77</v>
      </c>
      <c r="AY138" s="122" t="s">
        <v>140</v>
      </c>
      <c r="BK138" s="130">
        <f>BK139</f>
        <v>0</v>
      </c>
    </row>
    <row r="139" spans="2:65" s="1" customFormat="1" ht="24.25" customHeight="1">
      <c r="B139" s="32"/>
      <c r="C139" s="133" t="s">
        <v>216</v>
      </c>
      <c r="D139" s="133" t="s">
        <v>143</v>
      </c>
      <c r="E139" s="134" t="s">
        <v>708</v>
      </c>
      <c r="F139" s="135" t="s">
        <v>709</v>
      </c>
      <c r="G139" s="136" t="s">
        <v>330</v>
      </c>
      <c r="H139" s="137">
        <v>1</v>
      </c>
      <c r="I139" s="138"/>
      <c r="J139" s="139">
        <f>ROUND(I139*H139,2)</f>
        <v>0</v>
      </c>
      <c r="K139" s="135" t="s">
        <v>1</v>
      </c>
      <c r="L139" s="32"/>
      <c r="M139" s="140" t="s">
        <v>1</v>
      </c>
      <c r="N139" s="141" t="s">
        <v>42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141</v>
      </c>
      <c r="AT139" s="144" t="s">
        <v>143</v>
      </c>
      <c r="AU139" s="144" t="s">
        <v>85</v>
      </c>
      <c r="AY139" s="17" t="s">
        <v>140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85</v>
      </c>
      <c r="BK139" s="145">
        <f>ROUND(I139*H139,2)</f>
        <v>0</v>
      </c>
      <c r="BL139" s="17" t="s">
        <v>141</v>
      </c>
      <c r="BM139" s="144" t="s">
        <v>710</v>
      </c>
    </row>
    <row r="140" spans="2:65" s="11" customFormat="1" ht="25.9" customHeight="1">
      <c r="B140" s="121"/>
      <c r="D140" s="122" t="s">
        <v>76</v>
      </c>
      <c r="E140" s="123" t="s">
        <v>711</v>
      </c>
      <c r="F140" s="123" t="s">
        <v>712</v>
      </c>
      <c r="I140" s="124"/>
      <c r="J140" s="125">
        <f>BK140</f>
        <v>0</v>
      </c>
      <c r="L140" s="121"/>
      <c r="M140" s="126"/>
      <c r="P140" s="127">
        <f>P141</f>
        <v>0</v>
      </c>
      <c r="R140" s="127">
        <f>R141</f>
        <v>0</v>
      </c>
      <c r="T140" s="128">
        <f>T141</f>
        <v>0</v>
      </c>
      <c r="AR140" s="122" t="s">
        <v>85</v>
      </c>
      <c r="AT140" s="129" t="s">
        <v>76</v>
      </c>
      <c r="AU140" s="129" t="s">
        <v>77</v>
      </c>
      <c r="AY140" s="122" t="s">
        <v>140</v>
      </c>
      <c r="BK140" s="130">
        <f>BK141</f>
        <v>0</v>
      </c>
    </row>
    <row r="141" spans="2:65" s="1" customFormat="1" ht="37.75" customHeight="1">
      <c r="B141" s="32"/>
      <c r="C141" s="133" t="s">
        <v>221</v>
      </c>
      <c r="D141" s="133" t="s">
        <v>143</v>
      </c>
      <c r="E141" s="134" t="s">
        <v>713</v>
      </c>
      <c r="F141" s="135" t="s">
        <v>714</v>
      </c>
      <c r="G141" s="136" t="s">
        <v>161</v>
      </c>
      <c r="H141" s="137">
        <v>85</v>
      </c>
      <c r="I141" s="138"/>
      <c r="J141" s="139">
        <f>ROUND(I141*H141,2)</f>
        <v>0</v>
      </c>
      <c r="K141" s="135" t="s">
        <v>1</v>
      </c>
      <c r="L141" s="32"/>
      <c r="M141" s="140" t="s">
        <v>1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141</v>
      </c>
      <c r="AT141" s="144" t="s">
        <v>143</v>
      </c>
      <c r="AU141" s="144" t="s">
        <v>85</v>
      </c>
      <c r="AY141" s="17" t="s">
        <v>140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85</v>
      </c>
      <c r="BK141" s="145">
        <f>ROUND(I141*H141,2)</f>
        <v>0</v>
      </c>
      <c r="BL141" s="17" t="s">
        <v>141</v>
      </c>
      <c r="BM141" s="144" t="s">
        <v>288</v>
      </c>
    </row>
    <row r="142" spans="2:65" s="11" customFormat="1" ht="25.9" customHeight="1">
      <c r="B142" s="121"/>
      <c r="D142" s="122" t="s">
        <v>76</v>
      </c>
      <c r="E142" s="123" t="s">
        <v>715</v>
      </c>
      <c r="F142" s="123" t="s">
        <v>716</v>
      </c>
      <c r="I142" s="124"/>
      <c r="J142" s="125">
        <f>BK142</f>
        <v>0</v>
      </c>
      <c r="L142" s="121"/>
      <c r="M142" s="126"/>
      <c r="P142" s="127">
        <f>P143</f>
        <v>0</v>
      </c>
      <c r="R142" s="127">
        <f>R143</f>
        <v>0</v>
      </c>
      <c r="T142" s="128">
        <f>T143</f>
        <v>0</v>
      </c>
      <c r="AR142" s="122" t="s">
        <v>85</v>
      </c>
      <c r="AT142" s="129" t="s">
        <v>76</v>
      </c>
      <c r="AU142" s="129" t="s">
        <v>77</v>
      </c>
      <c r="AY142" s="122" t="s">
        <v>140</v>
      </c>
      <c r="BK142" s="130">
        <f>BK143</f>
        <v>0</v>
      </c>
    </row>
    <row r="143" spans="2:65" s="1" customFormat="1" ht="24.25" customHeight="1">
      <c r="B143" s="32"/>
      <c r="C143" s="133" t="s">
        <v>226</v>
      </c>
      <c r="D143" s="133" t="s">
        <v>143</v>
      </c>
      <c r="E143" s="134" t="s">
        <v>717</v>
      </c>
      <c r="F143" s="135" t="s">
        <v>718</v>
      </c>
      <c r="G143" s="136" t="s">
        <v>161</v>
      </c>
      <c r="H143" s="137">
        <v>2</v>
      </c>
      <c r="I143" s="138"/>
      <c r="J143" s="139">
        <f>ROUND(I143*H143,2)</f>
        <v>0</v>
      </c>
      <c r="K143" s="135" t="s">
        <v>1</v>
      </c>
      <c r="L143" s="32"/>
      <c r="M143" s="140" t="s">
        <v>1</v>
      </c>
      <c r="N143" s="141" t="s">
        <v>42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141</v>
      </c>
      <c r="AT143" s="144" t="s">
        <v>143</v>
      </c>
      <c r="AU143" s="144" t="s">
        <v>85</v>
      </c>
      <c r="AY143" s="17" t="s">
        <v>140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85</v>
      </c>
      <c r="BK143" s="145">
        <f>ROUND(I143*H143,2)</f>
        <v>0</v>
      </c>
      <c r="BL143" s="17" t="s">
        <v>141</v>
      </c>
      <c r="BM143" s="144" t="s">
        <v>300</v>
      </c>
    </row>
    <row r="144" spans="2:65" s="11" customFormat="1" ht="25.9" customHeight="1">
      <c r="B144" s="121"/>
      <c r="D144" s="122" t="s">
        <v>76</v>
      </c>
      <c r="E144" s="123" t="s">
        <v>719</v>
      </c>
      <c r="F144" s="123" t="s">
        <v>720</v>
      </c>
      <c r="I144" s="124"/>
      <c r="J144" s="125">
        <f>BK144</f>
        <v>0</v>
      </c>
      <c r="L144" s="121"/>
      <c r="M144" s="126"/>
      <c r="P144" s="127">
        <f>SUM(P145:P148)</f>
        <v>0</v>
      </c>
      <c r="R144" s="127">
        <f>SUM(R145:R148)</f>
        <v>0</v>
      </c>
      <c r="T144" s="128">
        <f>SUM(T145:T148)</f>
        <v>0</v>
      </c>
      <c r="AR144" s="122" t="s">
        <v>85</v>
      </c>
      <c r="AT144" s="129" t="s">
        <v>76</v>
      </c>
      <c r="AU144" s="129" t="s">
        <v>77</v>
      </c>
      <c r="AY144" s="122" t="s">
        <v>140</v>
      </c>
      <c r="BK144" s="130">
        <f>SUM(BK145:BK148)</f>
        <v>0</v>
      </c>
    </row>
    <row r="145" spans="2:65" s="1" customFormat="1" ht="16.5" customHeight="1">
      <c r="B145" s="32"/>
      <c r="C145" s="133" t="s">
        <v>231</v>
      </c>
      <c r="D145" s="133" t="s">
        <v>143</v>
      </c>
      <c r="E145" s="134" t="s">
        <v>721</v>
      </c>
      <c r="F145" s="135" t="s">
        <v>722</v>
      </c>
      <c r="G145" s="136" t="s">
        <v>723</v>
      </c>
      <c r="H145" s="137">
        <v>30</v>
      </c>
      <c r="I145" s="138"/>
      <c r="J145" s="139">
        <f>ROUND(I145*H145,2)</f>
        <v>0</v>
      </c>
      <c r="K145" s="135" t="s">
        <v>1</v>
      </c>
      <c r="L145" s="32"/>
      <c r="M145" s="140" t="s">
        <v>1</v>
      </c>
      <c r="N145" s="141" t="s">
        <v>42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141</v>
      </c>
      <c r="AT145" s="144" t="s">
        <v>143</v>
      </c>
      <c r="AU145" s="144" t="s">
        <v>85</v>
      </c>
      <c r="AY145" s="17" t="s">
        <v>140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85</v>
      </c>
      <c r="BK145" s="145">
        <f>ROUND(I145*H145,2)</f>
        <v>0</v>
      </c>
      <c r="BL145" s="17" t="s">
        <v>141</v>
      </c>
      <c r="BM145" s="144" t="s">
        <v>281</v>
      </c>
    </row>
    <row r="146" spans="2:65" s="1" customFormat="1" ht="16.5" customHeight="1">
      <c r="B146" s="32"/>
      <c r="C146" s="133" t="s">
        <v>237</v>
      </c>
      <c r="D146" s="133" t="s">
        <v>143</v>
      </c>
      <c r="E146" s="134" t="s">
        <v>724</v>
      </c>
      <c r="F146" s="135" t="s">
        <v>725</v>
      </c>
      <c r="G146" s="136" t="s">
        <v>723</v>
      </c>
      <c r="H146" s="137">
        <v>25</v>
      </c>
      <c r="I146" s="138"/>
      <c r="J146" s="139">
        <f>ROUND(I146*H146,2)</f>
        <v>0</v>
      </c>
      <c r="K146" s="135" t="s">
        <v>1</v>
      </c>
      <c r="L146" s="32"/>
      <c r="M146" s="140" t="s">
        <v>1</v>
      </c>
      <c r="N146" s="14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141</v>
      </c>
      <c r="AT146" s="144" t="s">
        <v>143</v>
      </c>
      <c r="AU146" s="144" t="s">
        <v>85</v>
      </c>
      <c r="AY146" s="17" t="s">
        <v>140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85</v>
      </c>
      <c r="BK146" s="145">
        <f>ROUND(I146*H146,2)</f>
        <v>0</v>
      </c>
      <c r="BL146" s="17" t="s">
        <v>141</v>
      </c>
      <c r="BM146" s="144" t="s">
        <v>321</v>
      </c>
    </row>
    <row r="147" spans="2:65" s="1" customFormat="1" ht="16.5" customHeight="1">
      <c r="B147" s="32"/>
      <c r="C147" s="133" t="s">
        <v>243</v>
      </c>
      <c r="D147" s="133" t="s">
        <v>143</v>
      </c>
      <c r="E147" s="134" t="s">
        <v>726</v>
      </c>
      <c r="F147" s="135" t="s">
        <v>727</v>
      </c>
      <c r="G147" s="136" t="s">
        <v>723</v>
      </c>
      <c r="H147" s="137">
        <v>25</v>
      </c>
      <c r="I147" s="138"/>
      <c r="J147" s="139">
        <f>ROUND(I147*H147,2)</f>
        <v>0</v>
      </c>
      <c r="K147" s="135" t="s">
        <v>1</v>
      </c>
      <c r="L147" s="32"/>
      <c r="M147" s="140" t="s">
        <v>1</v>
      </c>
      <c r="N147" s="141" t="s">
        <v>42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141</v>
      </c>
      <c r="AT147" s="144" t="s">
        <v>143</v>
      </c>
      <c r="AU147" s="144" t="s">
        <v>85</v>
      </c>
      <c r="AY147" s="17" t="s">
        <v>140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85</v>
      </c>
      <c r="BK147" s="145">
        <f>ROUND(I147*H147,2)</f>
        <v>0</v>
      </c>
      <c r="BL147" s="17" t="s">
        <v>141</v>
      </c>
      <c r="BM147" s="144" t="s">
        <v>332</v>
      </c>
    </row>
    <row r="148" spans="2:65" s="1" customFormat="1" ht="16.5" customHeight="1">
      <c r="B148" s="32"/>
      <c r="C148" s="133" t="s">
        <v>247</v>
      </c>
      <c r="D148" s="133" t="s">
        <v>143</v>
      </c>
      <c r="E148" s="134" t="s">
        <v>728</v>
      </c>
      <c r="F148" s="135" t="s">
        <v>729</v>
      </c>
      <c r="G148" s="136" t="s">
        <v>723</v>
      </c>
      <c r="H148" s="137">
        <v>3</v>
      </c>
      <c r="I148" s="138"/>
      <c r="J148" s="139">
        <f>ROUND(I148*H148,2)</f>
        <v>0</v>
      </c>
      <c r="K148" s="135" t="s">
        <v>1</v>
      </c>
      <c r="L148" s="32"/>
      <c r="M148" s="185" t="s">
        <v>1</v>
      </c>
      <c r="N148" s="186" t="s">
        <v>42</v>
      </c>
      <c r="O148" s="187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AR148" s="144" t="s">
        <v>141</v>
      </c>
      <c r="AT148" s="144" t="s">
        <v>143</v>
      </c>
      <c r="AU148" s="144" t="s">
        <v>85</v>
      </c>
      <c r="AY148" s="17" t="s">
        <v>140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85</v>
      </c>
      <c r="BK148" s="145">
        <f>ROUND(I148*H148,2)</f>
        <v>0</v>
      </c>
      <c r="BL148" s="17" t="s">
        <v>141</v>
      </c>
      <c r="BM148" s="144" t="s">
        <v>342</v>
      </c>
    </row>
    <row r="149" spans="2:65" s="1" customFormat="1" ht="7" customHeight="1"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32"/>
    </row>
  </sheetData>
  <sheetProtection algorithmName="SHA-512" hashValue="EipOBmCC5oyiyMb29syTOoSr9zoIEbEQy3WCoAxKDZ3NMsggsLWabrJkey0w9lfNHcWwCjls6c8Tu6v9pXsFGQ==" saltValue="N2w/cF3TmQgksNKswkS1Py/vrpMVJwRDp7xJPVOB+G7ELb/elqgIQ6s3hDof41gZ2TB4dCfbMPwKGL8mYju8Jg==" spinCount="100000" sheet="1" objects="1" scenarios="1" formatColumns="0" formatRows="0" autoFilter="0"/>
  <autoFilter ref="C121:K14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2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93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5" customHeight="1">
      <c r="B4" s="20"/>
      <c r="D4" s="21" t="s">
        <v>98</v>
      </c>
      <c r="L4" s="20"/>
      <c r="M4" s="89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5" t="str">
        <f>'Rekapitulace stavby'!K6</f>
        <v>VYSOKÁ ŠKOLA EKONOMICKÁ, Praha 3 - POSLUCHÁRNA A - rekonstrukce interiéru - stavební část</v>
      </c>
      <c r="F7" s="246"/>
      <c r="G7" s="246"/>
      <c r="H7" s="246"/>
      <c r="L7" s="20"/>
    </row>
    <row r="8" spans="2:46" s="1" customFormat="1" ht="12" customHeight="1">
      <c r="B8" s="32"/>
      <c r="D8" s="27" t="s">
        <v>99</v>
      </c>
      <c r="L8" s="32"/>
    </row>
    <row r="9" spans="2:46" s="1" customFormat="1" ht="16.5" customHeight="1">
      <c r="B9" s="32"/>
      <c r="E9" s="231" t="s">
        <v>730</v>
      </c>
      <c r="F9" s="244"/>
      <c r="G9" s="244"/>
      <c r="H9" s="24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2. 5. 2024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7" t="str">
        <f>'Rekapitulace stavby'!E14</f>
        <v>Vyplň údaj</v>
      </c>
      <c r="F18" s="212"/>
      <c r="G18" s="212"/>
      <c r="H18" s="212"/>
      <c r="I18" s="27" t="s">
        <v>27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Martin Škrabal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226.5" customHeight="1">
      <c r="B27" s="90"/>
      <c r="E27" s="217" t="s">
        <v>101</v>
      </c>
      <c r="F27" s="217"/>
      <c r="G27" s="217"/>
      <c r="H27" s="217"/>
      <c r="L27" s="90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1" t="s">
        <v>37</v>
      </c>
      <c r="J30" s="66">
        <f>ROUND(J122,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5" customHeight="1">
      <c r="B33" s="32"/>
      <c r="D33" s="55" t="s">
        <v>41</v>
      </c>
      <c r="E33" s="27" t="s">
        <v>42</v>
      </c>
      <c r="F33" s="92">
        <f>ROUND((SUM(BE122:BE211)),  2)</f>
        <v>0</v>
      </c>
      <c r="I33" s="93">
        <v>0.21</v>
      </c>
      <c r="J33" s="92">
        <f>ROUND(((SUM(BE122:BE211))*I33),  2)</f>
        <v>0</v>
      </c>
      <c r="L33" s="32"/>
    </row>
    <row r="34" spans="2:12" s="1" customFormat="1" ht="14.5" customHeight="1">
      <c r="B34" s="32"/>
      <c r="E34" s="27" t="s">
        <v>43</v>
      </c>
      <c r="F34" s="92">
        <f>ROUND((SUM(BF122:BF211)),  2)</f>
        <v>0</v>
      </c>
      <c r="I34" s="93">
        <v>0.12</v>
      </c>
      <c r="J34" s="92">
        <f>ROUND(((SUM(BF122:BF211))*I34),  2)</f>
        <v>0</v>
      </c>
      <c r="L34" s="32"/>
    </row>
    <row r="35" spans="2:12" s="1" customFormat="1" ht="14.5" hidden="1" customHeight="1">
      <c r="B35" s="32"/>
      <c r="E35" s="27" t="s">
        <v>44</v>
      </c>
      <c r="F35" s="92">
        <f>ROUND((SUM(BG122:BG211)),  2)</f>
        <v>0</v>
      </c>
      <c r="I35" s="93">
        <v>0.21</v>
      </c>
      <c r="J35" s="92">
        <f>0</f>
        <v>0</v>
      </c>
      <c r="L35" s="32"/>
    </row>
    <row r="36" spans="2:12" s="1" customFormat="1" ht="14.5" hidden="1" customHeight="1">
      <c r="B36" s="32"/>
      <c r="E36" s="27" t="s">
        <v>45</v>
      </c>
      <c r="F36" s="92">
        <f>ROUND((SUM(BH122:BH211)),  2)</f>
        <v>0</v>
      </c>
      <c r="I36" s="93">
        <v>0.12</v>
      </c>
      <c r="J36" s="92">
        <f>0</f>
        <v>0</v>
      </c>
      <c r="L36" s="32"/>
    </row>
    <row r="37" spans="2:12" s="1" customFormat="1" ht="14.5" hidden="1" customHeight="1">
      <c r="B37" s="32"/>
      <c r="E37" s="27" t="s">
        <v>46</v>
      </c>
      <c r="F37" s="92">
        <f>ROUND((SUM(BI122:BI211)),  2)</f>
        <v>0</v>
      </c>
      <c r="I37" s="93">
        <v>0</v>
      </c>
      <c r="J37" s="92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4"/>
      <c r="D39" s="95" t="s">
        <v>47</v>
      </c>
      <c r="E39" s="57"/>
      <c r="F39" s="57"/>
      <c r="G39" s="96" t="s">
        <v>48</v>
      </c>
      <c r="H39" s="97" t="s">
        <v>49</v>
      </c>
      <c r="I39" s="57"/>
      <c r="J39" s="98">
        <f>SUM(J30:J37)</f>
        <v>0</v>
      </c>
      <c r="K39" s="99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52</v>
      </c>
      <c r="E61" s="34"/>
      <c r="F61" s="100" t="s">
        <v>53</v>
      </c>
      <c r="G61" s="43" t="s">
        <v>52</v>
      </c>
      <c r="H61" s="34"/>
      <c r="I61" s="34"/>
      <c r="J61" s="101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52</v>
      </c>
      <c r="E76" s="34"/>
      <c r="F76" s="100" t="s">
        <v>53</v>
      </c>
      <c r="G76" s="43" t="s">
        <v>52</v>
      </c>
      <c r="H76" s="34"/>
      <c r="I76" s="34"/>
      <c r="J76" s="101" t="s">
        <v>53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102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5" t="str">
        <f>E7</f>
        <v>VYSOKÁ ŠKOLA EKONOMICKÁ, Praha 3 - POSLUCHÁRNA A - rekonstrukce interiéru - stavební část</v>
      </c>
      <c r="F85" s="246"/>
      <c r="G85" s="246"/>
      <c r="H85" s="246"/>
      <c r="L85" s="32"/>
    </row>
    <row r="86" spans="2:47" s="1" customFormat="1" ht="12" customHeight="1">
      <c r="B86" s="32"/>
      <c r="C86" s="27" t="s">
        <v>99</v>
      </c>
      <c r="L86" s="32"/>
    </row>
    <row r="87" spans="2:47" s="1" customFormat="1" ht="16.5" customHeight="1">
      <c r="B87" s="32"/>
      <c r="E87" s="231" t="str">
        <f>E9</f>
        <v>EL - Elektroinstalace</v>
      </c>
      <c r="F87" s="244"/>
      <c r="G87" s="244"/>
      <c r="H87" s="244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2. 5. 2024</v>
      </c>
      <c r="L89" s="32"/>
    </row>
    <row r="90" spans="2:47" s="1" customFormat="1" ht="7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VYSOKÁ ŠKOLA EKONOMICKÁ</v>
      </c>
      <c r="I91" s="27" t="s">
        <v>30</v>
      </c>
      <c r="J91" s="30" t="str">
        <f>E21</f>
        <v>HOFMAN ARCHITEKTI s.r.o.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2" t="s">
        <v>103</v>
      </c>
      <c r="D94" s="94"/>
      <c r="E94" s="94"/>
      <c r="F94" s="94"/>
      <c r="G94" s="94"/>
      <c r="H94" s="94"/>
      <c r="I94" s="94"/>
      <c r="J94" s="103" t="s">
        <v>104</v>
      </c>
      <c r="K94" s="94"/>
      <c r="L94" s="32"/>
    </row>
    <row r="95" spans="2:47" s="1" customFormat="1" ht="10.4" customHeight="1">
      <c r="B95" s="32"/>
      <c r="L95" s="32"/>
    </row>
    <row r="96" spans="2:47" s="1" customFormat="1" ht="22.75" customHeight="1">
      <c r="B96" s="32"/>
      <c r="C96" s="104" t="s">
        <v>105</v>
      </c>
      <c r="J96" s="66">
        <f>J122</f>
        <v>0</v>
      </c>
      <c r="L96" s="32"/>
      <c r="AU96" s="17" t="s">
        <v>106</v>
      </c>
    </row>
    <row r="97" spans="2:12" s="8" customFormat="1" ht="25" customHeight="1">
      <c r="B97" s="105"/>
      <c r="D97" s="106" t="s">
        <v>731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8" customFormat="1" ht="25" customHeight="1">
      <c r="B98" s="105"/>
      <c r="D98" s="106" t="s">
        <v>732</v>
      </c>
      <c r="E98" s="107"/>
      <c r="F98" s="107"/>
      <c r="G98" s="107"/>
      <c r="H98" s="107"/>
      <c r="I98" s="107"/>
      <c r="J98" s="108">
        <f>J136</f>
        <v>0</v>
      </c>
      <c r="L98" s="105"/>
    </row>
    <row r="99" spans="2:12" s="8" customFormat="1" ht="25" customHeight="1">
      <c r="B99" s="105"/>
      <c r="D99" s="106" t="s">
        <v>733</v>
      </c>
      <c r="E99" s="107"/>
      <c r="F99" s="107"/>
      <c r="G99" s="107"/>
      <c r="H99" s="107"/>
      <c r="I99" s="107"/>
      <c r="J99" s="108">
        <f>J142</f>
        <v>0</v>
      </c>
      <c r="L99" s="105"/>
    </row>
    <row r="100" spans="2:12" s="8" customFormat="1" ht="25" customHeight="1">
      <c r="B100" s="105"/>
      <c r="D100" s="106" t="s">
        <v>734</v>
      </c>
      <c r="E100" s="107"/>
      <c r="F100" s="107"/>
      <c r="G100" s="107"/>
      <c r="H100" s="107"/>
      <c r="I100" s="107"/>
      <c r="J100" s="108">
        <f>J187</f>
        <v>0</v>
      </c>
      <c r="L100" s="105"/>
    </row>
    <row r="101" spans="2:12" s="8" customFormat="1" ht="25" customHeight="1">
      <c r="B101" s="105"/>
      <c r="D101" s="106" t="s">
        <v>735</v>
      </c>
      <c r="E101" s="107"/>
      <c r="F101" s="107"/>
      <c r="G101" s="107"/>
      <c r="H101" s="107"/>
      <c r="I101" s="107"/>
      <c r="J101" s="108">
        <f>J203</f>
        <v>0</v>
      </c>
      <c r="L101" s="105"/>
    </row>
    <row r="102" spans="2:12" s="8" customFormat="1" ht="25" customHeight="1">
      <c r="B102" s="105"/>
      <c r="D102" s="106" t="s">
        <v>736</v>
      </c>
      <c r="E102" s="107"/>
      <c r="F102" s="107"/>
      <c r="G102" s="107"/>
      <c r="H102" s="107"/>
      <c r="I102" s="107"/>
      <c r="J102" s="108">
        <f>J210</f>
        <v>0</v>
      </c>
      <c r="L102" s="105"/>
    </row>
    <row r="103" spans="2:12" s="1" customFormat="1" ht="21.75" customHeight="1">
      <c r="B103" s="32"/>
      <c r="L103" s="32"/>
    </row>
    <row r="104" spans="2:12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" customHeight="1">
      <c r="B109" s="32"/>
      <c r="C109" s="21" t="s">
        <v>125</v>
      </c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45" t="str">
        <f>E7</f>
        <v>VYSOKÁ ŠKOLA EKONOMICKÁ, Praha 3 - POSLUCHÁRNA A - rekonstrukce interiéru - stavební část</v>
      </c>
      <c r="F112" s="246"/>
      <c r="G112" s="246"/>
      <c r="H112" s="246"/>
      <c r="L112" s="32"/>
    </row>
    <row r="113" spans="2:65" s="1" customFormat="1" ht="12" customHeight="1">
      <c r="B113" s="32"/>
      <c r="C113" s="27" t="s">
        <v>99</v>
      </c>
      <c r="L113" s="32"/>
    </row>
    <row r="114" spans="2:65" s="1" customFormat="1" ht="16.5" customHeight="1">
      <c r="B114" s="32"/>
      <c r="E114" s="231" t="str">
        <f>E9</f>
        <v>EL - Elektroinstalace</v>
      </c>
      <c r="F114" s="244"/>
      <c r="G114" s="244"/>
      <c r="H114" s="244"/>
      <c r="L114" s="32"/>
    </row>
    <row r="115" spans="2:65" s="1" customFormat="1" ht="7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</v>
      </c>
      <c r="I116" s="27" t="s">
        <v>22</v>
      </c>
      <c r="J116" s="52" t="str">
        <f>IF(J12="","",J12)</f>
        <v>2. 5. 2024</v>
      </c>
      <c r="L116" s="32"/>
    </row>
    <row r="117" spans="2:65" s="1" customFormat="1" ht="7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VYSOKÁ ŠKOLA EKONOMICKÁ</v>
      </c>
      <c r="I118" s="27" t="s">
        <v>30</v>
      </c>
      <c r="J118" s="30" t="str">
        <f>E21</f>
        <v>HOFMAN ARCHITEKTI s.r.o.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4" customHeight="1">
      <c r="B120" s="32"/>
      <c r="L120" s="32"/>
    </row>
    <row r="121" spans="2:65" s="10" customFormat="1" ht="29.25" customHeight="1">
      <c r="B121" s="113"/>
      <c r="C121" s="114" t="s">
        <v>126</v>
      </c>
      <c r="D121" s="115" t="s">
        <v>62</v>
      </c>
      <c r="E121" s="115" t="s">
        <v>58</v>
      </c>
      <c r="F121" s="115" t="s">
        <v>59</v>
      </c>
      <c r="G121" s="115" t="s">
        <v>127</v>
      </c>
      <c r="H121" s="115" t="s">
        <v>128</v>
      </c>
      <c r="I121" s="115" t="s">
        <v>129</v>
      </c>
      <c r="J121" s="115" t="s">
        <v>104</v>
      </c>
      <c r="K121" s="116" t="s">
        <v>130</v>
      </c>
      <c r="L121" s="113"/>
      <c r="M121" s="59" t="s">
        <v>1</v>
      </c>
      <c r="N121" s="60" t="s">
        <v>41</v>
      </c>
      <c r="O121" s="60" t="s">
        <v>131</v>
      </c>
      <c r="P121" s="60" t="s">
        <v>132</v>
      </c>
      <c r="Q121" s="60" t="s">
        <v>133</v>
      </c>
      <c r="R121" s="60" t="s">
        <v>134</v>
      </c>
      <c r="S121" s="60" t="s">
        <v>135</v>
      </c>
      <c r="T121" s="61" t="s">
        <v>136</v>
      </c>
    </row>
    <row r="122" spans="2:65" s="1" customFormat="1" ht="22.75" customHeight="1">
      <c r="B122" s="32"/>
      <c r="C122" s="64" t="s">
        <v>137</v>
      </c>
      <c r="J122" s="117">
        <f>BK122</f>
        <v>0</v>
      </c>
      <c r="L122" s="32"/>
      <c r="M122" s="62"/>
      <c r="N122" s="53"/>
      <c r="O122" s="53"/>
      <c r="P122" s="118">
        <f>P123+P136+P142+P187+P203+P210</f>
        <v>0</v>
      </c>
      <c r="Q122" s="53"/>
      <c r="R122" s="118">
        <f>R123+R136+R142+R187+R203+R210</f>
        <v>0</v>
      </c>
      <c r="S122" s="53"/>
      <c r="T122" s="119">
        <f>T123+T136+T142+T187+T203+T210</f>
        <v>0</v>
      </c>
      <c r="AT122" s="17" t="s">
        <v>76</v>
      </c>
      <c r="AU122" s="17" t="s">
        <v>106</v>
      </c>
      <c r="BK122" s="120">
        <f>BK123+BK136+BK142+BK187+BK203+BK210</f>
        <v>0</v>
      </c>
    </row>
    <row r="123" spans="2:65" s="11" customFormat="1" ht="25.9" customHeight="1">
      <c r="B123" s="121"/>
      <c r="D123" s="122" t="s">
        <v>76</v>
      </c>
      <c r="E123" s="123" t="s">
        <v>680</v>
      </c>
      <c r="F123" s="123" t="s">
        <v>737</v>
      </c>
      <c r="I123" s="124"/>
      <c r="J123" s="125">
        <f>BK123</f>
        <v>0</v>
      </c>
      <c r="L123" s="121"/>
      <c r="M123" s="126"/>
      <c r="P123" s="127">
        <f>SUM(P124:P135)</f>
        <v>0</v>
      </c>
      <c r="R123" s="127">
        <f>SUM(R124:R135)</f>
        <v>0</v>
      </c>
      <c r="T123" s="128">
        <f>SUM(T124:T135)</f>
        <v>0</v>
      </c>
      <c r="AR123" s="122" t="s">
        <v>85</v>
      </c>
      <c r="AT123" s="129" t="s">
        <v>76</v>
      </c>
      <c r="AU123" s="129" t="s">
        <v>77</v>
      </c>
      <c r="AY123" s="122" t="s">
        <v>140</v>
      </c>
      <c r="BK123" s="130">
        <f>SUM(BK124:BK135)</f>
        <v>0</v>
      </c>
    </row>
    <row r="124" spans="2:65" s="1" customFormat="1" ht="21.75" customHeight="1">
      <c r="B124" s="32"/>
      <c r="C124" s="133" t="s">
        <v>85</v>
      </c>
      <c r="D124" s="133" t="s">
        <v>143</v>
      </c>
      <c r="E124" s="134" t="s">
        <v>738</v>
      </c>
      <c r="F124" s="135" t="s">
        <v>739</v>
      </c>
      <c r="G124" s="136" t="s">
        <v>395</v>
      </c>
      <c r="H124" s="137">
        <v>1</v>
      </c>
      <c r="I124" s="138"/>
      <c r="J124" s="139">
        <f t="shared" ref="J124:J135" si="0">ROUND(I124*H124,2)</f>
        <v>0</v>
      </c>
      <c r="K124" s="135" t="s">
        <v>1</v>
      </c>
      <c r="L124" s="32"/>
      <c r="M124" s="140" t="s">
        <v>1</v>
      </c>
      <c r="N124" s="141" t="s">
        <v>42</v>
      </c>
      <c r="P124" s="142">
        <f t="shared" ref="P124:P135" si="1">O124*H124</f>
        <v>0</v>
      </c>
      <c r="Q124" s="142">
        <v>0</v>
      </c>
      <c r="R124" s="142">
        <f t="shared" ref="R124:R135" si="2">Q124*H124</f>
        <v>0</v>
      </c>
      <c r="S124" s="142">
        <v>0</v>
      </c>
      <c r="T124" s="143">
        <f t="shared" ref="T124:T135" si="3">S124*H124</f>
        <v>0</v>
      </c>
      <c r="AR124" s="144" t="s">
        <v>141</v>
      </c>
      <c r="AT124" s="144" t="s">
        <v>143</v>
      </c>
      <c r="AU124" s="144" t="s">
        <v>85</v>
      </c>
      <c r="AY124" s="17" t="s">
        <v>140</v>
      </c>
      <c r="BE124" s="145">
        <f t="shared" ref="BE124:BE135" si="4">IF(N124="základní",J124,0)</f>
        <v>0</v>
      </c>
      <c r="BF124" s="145">
        <f t="shared" ref="BF124:BF135" si="5">IF(N124="snížená",J124,0)</f>
        <v>0</v>
      </c>
      <c r="BG124" s="145">
        <f t="shared" ref="BG124:BG135" si="6">IF(N124="zákl. přenesená",J124,0)</f>
        <v>0</v>
      </c>
      <c r="BH124" s="145">
        <f t="shared" ref="BH124:BH135" si="7">IF(N124="sníž. přenesená",J124,0)</f>
        <v>0</v>
      </c>
      <c r="BI124" s="145">
        <f t="shared" ref="BI124:BI135" si="8">IF(N124="nulová",J124,0)</f>
        <v>0</v>
      </c>
      <c r="BJ124" s="17" t="s">
        <v>85</v>
      </c>
      <c r="BK124" s="145">
        <f t="shared" ref="BK124:BK135" si="9">ROUND(I124*H124,2)</f>
        <v>0</v>
      </c>
      <c r="BL124" s="17" t="s">
        <v>141</v>
      </c>
      <c r="BM124" s="144" t="s">
        <v>87</v>
      </c>
    </row>
    <row r="125" spans="2:65" s="1" customFormat="1" ht="24.25" customHeight="1">
      <c r="B125" s="32"/>
      <c r="C125" s="133" t="s">
        <v>87</v>
      </c>
      <c r="D125" s="133" t="s">
        <v>143</v>
      </c>
      <c r="E125" s="134" t="s">
        <v>740</v>
      </c>
      <c r="F125" s="135" t="s">
        <v>741</v>
      </c>
      <c r="G125" s="136" t="s">
        <v>395</v>
      </c>
      <c r="H125" s="137">
        <v>1</v>
      </c>
      <c r="I125" s="138"/>
      <c r="J125" s="139">
        <f t="shared" si="0"/>
        <v>0</v>
      </c>
      <c r="K125" s="135" t="s">
        <v>1</v>
      </c>
      <c r="L125" s="32"/>
      <c r="M125" s="140" t="s">
        <v>1</v>
      </c>
      <c r="N125" s="141" t="s">
        <v>42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141</v>
      </c>
      <c r="AT125" s="144" t="s">
        <v>143</v>
      </c>
      <c r="AU125" s="144" t="s">
        <v>85</v>
      </c>
      <c r="AY125" s="17" t="s">
        <v>140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85</v>
      </c>
      <c r="BK125" s="145">
        <f t="shared" si="9"/>
        <v>0</v>
      </c>
      <c r="BL125" s="17" t="s">
        <v>141</v>
      </c>
      <c r="BM125" s="144" t="s">
        <v>141</v>
      </c>
    </row>
    <row r="126" spans="2:65" s="1" customFormat="1" ht="16.5" customHeight="1">
      <c r="B126" s="32"/>
      <c r="C126" s="133" t="s">
        <v>152</v>
      </c>
      <c r="D126" s="133" t="s">
        <v>143</v>
      </c>
      <c r="E126" s="134" t="s">
        <v>742</v>
      </c>
      <c r="F126" s="135" t="s">
        <v>743</v>
      </c>
      <c r="G126" s="136" t="s">
        <v>395</v>
      </c>
      <c r="H126" s="137">
        <v>1</v>
      </c>
      <c r="I126" s="138"/>
      <c r="J126" s="139">
        <f t="shared" si="0"/>
        <v>0</v>
      </c>
      <c r="K126" s="135" t="s">
        <v>1</v>
      </c>
      <c r="L126" s="32"/>
      <c r="M126" s="140" t="s">
        <v>1</v>
      </c>
      <c r="N126" s="141" t="s">
        <v>42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141</v>
      </c>
      <c r="AT126" s="144" t="s">
        <v>143</v>
      </c>
      <c r="AU126" s="144" t="s">
        <v>85</v>
      </c>
      <c r="AY126" s="17" t="s">
        <v>140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85</v>
      </c>
      <c r="BK126" s="145">
        <f t="shared" si="9"/>
        <v>0</v>
      </c>
      <c r="BL126" s="17" t="s">
        <v>141</v>
      </c>
      <c r="BM126" s="144" t="s">
        <v>167</v>
      </c>
    </row>
    <row r="127" spans="2:65" s="1" customFormat="1" ht="16.5" customHeight="1">
      <c r="B127" s="32"/>
      <c r="C127" s="133" t="s">
        <v>141</v>
      </c>
      <c r="D127" s="133" t="s">
        <v>143</v>
      </c>
      <c r="E127" s="134" t="s">
        <v>744</v>
      </c>
      <c r="F127" s="135" t="s">
        <v>745</v>
      </c>
      <c r="G127" s="136" t="s">
        <v>395</v>
      </c>
      <c r="H127" s="137">
        <v>15</v>
      </c>
      <c r="I127" s="138"/>
      <c r="J127" s="139">
        <f t="shared" si="0"/>
        <v>0</v>
      </c>
      <c r="K127" s="135" t="s">
        <v>1</v>
      </c>
      <c r="L127" s="32"/>
      <c r="M127" s="140" t="s">
        <v>1</v>
      </c>
      <c r="N127" s="141" t="s">
        <v>42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141</v>
      </c>
      <c r="AT127" s="144" t="s">
        <v>143</v>
      </c>
      <c r="AU127" s="144" t="s">
        <v>85</v>
      </c>
      <c r="AY127" s="17" t="s">
        <v>140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85</v>
      </c>
      <c r="BK127" s="145">
        <f t="shared" si="9"/>
        <v>0</v>
      </c>
      <c r="BL127" s="17" t="s">
        <v>141</v>
      </c>
      <c r="BM127" s="144" t="s">
        <v>182</v>
      </c>
    </row>
    <row r="128" spans="2:65" s="1" customFormat="1" ht="16.5" customHeight="1">
      <c r="B128" s="32"/>
      <c r="C128" s="133" t="s">
        <v>169</v>
      </c>
      <c r="D128" s="133" t="s">
        <v>143</v>
      </c>
      <c r="E128" s="134" t="s">
        <v>746</v>
      </c>
      <c r="F128" s="135" t="s">
        <v>747</v>
      </c>
      <c r="G128" s="136" t="s">
        <v>395</v>
      </c>
      <c r="H128" s="137">
        <v>2</v>
      </c>
      <c r="I128" s="138"/>
      <c r="J128" s="139">
        <f t="shared" si="0"/>
        <v>0</v>
      </c>
      <c r="K128" s="135" t="s">
        <v>1</v>
      </c>
      <c r="L128" s="32"/>
      <c r="M128" s="140" t="s">
        <v>1</v>
      </c>
      <c r="N128" s="141" t="s">
        <v>42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141</v>
      </c>
      <c r="AT128" s="144" t="s">
        <v>143</v>
      </c>
      <c r="AU128" s="144" t="s">
        <v>85</v>
      </c>
      <c r="AY128" s="17" t="s">
        <v>140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85</v>
      </c>
      <c r="BK128" s="145">
        <f t="shared" si="9"/>
        <v>0</v>
      </c>
      <c r="BL128" s="17" t="s">
        <v>141</v>
      </c>
      <c r="BM128" s="144" t="s">
        <v>192</v>
      </c>
    </row>
    <row r="129" spans="2:65" s="1" customFormat="1" ht="16.5" customHeight="1">
      <c r="B129" s="32"/>
      <c r="C129" s="133" t="s">
        <v>167</v>
      </c>
      <c r="D129" s="133" t="s">
        <v>143</v>
      </c>
      <c r="E129" s="134" t="s">
        <v>748</v>
      </c>
      <c r="F129" s="135" t="s">
        <v>749</v>
      </c>
      <c r="G129" s="136" t="s">
        <v>395</v>
      </c>
      <c r="H129" s="137">
        <v>1</v>
      </c>
      <c r="I129" s="138"/>
      <c r="J129" s="139">
        <f t="shared" si="0"/>
        <v>0</v>
      </c>
      <c r="K129" s="135" t="s">
        <v>1</v>
      </c>
      <c r="L129" s="32"/>
      <c r="M129" s="140" t="s">
        <v>1</v>
      </c>
      <c r="N129" s="141" t="s">
        <v>42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141</v>
      </c>
      <c r="AT129" s="144" t="s">
        <v>143</v>
      </c>
      <c r="AU129" s="144" t="s">
        <v>85</v>
      </c>
      <c r="AY129" s="17" t="s">
        <v>140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85</v>
      </c>
      <c r="BK129" s="145">
        <f t="shared" si="9"/>
        <v>0</v>
      </c>
      <c r="BL129" s="17" t="s">
        <v>141</v>
      </c>
      <c r="BM129" s="144" t="s">
        <v>8</v>
      </c>
    </row>
    <row r="130" spans="2:65" s="1" customFormat="1" ht="16.5" customHeight="1">
      <c r="B130" s="32"/>
      <c r="C130" s="133" t="s">
        <v>177</v>
      </c>
      <c r="D130" s="133" t="s">
        <v>143</v>
      </c>
      <c r="E130" s="134" t="s">
        <v>750</v>
      </c>
      <c r="F130" s="135" t="s">
        <v>751</v>
      </c>
      <c r="G130" s="136" t="s">
        <v>395</v>
      </c>
      <c r="H130" s="137">
        <v>4</v>
      </c>
      <c r="I130" s="138"/>
      <c r="J130" s="139">
        <f t="shared" si="0"/>
        <v>0</v>
      </c>
      <c r="K130" s="135" t="s">
        <v>1</v>
      </c>
      <c r="L130" s="32"/>
      <c r="M130" s="140" t="s">
        <v>1</v>
      </c>
      <c r="N130" s="141" t="s">
        <v>42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141</v>
      </c>
      <c r="AT130" s="144" t="s">
        <v>143</v>
      </c>
      <c r="AU130" s="144" t="s">
        <v>85</v>
      </c>
      <c r="AY130" s="17" t="s">
        <v>140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85</v>
      </c>
      <c r="BK130" s="145">
        <f t="shared" si="9"/>
        <v>0</v>
      </c>
      <c r="BL130" s="17" t="s">
        <v>141</v>
      </c>
      <c r="BM130" s="144" t="s">
        <v>216</v>
      </c>
    </row>
    <row r="131" spans="2:65" s="1" customFormat="1" ht="21.75" customHeight="1">
      <c r="B131" s="32"/>
      <c r="C131" s="133" t="s">
        <v>182</v>
      </c>
      <c r="D131" s="133" t="s">
        <v>143</v>
      </c>
      <c r="E131" s="134" t="s">
        <v>752</v>
      </c>
      <c r="F131" s="135" t="s">
        <v>753</v>
      </c>
      <c r="G131" s="136" t="s">
        <v>395</v>
      </c>
      <c r="H131" s="137">
        <v>1</v>
      </c>
      <c r="I131" s="138"/>
      <c r="J131" s="139">
        <f t="shared" si="0"/>
        <v>0</v>
      </c>
      <c r="K131" s="135" t="s">
        <v>1</v>
      </c>
      <c r="L131" s="32"/>
      <c r="M131" s="140" t="s">
        <v>1</v>
      </c>
      <c r="N131" s="141" t="s">
        <v>42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141</v>
      </c>
      <c r="AT131" s="144" t="s">
        <v>143</v>
      </c>
      <c r="AU131" s="144" t="s">
        <v>85</v>
      </c>
      <c r="AY131" s="17" t="s">
        <v>140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85</v>
      </c>
      <c r="BK131" s="145">
        <f t="shared" si="9"/>
        <v>0</v>
      </c>
      <c r="BL131" s="17" t="s">
        <v>141</v>
      </c>
      <c r="BM131" s="144" t="s">
        <v>226</v>
      </c>
    </row>
    <row r="132" spans="2:65" s="1" customFormat="1" ht="16.5" customHeight="1">
      <c r="B132" s="32"/>
      <c r="C132" s="133" t="s">
        <v>186</v>
      </c>
      <c r="D132" s="133" t="s">
        <v>143</v>
      </c>
      <c r="E132" s="134" t="s">
        <v>754</v>
      </c>
      <c r="F132" s="135" t="s">
        <v>755</v>
      </c>
      <c r="G132" s="136" t="s">
        <v>756</v>
      </c>
      <c r="H132" s="137">
        <v>1</v>
      </c>
      <c r="I132" s="138"/>
      <c r="J132" s="139">
        <f t="shared" si="0"/>
        <v>0</v>
      </c>
      <c r="K132" s="135" t="s">
        <v>1</v>
      </c>
      <c r="L132" s="32"/>
      <c r="M132" s="140" t="s">
        <v>1</v>
      </c>
      <c r="N132" s="141" t="s">
        <v>42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141</v>
      </c>
      <c r="AT132" s="144" t="s">
        <v>143</v>
      </c>
      <c r="AU132" s="144" t="s">
        <v>85</v>
      </c>
      <c r="AY132" s="17" t="s">
        <v>140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85</v>
      </c>
      <c r="BK132" s="145">
        <f t="shared" si="9"/>
        <v>0</v>
      </c>
      <c r="BL132" s="17" t="s">
        <v>141</v>
      </c>
      <c r="BM132" s="144" t="s">
        <v>237</v>
      </c>
    </row>
    <row r="133" spans="2:65" s="1" customFormat="1" ht="16.5" customHeight="1">
      <c r="B133" s="32"/>
      <c r="C133" s="133" t="s">
        <v>192</v>
      </c>
      <c r="D133" s="133" t="s">
        <v>143</v>
      </c>
      <c r="E133" s="134" t="s">
        <v>757</v>
      </c>
      <c r="F133" s="135" t="s">
        <v>758</v>
      </c>
      <c r="G133" s="136" t="s">
        <v>756</v>
      </c>
      <c r="H133" s="137">
        <v>1</v>
      </c>
      <c r="I133" s="138"/>
      <c r="J133" s="139">
        <f t="shared" si="0"/>
        <v>0</v>
      </c>
      <c r="K133" s="135" t="s">
        <v>1</v>
      </c>
      <c r="L133" s="32"/>
      <c r="M133" s="140" t="s">
        <v>1</v>
      </c>
      <c r="N133" s="141" t="s">
        <v>42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141</v>
      </c>
      <c r="AT133" s="144" t="s">
        <v>143</v>
      </c>
      <c r="AU133" s="144" t="s">
        <v>85</v>
      </c>
      <c r="AY133" s="17" t="s">
        <v>140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85</v>
      </c>
      <c r="BK133" s="145">
        <f t="shared" si="9"/>
        <v>0</v>
      </c>
      <c r="BL133" s="17" t="s">
        <v>141</v>
      </c>
      <c r="BM133" s="144" t="s">
        <v>247</v>
      </c>
    </row>
    <row r="134" spans="2:65" s="1" customFormat="1" ht="21.75" customHeight="1">
      <c r="B134" s="32"/>
      <c r="C134" s="133" t="s">
        <v>199</v>
      </c>
      <c r="D134" s="133" t="s">
        <v>143</v>
      </c>
      <c r="E134" s="134" t="s">
        <v>759</v>
      </c>
      <c r="F134" s="135" t="s">
        <v>760</v>
      </c>
      <c r="G134" s="136" t="s">
        <v>756</v>
      </c>
      <c r="H134" s="137">
        <v>1</v>
      </c>
      <c r="I134" s="138"/>
      <c r="J134" s="139">
        <f t="shared" si="0"/>
        <v>0</v>
      </c>
      <c r="K134" s="135" t="s">
        <v>1</v>
      </c>
      <c r="L134" s="32"/>
      <c r="M134" s="140" t="s">
        <v>1</v>
      </c>
      <c r="N134" s="141" t="s">
        <v>42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141</v>
      </c>
      <c r="AT134" s="144" t="s">
        <v>143</v>
      </c>
      <c r="AU134" s="144" t="s">
        <v>85</v>
      </c>
      <c r="AY134" s="17" t="s">
        <v>140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85</v>
      </c>
      <c r="BK134" s="145">
        <f t="shared" si="9"/>
        <v>0</v>
      </c>
      <c r="BL134" s="17" t="s">
        <v>141</v>
      </c>
      <c r="BM134" s="144" t="s">
        <v>255</v>
      </c>
    </row>
    <row r="135" spans="2:65" s="1" customFormat="1" ht="16.5" customHeight="1">
      <c r="B135" s="32"/>
      <c r="C135" s="133" t="s">
        <v>8</v>
      </c>
      <c r="D135" s="133" t="s">
        <v>143</v>
      </c>
      <c r="E135" s="134" t="s">
        <v>761</v>
      </c>
      <c r="F135" s="135" t="s">
        <v>762</v>
      </c>
      <c r="G135" s="136" t="s">
        <v>756</v>
      </c>
      <c r="H135" s="137">
        <v>1</v>
      </c>
      <c r="I135" s="138"/>
      <c r="J135" s="139">
        <f t="shared" si="0"/>
        <v>0</v>
      </c>
      <c r="K135" s="135" t="s">
        <v>1</v>
      </c>
      <c r="L135" s="32"/>
      <c r="M135" s="140" t="s">
        <v>1</v>
      </c>
      <c r="N135" s="141" t="s">
        <v>42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141</v>
      </c>
      <c r="AT135" s="144" t="s">
        <v>143</v>
      </c>
      <c r="AU135" s="144" t="s">
        <v>85</v>
      </c>
      <c r="AY135" s="17" t="s">
        <v>140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85</v>
      </c>
      <c r="BK135" s="145">
        <f t="shared" si="9"/>
        <v>0</v>
      </c>
      <c r="BL135" s="17" t="s">
        <v>141</v>
      </c>
      <c r="BM135" s="144" t="s">
        <v>266</v>
      </c>
    </row>
    <row r="136" spans="2:65" s="11" customFormat="1" ht="25.9" customHeight="1">
      <c r="B136" s="121"/>
      <c r="D136" s="122" t="s">
        <v>76</v>
      </c>
      <c r="E136" s="123" t="s">
        <v>702</v>
      </c>
      <c r="F136" s="123" t="s">
        <v>763</v>
      </c>
      <c r="I136" s="124"/>
      <c r="J136" s="125">
        <f>BK136</f>
        <v>0</v>
      </c>
      <c r="L136" s="121"/>
      <c r="M136" s="126"/>
      <c r="P136" s="127">
        <f>SUM(P137:P141)</f>
        <v>0</v>
      </c>
      <c r="R136" s="127">
        <f>SUM(R137:R141)</f>
        <v>0</v>
      </c>
      <c r="T136" s="128">
        <f>SUM(T137:T141)</f>
        <v>0</v>
      </c>
      <c r="AR136" s="122" t="s">
        <v>85</v>
      </c>
      <c r="AT136" s="129" t="s">
        <v>76</v>
      </c>
      <c r="AU136" s="129" t="s">
        <v>77</v>
      </c>
      <c r="AY136" s="122" t="s">
        <v>140</v>
      </c>
      <c r="BK136" s="130">
        <f>SUM(BK137:BK141)</f>
        <v>0</v>
      </c>
    </row>
    <row r="137" spans="2:65" s="1" customFormat="1" ht="16.5" customHeight="1">
      <c r="B137" s="32"/>
      <c r="C137" s="133" t="s">
        <v>210</v>
      </c>
      <c r="D137" s="133" t="s">
        <v>143</v>
      </c>
      <c r="E137" s="134" t="s">
        <v>764</v>
      </c>
      <c r="F137" s="135" t="s">
        <v>765</v>
      </c>
      <c r="G137" s="136" t="s">
        <v>395</v>
      </c>
      <c r="H137" s="137">
        <v>1</v>
      </c>
      <c r="I137" s="138"/>
      <c r="J137" s="139">
        <f>ROUND(I137*H137,2)</f>
        <v>0</v>
      </c>
      <c r="K137" s="135" t="s">
        <v>1</v>
      </c>
      <c r="L137" s="32"/>
      <c r="M137" s="140" t="s">
        <v>1</v>
      </c>
      <c r="N137" s="14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141</v>
      </c>
      <c r="AT137" s="144" t="s">
        <v>143</v>
      </c>
      <c r="AU137" s="144" t="s">
        <v>85</v>
      </c>
      <c r="AY137" s="17" t="s">
        <v>140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85</v>
      </c>
      <c r="BK137" s="145">
        <f>ROUND(I137*H137,2)</f>
        <v>0</v>
      </c>
      <c r="BL137" s="17" t="s">
        <v>141</v>
      </c>
      <c r="BM137" s="144" t="s">
        <v>278</v>
      </c>
    </row>
    <row r="138" spans="2:65" s="1" customFormat="1" ht="24.25" customHeight="1">
      <c r="B138" s="32"/>
      <c r="C138" s="133" t="s">
        <v>216</v>
      </c>
      <c r="D138" s="133" t="s">
        <v>143</v>
      </c>
      <c r="E138" s="134" t="s">
        <v>766</v>
      </c>
      <c r="F138" s="135" t="s">
        <v>767</v>
      </c>
      <c r="G138" s="136" t="s">
        <v>395</v>
      </c>
      <c r="H138" s="137">
        <v>1</v>
      </c>
      <c r="I138" s="138"/>
      <c r="J138" s="139">
        <f>ROUND(I138*H138,2)</f>
        <v>0</v>
      </c>
      <c r="K138" s="135" t="s">
        <v>1</v>
      </c>
      <c r="L138" s="32"/>
      <c r="M138" s="140" t="s">
        <v>1</v>
      </c>
      <c r="N138" s="141" t="s">
        <v>42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141</v>
      </c>
      <c r="AT138" s="144" t="s">
        <v>143</v>
      </c>
      <c r="AU138" s="144" t="s">
        <v>85</v>
      </c>
      <c r="AY138" s="17" t="s">
        <v>140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85</v>
      </c>
      <c r="BK138" s="145">
        <f>ROUND(I138*H138,2)</f>
        <v>0</v>
      </c>
      <c r="BL138" s="17" t="s">
        <v>141</v>
      </c>
      <c r="BM138" s="144" t="s">
        <v>288</v>
      </c>
    </row>
    <row r="139" spans="2:65" s="1" customFormat="1" ht="16.5" customHeight="1">
      <c r="B139" s="32"/>
      <c r="C139" s="133" t="s">
        <v>221</v>
      </c>
      <c r="D139" s="133" t="s">
        <v>143</v>
      </c>
      <c r="E139" s="134" t="s">
        <v>768</v>
      </c>
      <c r="F139" s="135" t="s">
        <v>769</v>
      </c>
      <c r="G139" s="136" t="s">
        <v>756</v>
      </c>
      <c r="H139" s="137">
        <v>1</v>
      </c>
      <c r="I139" s="138"/>
      <c r="J139" s="139">
        <f>ROUND(I139*H139,2)</f>
        <v>0</v>
      </c>
      <c r="K139" s="135" t="s">
        <v>1</v>
      </c>
      <c r="L139" s="32"/>
      <c r="M139" s="140" t="s">
        <v>1</v>
      </c>
      <c r="N139" s="141" t="s">
        <v>42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141</v>
      </c>
      <c r="AT139" s="144" t="s">
        <v>143</v>
      </c>
      <c r="AU139" s="144" t="s">
        <v>85</v>
      </c>
      <c r="AY139" s="17" t="s">
        <v>140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85</v>
      </c>
      <c r="BK139" s="145">
        <f>ROUND(I139*H139,2)</f>
        <v>0</v>
      </c>
      <c r="BL139" s="17" t="s">
        <v>141</v>
      </c>
      <c r="BM139" s="144" t="s">
        <v>300</v>
      </c>
    </row>
    <row r="140" spans="2:65" s="1" customFormat="1" ht="21.75" customHeight="1">
      <c r="B140" s="32"/>
      <c r="C140" s="133" t="s">
        <v>226</v>
      </c>
      <c r="D140" s="133" t="s">
        <v>143</v>
      </c>
      <c r="E140" s="134" t="s">
        <v>770</v>
      </c>
      <c r="F140" s="135" t="s">
        <v>760</v>
      </c>
      <c r="G140" s="136" t="s">
        <v>756</v>
      </c>
      <c r="H140" s="137">
        <v>1</v>
      </c>
      <c r="I140" s="138"/>
      <c r="J140" s="139">
        <f>ROUND(I140*H140,2)</f>
        <v>0</v>
      </c>
      <c r="K140" s="135" t="s">
        <v>1</v>
      </c>
      <c r="L140" s="32"/>
      <c r="M140" s="140" t="s">
        <v>1</v>
      </c>
      <c r="N140" s="141" t="s">
        <v>42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141</v>
      </c>
      <c r="AT140" s="144" t="s">
        <v>143</v>
      </c>
      <c r="AU140" s="144" t="s">
        <v>85</v>
      </c>
      <c r="AY140" s="17" t="s">
        <v>140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85</v>
      </c>
      <c r="BK140" s="145">
        <f>ROUND(I140*H140,2)</f>
        <v>0</v>
      </c>
      <c r="BL140" s="17" t="s">
        <v>141</v>
      </c>
      <c r="BM140" s="144" t="s">
        <v>281</v>
      </c>
    </row>
    <row r="141" spans="2:65" s="1" customFormat="1" ht="16.5" customHeight="1">
      <c r="B141" s="32"/>
      <c r="C141" s="133" t="s">
        <v>231</v>
      </c>
      <c r="D141" s="133" t="s">
        <v>143</v>
      </c>
      <c r="E141" s="134" t="s">
        <v>771</v>
      </c>
      <c r="F141" s="135" t="s">
        <v>762</v>
      </c>
      <c r="G141" s="136" t="s">
        <v>756</v>
      </c>
      <c r="H141" s="137">
        <v>1</v>
      </c>
      <c r="I141" s="138"/>
      <c r="J141" s="139">
        <f>ROUND(I141*H141,2)</f>
        <v>0</v>
      </c>
      <c r="K141" s="135" t="s">
        <v>1</v>
      </c>
      <c r="L141" s="32"/>
      <c r="M141" s="140" t="s">
        <v>1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141</v>
      </c>
      <c r="AT141" s="144" t="s">
        <v>143</v>
      </c>
      <c r="AU141" s="144" t="s">
        <v>85</v>
      </c>
      <c r="AY141" s="17" t="s">
        <v>140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85</v>
      </c>
      <c r="BK141" s="145">
        <f>ROUND(I141*H141,2)</f>
        <v>0</v>
      </c>
      <c r="BL141" s="17" t="s">
        <v>141</v>
      </c>
      <c r="BM141" s="144" t="s">
        <v>321</v>
      </c>
    </row>
    <row r="142" spans="2:65" s="11" customFormat="1" ht="25.9" customHeight="1">
      <c r="B142" s="121"/>
      <c r="D142" s="122" t="s">
        <v>76</v>
      </c>
      <c r="E142" s="123" t="s">
        <v>706</v>
      </c>
      <c r="F142" s="123" t="s">
        <v>772</v>
      </c>
      <c r="I142" s="124"/>
      <c r="J142" s="125">
        <f>BK142</f>
        <v>0</v>
      </c>
      <c r="L142" s="121"/>
      <c r="M142" s="126"/>
      <c r="P142" s="127">
        <f>SUM(P143:P186)</f>
        <v>0</v>
      </c>
      <c r="R142" s="127">
        <f>SUM(R143:R186)</f>
        <v>0</v>
      </c>
      <c r="T142" s="128">
        <f>SUM(T143:T186)</f>
        <v>0</v>
      </c>
      <c r="AR142" s="122" t="s">
        <v>85</v>
      </c>
      <c r="AT142" s="129" t="s">
        <v>76</v>
      </c>
      <c r="AU142" s="129" t="s">
        <v>77</v>
      </c>
      <c r="AY142" s="122" t="s">
        <v>140</v>
      </c>
      <c r="BK142" s="130">
        <f>SUM(BK143:BK186)</f>
        <v>0</v>
      </c>
    </row>
    <row r="143" spans="2:65" s="1" customFormat="1" ht="16.5" customHeight="1">
      <c r="B143" s="32"/>
      <c r="C143" s="133" t="s">
        <v>237</v>
      </c>
      <c r="D143" s="133" t="s">
        <v>143</v>
      </c>
      <c r="E143" s="134" t="s">
        <v>773</v>
      </c>
      <c r="F143" s="135" t="s">
        <v>774</v>
      </c>
      <c r="G143" s="136" t="s">
        <v>395</v>
      </c>
      <c r="H143" s="137">
        <v>95</v>
      </c>
      <c r="I143" s="138"/>
      <c r="J143" s="139">
        <f t="shared" ref="J143:J186" si="10">ROUND(I143*H143,2)</f>
        <v>0</v>
      </c>
      <c r="K143" s="135" t="s">
        <v>1</v>
      </c>
      <c r="L143" s="32"/>
      <c r="M143" s="140" t="s">
        <v>1</v>
      </c>
      <c r="N143" s="141" t="s">
        <v>42</v>
      </c>
      <c r="P143" s="142">
        <f t="shared" ref="P143:P186" si="11">O143*H143</f>
        <v>0</v>
      </c>
      <c r="Q143" s="142">
        <v>0</v>
      </c>
      <c r="R143" s="142">
        <f t="shared" ref="R143:R186" si="12">Q143*H143</f>
        <v>0</v>
      </c>
      <c r="S143" s="142">
        <v>0</v>
      </c>
      <c r="T143" s="143">
        <f t="shared" ref="T143:T186" si="13">S143*H143</f>
        <v>0</v>
      </c>
      <c r="AR143" s="144" t="s">
        <v>141</v>
      </c>
      <c r="AT143" s="144" t="s">
        <v>143</v>
      </c>
      <c r="AU143" s="144" t="s">
        <v>85</v>
      </c>
      <c r="AY143" s="17" t="s">
        <v>140</v>
      </c>
      <c r="BE143" s="145">
        <f t="shared" ref="BE143:BE186" si="14">IF(N143="základní",J143,0)</f>
        <v>0</v>
      </c>
      <c r="BF143" s="145">
        <f t="shared" ref="BF143:BF186" si="15">IF(N143="snížená",J143,0)</f>
        <v>0</v>
      </c>
      <c r="BG143" s="145">
        <f t="shared" ref="BG143:BG186" si="16">IF(N143="zákl. přenesená",J143,0)</f>
        <v>0</v>
      </c>
      <c r="BH143" s="145">
        <f t="shared" ref="BH143:BH186" si="17">IF(N143="sníž. přenesená",J143,0)</f>
        <v>0</v>
      </c>
      <c r="BI143" s="145">
        <f t="shared" ref="BI143:BI186" si="18">IF(N143="nulová",J143,0)</f>
        <v>0</v>
      </c>
      <c r="BJ143" s="17" t="s">
        <v>85</v>
      </c>
      <c r="BK143" s="145">
        <f t="shared" ref="BK143:BK186" si="19">ROUND(I143*H143,2)</f>
        <v>0</v>
      </c>
      <c r="BL143" s="17" t="s">
        <v>141</v>
      </c>
      <c r="BM143" s="144" t="s">
        <v>332</v>
      </c>
    </row>
    <row r="144" spans="2:65" s="1" customFormat="1" ht="16.5" customHeight="1">
      <c r="B144" s="32"/>
      <c r="C144" s="133" t="s">
        <v>243</v>
      </c>
      <c r="D144" s="133" t="s">
        <v>143</v>
      </c>
      <c r="E144" s="134" t="s">
        <v>775</v>
      </c>
      <c r="F144" s="135" t="s">
        <v>776</v>
      </c>
      <c r="G144" s="136" t="s">
        <v>395</v>
      </c>
      <c r="H144" s="137">
        <v>15</v>
      </c>
      <c r="I144" s="138"/>
      <c r="J144" s="139">
        <f t="shared" si="10"/>
        <v>0</v>
      </c>
      <c r="K144" s="135" t="s">
        <v>1</v>
      </c>
      <c r="L144" s="32"/>
      <c r="M144" s="140" t="s">
        <v>1</v>
      </c>
      <c r="N144" s="141" t="s">
        <v>42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141</v>
      </c>
      <c r="AT144" s="144" t="s">
        <v>143</v>
      </c>
      <c r="AU144" s="144" t="s">
        <v>85</v>
      </c>
      <c r="AY144" s="17" t="s">
        <v>140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85</v>
      </c>
      <c r="BK144" s="145">
        <f t="shared" si="19"/>
        <v>0</v>
      </c>
      <c r="BL144" s="17" t="s">
        <v>141</v>
      </c>
      <c r="BM144" s="144" t="s">
        <v>342</v>
      </c>
    </row>
    <row r="145" spans="2:65" s="1" customFormat="1" ht="16.5" customHeight="1">
      <c r="B145" s="32"/>
      <c r="C145" s="133" t="s">
        <v>247</v>
      </c>
      <c r="D145" s="133" t="s">
        <v>143</v>
      </c>
      <c r="E145" s="134" t="s">
        <v>777</v>
      </c>
      <c r="F145" s="135" t="s">
        <v>778</v>
      </c>
      <c r="G145" s="136" t="s">
        <v>395</v>
      </c>
      <c r="H145" s="137">
        <v>5</v>
      </c>
      <c r="I145" s="138"/>
      <c r="J145" s="139">
        <f t="shared" si="10"/>
        <v>0</v>
      </c>
      <c r="K145" s="135" t="s">
        <v>1</v>
      </c>
      <c r="L145" s="32"/>
      <c r="M145" s="140" t="s">
        <v>1</v>
      </c>
      <c r="N145" s="141" t="s">
        <v>42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141</v>
      </c>
      <c r="AT145" s="144" t="s">
        <v>143</v>
      </c>
      <c r="AU145" s="144" t="s">
        <v>85</v>
      </c>
      <c r="AY145" s="17" t="s">
        <v>140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7" t="s">
        <v>85</v>
      </c>
      <c r="BK145" s="145">
        <f t="shared" si="19"/>
        <v>0</v>
      </c>
      <c r="BL145" s="17" t="s">
        <v>141</v>
      </c>
      <c r="BM145" s="144" t="s">
        <v>352</v>
      </c>
    </row>
    <row r="146" spans="2:65" s="1" customFormat="1" ht="16.5" customHeight="1">
      <c r="B146" s="32"/>
      <c r="C146" s="133" t="s">
        <v>7</v>
      </c>
      <c r="D146" s="133" t="s">
        <v>143</v>
      </c>
      <c r="E146" s="134" t="s">
        <v>779</v>
      </c>
      <c r="F146" s="135" t="s">
        <v>780</v>
      </c>
      <c r="G146" s="136" t="s">
        <v>756</v>
      </c>
      <c r="H146" s="137">
        <v>1</v>
      </c>
      <c r="I146" s="138"/>
      <c r="J146" s="139">
        <f t="shared" si="10"/>
        <v>0</v>
      </c>
      <c r="K146" s="135" t="s">
        <v>1</v>
      </c>
      <c r="L146" s="32"/>
      <c r="M146" s="140" t="s">
        <v>1</v>
      </c>
      <c r="N146" s="141" t="s">
        <v>42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141</v>
      </c>
      <c r="AT146" s="144" t="s">
        <v>143</v>
      </c>
      <c r="AU146" s="144" t="s">
        <v>85</v>
      </c>
      <c r="AY146" s="17" t="s">
        <v>140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7" t="s">
        <v>85</v>
      </c>
      <c r="BK146" s="145">
        <f t="shared" si="19"/>
        <v>0</v>
      </c>
      <c r="BL146" s="17" t="s">
        <v>141</v>
      </c>
      <c r="BM146" s="144" t="s">
        <v>362</v>
      </c>
    </row>
    <row r="147" spans="2:65" s="1" customFormat="1" ht="16.5" customHeight="1">
      <c r="B147" s="32"/>
      <c r="C147" s="133" t="s">
        <v>255</v>
      </c>
      <c r="D147" s="133" t="s">
        <v>143</v>
      </c>
      <c r="E147" s="134" t="s">
        <v>781</v>
      </c>
      <c r="F147" s="135" t="s">
        <v>782</v>
      </c>
      <c r="G147" s="136" t="s">
        <v>756</v>
      </c>
      <c r="H147" s="137">
        <v>1</v>
      </c>
      <c r="I147" s="138"/>
      <c r="J147" s="139">
        <f t="shared" si="10"/>
        <v>0</v>
      </c>
      <c r="K147" s="135" t="s">
        <v>1</v>
      </c>
      <c r="L147" s="32"/>
      <c r="M147" s="140" t="s">
        <v>1</v>
      </c>
      <c r="N147" s="141" t="s">
        <v>42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141</v>
      </c>
      <c r="AT147" s="144" t="s">
        <v>143</v>
      </c>
      <c r="AU147" s="144" t="s">
        <v>85</v>
      </c>
      <c r="AY147" s="17" t="s">
        <v>140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7" t="s">
        <v>85</v>
      </c>
      <c r="BK147" s="145">
        <f t="shared" si="19"/>
        <v>0</v>
      </c>
      <c r="BL147" s="17" t="s">
        <v>141</v>
      </c>
      <c r="BM147" s="144" t="s">
        <v>370</v>
      </c>
    </row>
    <row r="148" spans="2:65" s="1" customFormat="1" ht="16.5" customHeight="1">
      <c r="B148" s="32"/>
      <c r="C148" s="133" t="s">
        <v>260</v>
      </c>
      <c r="D148" s="133" t="s">
        <v>143</v>
      </c>
      <c r="E148" s="134" t="s">
        <v>783</v>
      </c>
      <c r="F148" s="135" t="s">
        <v>784</v>
      </c>
      <c r="G148" s="136" t="s">
        <v>756</v>
      </c>
      <c r="H148" s="137">
        <v>1</v>
      </c>
      <c r="I148" s="138"/>
      <c r="J148" s="139">
        <f t="shared" si="10"/>
        <v>0</v>
      </c>
      <c r="K148" s="135" t="s">
        <v>1</v>
      </c>
      <c r="L148" s="32"/>
      <c r="M148" s="140" t="s">
        <v>1</v>
      </c>
      <c r="N148" s="141" t="s">
        <v>42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141</v>
      </c>
      <c r="AT148" s="144" t="s">
        <v>143</v>
      </c>
      <c r="AU148" s="144" t="s">
        <v>85</v>
      </c>
      <c r="AY148" s="17" t="s">
        <v>140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7" t="s">
        <v>85</v>
      </c>
      <c r="BK148" s="145">
        <f t="shared" si="19"/>
        <v>0</v>
      </c>
      <c r="BL148" s="17" t="s">
        <v>141</v>
      </c>
      <c r="BM148" s="144" t="s">
        <v>378</v>
      </c>
    </row>
    <row r="149" spans="2:65" s="1" customFormat="1" ht="16.5" customHeight="1">
      <c r="B149" s="32"/>
      <c r="C149" s="133" t="s">
        <v>266</v>
      </c>
      <c r="D149" s="133" t="s">
        <v>143</v>
      </c>
      <c r="E149" s="134" t="s">
        <v>785</v>
      </c>
      <c r="F149" s="135" t="s">
        <v>786</v>
      </c>
      <c r="G149" s="136" t="s">
        <v>756</v>
      </c>
      <c r="H149" s="137">
        <v>1</v>
      </c>
      <c r="I149" s="138"/>
      <c r="J149" s="139">
        <f t="shared" si="10"/>
        <v>0</v>
      </c>
      <c r="K149" s="135" t="s">
        <v>1</v>
      </c>
      <c r="L149" s="32"/>
      <c r="M149" s="140" t="s">
        <v>1</v>
      </c>
      <c r="N149" s="141" t="s">
        <v>42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141</v>
      </c>
      <c r="AT149" s="144" t="s">
        <v>143</v>
      </c>
      <c r="AU149" s="144" t="s">
        <v>85</v>
      </c>
      <c r="AY149" s="17" t="s">
        <v>140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7" t="s">
        <v>85</v>
      </c>
      <c r="BK149" s="145">
        <f t="shared" si="19"/>
        <v>0</v>
      </c>
      <c r="BL149" s="17" t="s">
        <v>141</v>
      </c>
      <c r="BM149" s="144" t="s">
        <v>386</v>
      </c>
    </row>
    <row r="150" spans="2:65" s="1" customFormat="1" ht="37.75" customHeight="1">
      <c r="B150" s="32"/>
      <c r="C150" s="133" t="s">
        <v>274</v>
      </c>
      <c r="D150" s="133" t="s">
        <v>143</v>
      </c>
      <c r="E150" s="134" t="s">
        <v>787</v>
      </c>
      <c r="F150" s="135" t="s">
        <v>788</v>
      </c>
      <c r="G150" s="136" t="s">
        <v>395</v>
      </c>
      <c r="H150" s="137">
        <v>2</v>
      </c>
      <c r="I150" s="138"/>
      <c r="J150" s="139">
        <f t="shared" si="10"/>
        <v>0</v>
      </c>
      <c r="K150" s="135" t="s">
        <v>1</v>
      </c>
      <c r="L150" s="32"/>
      <c r="M150" s="140" t="s">
        <v>1</v>
      </c>
      <c r="N150" s="141" t="s">
        <v>42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141</v>
      </c>
      <c r="AT150" s="144" t="s">
        <v>143</v>
      </c>
      <c r="AU150" s="144" t="s">
        <v>85</v>
      </c>
      <c r="AY150" s="17" t="s">
        <v>140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7" t="s">
        <v>85</v>
      </c>
      <c r="BK150" s="145">
        <f t="shared" si="19"/>
        <v>0</v>
      </c>
      <c r="BL150" s="17" t="s">
        <v>141</v>
      </c>
      <c r="BM150" s="144" t="s">
        <v>402</v>
      </c>
    </row>
    <row r="151" spans="2:65" s="1" customFormat="1" ht="21.75" customHeight="1">
      <c r="B151" s="32"/>
      <c r="C151" s="133" t="s">
        <v>278</v>
      </c>
      <c r="D151" s="133" t="s">
        <v>143</v>
      </c>
      <c r="E151" s="134" t="s">
        <v>789</v>
      </c>
      <c r="F151" s="135" t="s">
        <v>790</v>
      </c>
      <c r="G151" s="136" t="s">
        <v>395</v>
      </c>
      <c r="H151" s="137">
        <v>75</v>
      </c>
      <c r="I151" s="138"/>
      <c r="J151" s="139">
        <f t="shared" si="10"/>
        <v>0</v>
      </c>
      <c r="K151" s="135" t="s">
        <v>1</v>
      </c>
      <c r="L151" s="32"/>
      <c r="M151" s="140" t="s">
        <v>1</v>
      </c>
      <c r="N151" s="141" t="s">
        <v>42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141</v>
      </c>
      <c r="AT151" s="144" t="s">
        <v>143</v>
      </c>
      <c r="AU151" s="144" t="s">
        <v>85</v>
      </c>
      <c r="AY151" s="17" t="s">
        <v>140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7" t="s">
        <v>85</v>
      </c>
      <c r="BK151" s="145">
        <f t="shared" si="19"/>
        <v>0</v>
      </c>
      <c r="BL151" s="17" t="s">
        <v>141</v>
      </c>
      <c r="BM151" s="144" t="s">
        <v>413</v>
      </c>
    </row>
    <row r="152" spans="2:65" s="1" customFormat="1" ht="16.5" customHeight="1">
      <c r="B152" s="32"/>
      <c r="C152" s="133" t="s">
        <v>284</v>
      </c>
      <c r="D152" s="133" t="s">
        <v>143</v>
      </c>
      <c r="E152" s="134" t="s">
        <v>791</v>
      </c>
      <c r="F152" s="135" t="s">
        <v>792</v>
      </c>
      <c r="G152" s="136" t="s">
        <v>395</v>
      </c>
      <c r="H152" s="137">
        <v>3</v>
      </c>
      <c r="I152" s="138"/>
      <c r="J152" s="139">
        <f t="shared" si="10"/>
        <v>0</v>
      </c>
      <c r="K152" s="135" t="s">
        <v>1</v>
      </c>
      <c r="L152" s="32"/>
      <c r="M152" s="140" t="s">
        <v>1</v>
      </c>
      <c r="N152" s="141" t="s">
        <v>42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141</v>
      </c>
      <c r="AT152" s="144" t="s">
        <v>143</v>
      </c>
      <c r="AU152" s="144" t="s">
        <v>85</v>
      </c>
      <c r="AY152" s="17" t="s">
        <v>140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7" t="s">
        <v>85</v>
      </c>
      <c r="BK152" s="145">
        <f t="shared" si="19"/>
        <v>0</v>
      </c>
      <c r="BL152" s="17" t="s">
        <v>141</v>
      </c>
      <c r="BM152" s="144" t="s">
        <v>423</v>
      </c>
    </row>
    <row r="153" spans="2:65" s="1" customFormat="1" ht="16.5" customHeight="1">
      <c r="B153" s="32"/>
      <c r="C153" s="133" t="s">
        <v>288</v>
      </c>
      <c r="D153" s="133" t="s">
        <v>143</v>
      </c>
      <c r="E153" s="134" t="s">
        <v>793</v>
      </c>
      <c r="F153" s="135" t="s">
        <v>794</v>
      </c>
      <c r="G153" s="136" t="s">
        <v>395</v>
      </c>
      <c r="H153" s="137">
        <v>5</v>
      </c>
      <c r="I153" s="138"/>
      <c r="J153" s="139">
        <f t="shared" si="10"/>
        <v>0</v>
      </c>
      <c r="K153" s="135" t="s">
        <v>1</v>
      </c>
      <c r="L153" s="32"/>
      <c r="M153" s="140" t="s">
        <v>1</v>
      </c>
      <c r="N153" s="141" t="s">
        <v>42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141</v>
      </c>
      <c r="AT153" s="144" t="s">
        <v>143</v>
      </c>
      <c r="AU153" s="144" t="s">
        <v>85</v>
      </c>
      <c r="AY153" s="17" t="s">
        <v>140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7" t="s">
        <v>85</v>
      </c>
      <c r="BK153" s="145">
        <f t="shared" si="19"/>
        <v>0</v>
      </c>
      <c r="BL153" s="17" t="s">
        <v>141</v>
      </c>
      <c r="BM153" s="144" t="s">
        <v>431</v>
      </c>
    </row>
    <row r="154" spans="2:65" s="1" customFormat="1" ht="16.5" customHeight="1">
      <c r="B154" s="32"/>
      <c r="C154" s="133" t="s">
        <v>293</v>
      </c>
      <c r="D154" s="133" t="s">
        <v>143</v>
      </c>
      <c r="E154" s="134" t="s">
        <v>795</v>
      </c>
      <c r="F154" s="135" t="s">
        <v>796</v>
      </c>
      <c r="G154" s="136" t="s">
        <v>395</v>
      </c>
      <c r="H154" s="137">
        <v>8</v>
      </c>
      <c r="I154" s="138"/>
      <c r="J154" s="139">
        <f t="shared" si="10"/>
        <v>0</v>
      </c>
      <c r="K154" s="135" t="s">
        <v>1</v>
      </c>
      <c r="L154" s="32"/>
      <c r="M154" s="140" t="s">
        <v>1</v>
      </c>
      <c r="N154" s="141" t="s">
        <v>42</v>
      </c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AR154" s="144" t="s">
        <v>141</v>
      </c>
      <c r="AT154" s="144" t="s">
        <v>143</v>
      </c>
      <c r="AU154" s="144" t="s">
        <v>85</v>
      </c>
      <c r="AY154" s="17" t="s">
        <v>140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7" t="s">
        <v>85</v>
      </c>
      <c r="BK154" s="145">
        <f t="shared" si="19"/>
        <v>0</v>
      </c>
      <c r="BL154" s="17" t="s">
        <v>141</v>
      </c>
      <c r="BM154" s="144" t="s">
        <v>441</v>
      </c>
    </row>
    <row r="155" spans="2:65" s="1" customFormat="1" ht="16.5" customHeight="1">
      <c r="B155" s="32"/>
      <c r="C155" s="133" t="s">
        <v>300</v>
      </c>
      <c r="D155" s="133" t="s">
        <v>143</v>
      </c>
      <c r="E155" s="134" t="s">
        <v>797</v>
      </c>
      <c r="F155" s="135" t="s">
        <v>798</v>
      </c>
      <c r="G155" s="136" t="s">
        <v>395</v>
      </c>
      <c r="H155" s="137">
        <v>78</v>
      </c>
      <c r="I155" s="138"/>
      <c r="J155" s="139">
        <f t="shared" si="10"/>
        <v>0</v>
      </c>
      <c r="K155" s="135" t="s">
        <v>1</v>
      </c>
      <c r="L155" s="32"/>
      <c r="M155" s="140" t="s">
        <v>1</v>
      </c>
      <c r="N155" s="141" t="s">
        <v>42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141</v>
      </c>
      <c r="AT155" s="144" t="s">
        <v>143</v>
      </c>
      <c r="AU155" s="144" t="s">
        <v>85</v>
      </c>
      <c r="AY155" s="17" t="s">
        <v>140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7" t="s">
        <v>85</v>
      </c>
      <c r="BK155" s="145">
        <f t="shared" si="19"/>
        <v>0</v>
      </c>
      <c r="BL155" s="17" t="s">
        <v>141</v>
      </c>
      <c r="BM155" s="144" t="s">
        <v>451</v>
      </c>
    </row>
    <row r="156" spans="2:65" s="1" customFormat="1" ht="16.5" customHeight="1">
      <c r="B156" s="32"/>
      <c r="C156" s="133" t="s">
        <v>305</v>
      </c>
      <c r="D156" s="133" t="s">
        <v>143</v>
      </c>
      <c r="E156" s="134" t="s">
        <v>799</v>
      </c>
      <c r="F156" s="135" t="s">
        <v>800</v>
      </c>
      <c r="G156" s="136" t="s">
        <v>395</v>
      </c>
      <c r="H156" s="137">
        <v>3</v>
      </c>
      <c r="I156" s="138"/>
      <c r="J156" s="139">
        <f t="shared" si="10"/>
        <v>0</v>
      </c>
      <c r="K156" s="135" t="s">
        <v>1</v>
      </c>
      <c r="L156" s="32"/>
      <c r="M156" s="140" t="s">
        <v>1</v>
      </c>
      <c r="N156" s="141" t="s">
        <v>42</v>
      </c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AR156" s="144" t="s">
        <v>141</v>
      </c>
      <c r="AT156" s="144" t="s">
        <v>143</v>
      </c>
      <c r="AU156" s="144" t="s">
        <v>85</v>
      </c>
      <c r="AY156" s="17" t="s">
        <v>140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7" t="s">
        <v>85</v>
      </c>
      <c r="BK156" s="145">
        <f t="shared" si="19"/>
        <v>0</v>
      </c>
      <c r="BL156" s="17" t="s">
        <v>141</v>
      </c>
      <c r="BM156" s="144" t="s">
        <v>460</v>
      </c>
    </row>
    <row r="157" spans="2:65" s="1" customFormat="1" ht="16.5" customHeight="1">
      <c r="B157" s="32"/>
      <c r="C157" s="133" t="s">
        <v>281</v>
      </c>
      <c r="D157" s="133" t="s">
        <v>143</v>
      </c>
      <c r="E157" s="134" t="s">
        <v>801</v>
      </c>
      <c r="F157" s="135" t="s">
        <v>802</v>
      </c>
      <c r="G157" s="136" t="s">
        <v>395</v>
      </c>
      <c r="H157" s="137">
        <v>81</v>
      </c>
      <c r="I157" s="138"/>
      <c r="J157" s="139">
        <f t="shared" si="10"/>
        <v>0</v>
      </c>
      <c r="K157" s="135" t="s">
        <v>1</v>
      </c>
      <c r="L157" s="32"/>
      <c r="M157" s="140" t="s">
        <v>1</v>
      </c>
      <c r="N157" s="141" t="s">
        <v>42</v>
      </c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AR157" s="144" t="s">
        <v>141</v>
      </c>
      <c r="AT157" s="144" t="s">
        <v>143</v>
      </c>
      <c r="AU157" s="144" t="s">
        <v>85</v>
      </c>
      <c r="AY157" s="17" t="s">
        <v>140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7" t="s">
        <v>85</v>
      </c>
      <c r="BK157" s="145">
        <f t="shared" si="19"/>
        <v>0</v>
      </c>
      <c r="BL157" s="17" t="s">
        <v>141</v>
      </c>
      <c r="BM157" s="144" t="s">
        <v>473</v>
      </c>
    </row>
    <row r="158" spans="2:65" s="1" customFormat="1" ht="16.5" customHeight="1">
      <c r="B158" s="32"/>
      <c r="C158" s="133" t="s">
        <v>316</v>
      </c>
      <c r="D158" s="133" t="s">
        <v>143</v>
      </c>
      <c r="E158" s="134" t="s">
        <v>803</v>
      </c>
      <c r="F158" s="135" t="s">
        <v>804</v>
      </c>
      <c r="G158" s="136" t="s">
        <v>395</v>
      </c>
      <c r="H158" s="137">
        <v>14</v>
      </c>
      <c r="I158" s="138"/>
      <c r="J158" s="139">
        <f t="shared" si="10"/>
        <v>0</v>
      </c>
      <c r="K158" s="135" t="s">
        <v>1</v>
      </c>
      <c r="L158" s="32"/>
      <c r="M158" s="140" t="s">
        <v>1</v>
      </c>
      <c r="N158" s="141" t="s">
        <v>42</v>
      </c>
      <c r="P158" s="142">
        <f t="shared" si="11"/>
        <v>0</v>
      </c>
      <c r="Q158" s="142">
        <v>0</v>
      </c>
      <c r="R158" s="142">
        <f t="shared" si="12"/>
        <v>0</v>
      </c>
      <c r="S158" s="142">
        <v>0</v>
      </c>
      <c r="T158" s="143">
        <f t="shared" si="13"/>
        <v>0</v>
      </c>
      <c r="AR158" s="144" t="s">
        <v>141</v>
      </c>
      <c r="AT158" s="144" t="s">
        <v>143</v>
      </c>
      <c r="AU158" s="144" t="s">
        <v>85</v>
      </c>
      <c r="AY158" s="17" t="s">
        <v>140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7" t="s">
        <v>85</v>
      </c>
      <c r="BK158" s="145">
        <f t="shared" si="19"/>
        <v>0</v>
      </c>
      <c r="BL158" s="17" t="s">
        <v>141</v>
      </c>
      <c r="BM158" s="144" t="s">
        <v>481</v>
      </c>
    </row>
    <row r="159" spans="2:65" s="1" customFormat="1" ht="37.75" customHeight="1">
      <c r="B159" s="32"/>
      <c r="C159" s="133" t="s">
        <v>321</v>
      </c>
      <c r="D159" s="133" t="s">
        <v>143</v>
      </c>
      <c r="E159" s="134" t="s">
        <v>805</v>
      </c>
      <c r="F159" s="135" t="s">
        <v>806</v>
      </c>
      <c r="G159" s="136" t="s">
        <v>756</v>
      </c>
      <c r="H159" s="137">
        <v>1</v>
      </c>
      <c r="I159" s="138"/>
      <c r="J159" s="139">
        <f t="shared" si="10"/>
        <v>0</v>
      </c>
      <c r="K159" s="135" t="s">
        <v>1</v>
      </c>
      <c r="L159" s="32"/>
      <c r="M159" s="140" t="s">
        <v>1</v>
      </c>
      <c r="N159" s="141" t="s">
        <v>42</v>
      </c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AR159" s="144" t="s">
        <v>141</v>
      </c>
      <c r="AT159" s="144" t="s">
        <v>143</v>
      </c>
      <c r="AU159" s="144" t="s">
        <v>85</v>
      </c>
      <c r="AY159" s="17" t="s">
        <v>140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7" t="s">
        <v>85</v>
      </c>
      <c r="BK159" s="145">
        <f t="shared" si="19"/>
        <v>0</v>
      </c>
      <c r="BL159" s="17" t="s">
        <v>141</v>
      </c>
      <c r="BM159" s="144" t="s">
        <v>489</v>
      </c>
    </row>
    <row r="160" spans="2:65" s="1" customFormat="1" ht="16.5" customHeight="1">
      <c r="B160" s="32"/>
      <c r="C160" s="133" t="s">
        <v>327</v>
      </c>
      <c r="D160" s="133" t="s">
        <v>143</v>
      </c>
      <c r="E160" s="134" t="s">
        <v>807</v>
      </c>
      <c r="F160" s="135" t="s">
        <v>808</v>
      </c>
      <c r="G160" s="136" t="s">
        <v>395</v>
      </c>
      <c r="H160" s="137">
        <v>2</v>
      </c>
      <c r="I160" s="138"/>
      <c r="J160" s="139">
        <f t="shared" si="10"/>
        <v>0</v>
      </c>
      <c r="K160" s="135" t="s">
        <v>1</v>
      </c>
      <c r="L160" s="32"/>
      <c r="M160" s="140" t="s">
        <v>1</v>
      </c>
      <c r="N160" s="141" t="s">
        <v>42</v>
      </c>
      <c r="P160" s="142">
        <f t="shared" si="11"/>
        <v>0</v>
      </c>
      <c r="Q160" s="142">
        <v>0</v>
      </c>
      <c r="R160" s="142">
        <f t="shared" si="12"/>
        <v>0</v>
      </c>
      <c r="S160" s="142">
        <v>0</v>
      </c>
      <c r="T160" s="143">
        <f t="shared" si="13"/>
        <v>0</v>
      </c>
      <c r="AR160" s="144" t="s">
        <v>141</v>
      </c>
      <c r="AT160" s="144" t="s">
        <v>143</v>
      </c>
      <c r="AU160" s="144" t="s">
        <v>85</v>
      </c>
      <c r="AY160" s="17" t="s">
        <v>140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7" t="s">
        <v>85</v>
      </c>
      <c r="BK160" s="145">
        <f t="shared" si="19"/>
        <v>0</v>
      </c>
      <c r="BL160" s="17" t="s">
        <v>141</v>
      </c>
      <c r="BM160" s="144" t="s">
        <v>497</v>
      </c>
    </row>
    <row r="161" spans="2:65" s="1" customFormat="1" ht="16.5" customHeight="1">
      <c r="B161" s="32"/>
      <c r="C161" s="133" t="s">
        <v>332</v>
      </c>
      <c r="D161" s="133" t="s">
        <v>143</v>
      </c>
      <c r="E161" s="134" t="s">
        <v>809</v>
      </c>
      <c r="F161" s="135" t="s">
        <v>810</v>
      </c>
      <c r="G161" s="136" t="s">
        <v>395</v>
      </c>
      <c r="H161" s="137">
        <v>2</v>
      </c>
      <c r="I161" s="138"/>
      <c r="J161" s="139">
        <f t="shared" si="10"/>
        <v>0</v>
      </c>
      <c r="K161" s="135" t="s">
        <v>1</v>
      </c>
      <c r="L161" s="32"/>
      <c r="M161" s="140" t="s">
        <v>1</v>
      </c>
      <c r="N161" s="141" t="s">
        <v>42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141</v>
      </c>
      <c r="AT161" s="144" t="s">
        <v>143</v>
      </c>
      <c r="AU161" s="144" t="s">
        <v>85</v>
      </c>
      <c r="AY161" s="17" t="s">
        <v>140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7" t="s">
        <v>85</v>
      </c>
      <c r="BK161" s="145">
        <f t="shared" si="19"/>
        <v>0</v>
      </c>
      <c r="BL161" s="17" t="s">
        <v>141</v>
      </c>
      <c r="BM161" s="144" t="s">
        <v>508</v>
      </c>
    </row>
    <row r="162" spans="2:65" s="1" customFormat="1" ht="16.5" customHeight="1">
      <c r="B162" s="32"/>
      <c r="C162" s="133" t="s">
        <v>336</v>
      </c>
      <c r="D162" s="133" t="s">
        <v>143</v>
      </c>
      <c r="E162" s="134" t="s">
        <v>811</v>
      </c>
      <c r="F162" s="135" t="s">
        <v>812</v>
      </c>
      <c r="G162" s="136" t="s">
        <v>395</v>
      </c>
      <c r="H162" s="137">
        <v>2</v>
      </c>
      <c r="I162" s="138"/>
      <c r="J162" s="139">
        <f t="shared" si="10"/>
        <v>0</v>
      </c>
      <c r="K162" s="135" t="s">
        <v>1</v>
      </c>
      <c r="L162" s="32"/>
      <c r="M162" s="140" t="s">
        <v>1</v>
      </c>
      <c r="N162" s="141" t="s">
        <v>42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141</v>
      </c>
      <c r="AT162" s="144" t="s">
        <v>143</v>
      </c>
      <c r="AU162" s="144" t="s">
        <v>85</v>
      </c>
      <c r="AY162" s="17" t="s">
        <v>140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7" t="s">
        <v>85</v>
      </c>
      <c r="BK162" s="145">
        <f t="shared" si="19"/>
        <v>0</v>
      </c>
      <c r="BL162" s="17" t="s">
        <v>141</v>
      </c>
      <c r="BM162" s="144" t="s">
        <v>517</v>
      </c>
    </row>
    <row r="163" spans="2:65" s="1" customFormat="1" ht="16.5" customHeight="1">
      <c r="B163" s="32"/>
      <c r="C163" s="133" t="s">
        <v>342</v>
      </c>
      <c r="D163" s="133" t="s">
        <v>143</v>
      </c>
      <c r="E163" s="134" t="s">
        <v>813</v>
      </c>
      <c r="F163" s="135" t="s">
        <v>814</v>
      </c>
      <c r="G163" s="136" t="s">
        <v>395</v>
      </c>
      <c r="H163" s="137">
        <v>1</v>
      </c>
      <c r="I163" s="138"/>
      <c r="J163" s="139">
        <f t="shared" si="10"/>
        <v>0</v>
      </c>
      <c r="K163" s="135" t="s">
        <v>1</v>
      </c>
      <c r="L163" s="32"/>
      <c r="M163" s="140" t="s">
        <v>1</v>
      </c>
      <c r="N163" s="141" t="s">
        <v>42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AR163" s="144" t="s">
        <v>141</v>
      </c>
      <c r="AT163" s="144" t="s">
        <v>143</v>
      </c>
      <c r="AU163" s="144" t="s">
        <v>85</v>
      </c>
      <c r="AY163" s="17" t="s">
        <v>140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7" t="s">
        <v>85</v>
      </c>
      <c r="BK163" s="145">
        <f t="shared" si="19"/>
        <v>0</v>
      </c>
      <c r="BL163" s="17" t="s">
        <v>141</v>
      </c>
      <c r="BM163" s="144" t="s">
        <v>527</v>
      </c>
    </row>
    <row r="164" spans="2:65" s="1" customFormat="1" ht="16.5" customHeight="1">
      <c r="B164" s="32"/>
      <c r="C164" s="133" t="s">
        <v>347</v>
      </c>
      <c r="D164" s="133" t="s">
        <v>143</v>
      </c>
      <c r="E164" s="134" t="s">
        <v>815</v>
      </c>
      <c r="F164" s="135" t="s">
        <v>816</v>
      </c>
      <c r="G164" s="136" t="s">
        <v>395</v>
      </c>
      <c r="H164" s="137">
        <v>6</v>
      </c>
      <c r="I164" s="138"/>
      <c r="J164" s="139">
        <f t="shared" si="10"/>
        <v>0</v>
      </c>
      <c r="K164" s="135" t="s">
        <v>1</v>
      </c>
      <c r="L164" s="32"/>
      <c r="M164" s="140" t="s">
        <v>1</v>
      </c>
      <c r="N164" s="141" t="s">
        <v>42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AR164" s="144" t="s">
        <v>141</v>
      </c>
      <c r="AT164" s="144" t="s">
        <v>143</v>
      </c>
      <c r="AU164" s="144" t="s">
        <v>85</v>
      </c>
      <c r="AY164" s="17" t="s">
        <v>140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7" t="s">
        <v>85</v>
      </c>
      <c r="BK164" s="145">
        <f t="shared" si="19"/>
        <v>0</v>
      </c>
      <c r="BL164" s="17" t="s">
        <v>141</v>
      </c>
      <c r="BM164" s="144" t="s">
        <v>536</v>
      </c>
    </row>
    <row r="165" spans="2:65" s="1" customFormat="1" ht="16.5" customHeight="1">
      <c r="B165" s="32"/>
      <c r="C165" s="133" t="s">
        <v>352</v>
      </c>
      <c r="D165" s="133" t="s">
        <v>143</v>
      </c>
      <c r="E165" s="134" t="s">
        <v>817</v>
      </c>
      <c r="F165" s="135" t="s">
        <v>818</v>
      </c>
      <c r="G165" s="136" t="s">
        <v>395</v>
      </c>
      <c r="H165" s="137">
        <v>3</v>
      </c>
      <c r="I165" s="138"/>
      <c r="J165" s="139">
        <f t="shared" si="10"/>
        <v>0</v>
      </c>
      <c r="K165" s="135" t="s">
        <v>1</v>
      </c>
      <c r="L165" s="32"/>
      <c r="M165" s="140" t="s">
        <v>1</v>
      </c>
      <c r="N165" s="141" t="s">
        <v>42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141</v>
      </c>
      <c r="AT165" s="144" t="s">
        <v>143</v>
      </c>
      <c r="AU165" s="144" t="s">
        <v>85</v>
      </c>
      <c r="AY165" s="17" t="s">
        <v>140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7" t="s">
        <v>85</v>
      </c>
      <c r="BK165" s="145">
        <f t="shared" si="19"/>
        <v>0</v>
      </c>
      <c r="BL165" s="17" t="s">
        <v>141</v>
      </c>
      <c r="BM165" s="144" t="s">
        <v>550</v>
      </c>
    </row>
    <row r="166" spans="2:65" s="1" customFormat="1" ht="37.75" customHeight="1">
      <c r="B166" s="32"/>
      <c r="C166" s="133" t="s">
        <v>357</v>
      </c>
      <c r="D166" s="133" t="s">
        <v>143</v>
      </c>
      <c r="E166" s="134" t="s">
        <v>819</v>
      </c>
      <c r="F166" s="135" t="s">
        <v>820</v>
      </c>
      <c r="G166" s="136" t="s">
        <v>756</v>
      </c>
      <c r="H166" s="137">
        <v>1</v>
      </c>
      <c r="I166" s="138"/>
      <c r="J166" s="139">
        <f t="shared" si="10"/>
        <v>0</v>
      </c>
      <c r="K166" s="135" t="s">
        <v>1</v>
      </c>
      <c r="L166" s="32"/>
      <c r="M166" s="140" t="s">
        <v>1</v>
      </c>
      <c r="N166" s="141" t="s">
        <v>42</v>
      </c>
      <c r="P166" s="142">
        <f t="shared" si="11"/>
        <v>0</v>
      </c>
      <c r="Q166" s="142">
        <v>0</v>
      </c>
      <c r="R166" s="142">
        <f t="shared" si="12"/>
        <v>0</v>
      </c>
      <c r="S166" s="142">
        <v>0</v>
      </c>
      <c r="T166" s="143">
        <f t="shared" si="13"/>
        <v>0</v>
      </c>
      <c r="AR166" s="144" t="s">
        <v>141</v>
      </c>
      <c r="AT166" s="144" t="s">
        <v>143</v>
      </c>
      <c r="AU166" s="144" t="s">
        <v>85</v>
      </c>
      <c r="AY166" s="17" t="s">
        <v>140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7" t="s">
        <v>85</v>
      </c>
      <c r="BK166" s="145">
        <f t="shared" si="19"/>
        <v>0</v>
      </c>
      <c r="BL166" s="17" t="s">
        <v>141</v>
      </c>
      <c r="BM166" s="144" t="s">
        <v>559</v>
      </c>
    </row>
    <row r="167" spans="2:65" s="1" customFormat="1" ht="24.25" customHeight="1">
      <c r="B167" s="32"/>
      <c r="C167" s="133" t="s">
        <v>362</v>
      </c>
      <c r="D167" s="133" t="s">
        <v>143</v>
      </c>
      <c r="E167" s="134" t="s">
        <v>821</v>
      </c>
      <c r="F167" s="135" t="s">
        <v>822</v>
      </c>
      <c r="G167" s="136" t="s">
        <v>395</v>
      </c>
      <c r="H167" s="137">
        <v>2</v>
      </c>
      <c r="I167" s="138"/>
      <c r="J167" s="139">
        <f t="shared" si="10"/>
        <v>0</v>
      </c>
      <c r="K167" s="135" t="s">
        <v>1</v>
      </c>
      <c r="L167" s="32"/>
      <c r="M167" s="140" t="s">
        <v>1</v>
      </c>
      <c r="N167" s="141" t="s">
        <v>42</v>
      </c>
      <c r="P167" s="142">
        <f t="shared" si="11"/>
        <v>0</v>
      </c>
      <c r="Q167" s="142">
        <v>0</v>
      </c>
      <c r="R167" s="142">
        <f t="shared" si="12"/>
        <v>0</v>
      </c>
      <c r="S167" s="142">
        <v>0</v>
      </c>
      <c r="T167" s="143">
        <f t="shared" si="13"/>
        <v>0</v>
      </c>
      <c r="AR167" s="144" t="s">
        <v>141</v>
      </c>
      <c r="AT167" s="144" t="s">
        <v>143</v>
      </c>
      <c r="AU167" s="144" t="s">
        <v>85</v>
      </c>
      <c r="AY167" s="17" t="s">
        <v>140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7" t="s">
        <v>85</v>
      </c>
      <c r="BK167" s="145">
        <f t="shared" si="19"/>
        <v>0</v>
      </c>
      <c r="BL167" s="17" t="s">
        <v>141</v>
      </c>
      <c r="BM167" s="144" t="s">
        <v>565</v>
      </c>
    </row>
    <row r="168" spans="2:65" s="1" customFormat="1" ht="24.25" customHeight="1">
      <c r="B168" s="32"/>
      <c r="C168" s="133" t="s">
        <v>366</v>
      </c>
      <c r="D168" s="133" t="s">
        <v>143</v>
      </c>
      <c r="E168" s="134" t="s">
        <v>823</v>
      </c>
      <c r="F168" s="135" t="s">
        <v>824</v>
      </c>
      <c r="G168" s="136" t="s">
        <v>395</v>
      </c>
      <c r="H168" s="137">
        <v>2</v>
      </c>
      <c r="I168" s="138"/>
      <c r="J168" s="139">
        <f t="shared" si="10"/>
        <v>0</v>
      </c>
      <c r="K168" s="135" t="s">
        <v>1</v>
      </c>
      <c r="L168" s="32"/>
      <c r="M168" s="140" t="s">
        <v>1</v>
      </c>
      <c r="N168" s="141" t="s">
        <v>42</v>
      </c>
      <c r="P168" s="142">
        <f t="shared" si="11"/>
        <v>0</v>
      </c>
      <c r="Q168" s="142">
        <v>0</v>
      </c>
      <c r="R168" s="142">
        <f t="shared" si="12"/>
        <v>0</v>
      </c>
      <c r="S168" s="142">
        <v>0</v>
      </c>
      <c r="T168" s="143">
        <f t="shared" si="13"/>
        <v>0</v>
      </c>
      <c r="AR168" s="144" t="s">
        <v>141</v>
      </c>
      <c r="AT168" s="144" t="s">
        <v>143</v>
      </c>
      <c r="AU168" s="144" t="s">
        <v>85</v>
      </c>
      <c r="AY168" s="17" t="s">
        <v>140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7" t="s">
        <v>85</v>
      </c>
      <c r="BK168" s="145">
        <f t="shared" si="19"/>
        <v>0</v>
      </c>
      <c r="BL168" s="17" t="s">
        <v>141</v>
      </c>
      <c r="BM168" s="144" t="s">
        <v>575</v>
      </c>
    </row>
    <row r="169" spans="2:65" s="1" customFormat="1" ht="16.5" customHeight="1">
      <c r="B169" s="32"/>
      <c r="C169" s="133" t="s">
        <v>370</v>
      </c>
      <c r="D169" s="133" t="s">
        <v>143</v>
      </c>
      <c r="E169" s="134" t="s">
        <v>825</v>
      </c>
      <c r="F169" s="135" t="s">
        <v>826</v>
      </c>
      <c r="G169" s="136" t="s">
        <v>756</v>
      </c>
      <c r="H169" s="137">
        <v>1</v>
      </c>
      <c r="I169" s="138"/>
      <c r="J169" s="139">
        <f t="shared" si="10"/>
        <v>0</v>
      </c>
      <c r="K169" s="135" t="s">
        <v>1</v>
      </c>
      <c r="L169" s="32"/>
      <c r="M169" s="140" t="s">
        <v>1</v>
      </c>
      <c r="N169" s="141" t="s">
        <v>42</v>
      </c>
      <c r="P169" s="142">
        <f t="shared" si="11"/>
        <v>0</v>
      </c>
      <c r="Q169" s="142">
        <v>0</v>
      </c>
      <c r="R169" s="142">
        <f t="shared" si="12"/>
        <v>0</v>
      </c>
      <c r="S169" s="142">
        <v>0</v>
      </c>
      <c r="T169" s="143">
        <f t="shared" si="13"/>
        <v>0</v>
      </c>
      <c r="AR169" s="144" t="s">
        <v>141</v>
      </c>
      <c r="AT169" s="144" t="s">
        <v>143</v>
      </c>
      <c r="AU169" s="144" t="s">
        <v>85</v>
      </c>
      <c r="AY169" s="17" t="s">
        <v>140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7" t="s">
        <v>85</v>
      </c>
      <c r="BK169" s="145">
        <f t="shared" si="19"/>
        <v>0</v>
      </c>
      <c r="BL169" s="17" t="s">
        <v>141</v>
      </c>
      <c r="BM169" s="144" t="s">
        <v>583</v>
      </c>
    </row>
    <row r="170" spans="2:65" s="1" customFormat="1" ht="24.25" customHeight="1">
      <c r="B170" s="32"/>
      <c r="C170" s="133" t="s">
        <v>374</v>
      </c>
      <c r="D170" s="133" t="s">
        <v>143</v>
      </c>
      <c r="E170" s="134" t="s">
        <v>827</v>
      </c>
      <c r="F170" s="135" t="s">
        <v>828</v>
      </c>
      <c r="G170" s="136" t="s">
        <v>756</v>
      </c>
      <c r="H170" s="137">
        <v>1</v>
      </c>
      <c r="I170" s="138"/>
      <c r="J170" s="139">
        <f t="shared" si="10"/>
        <v>0</v>
      </c>
      <c r="K170" s="135" t="s">
        <v>1</v>
      </c>
      <c r="L170" s="32"/>
      <c r="M170" s="140" t="s">
        <v>1</v>
      </c>
      <c r="N170" s="141" t="s">
        <v>42</v>
      </c>
      <c r="P170" s="142">
        <f t="shared" si="11"/>
        <v>0</v>
      </c>
      <c r="Q170" s="142">
        <v>0</v>
      </c>
      <c r="R170" s="142">
        <f t="shared" si="12"/>
        <v>0</v>
      </c>
      <c r="S170" s="142">
        <v>0</v>
      </c>
      <c r="T170" s="143">
        <f t="shared" si="13"/>
        <v>0</v>
      </c>
      <c r="AR170" s="144" t="s">
        <v>141</v>
      </c>
      <c r="AT170" s="144" t="s">
        <v>143</v>
      </c>
      <c r="AU170" s="144" t="s">
        <v>85</v>
      </c>
      <c r="AY170" s="17" t="s">
        <v>140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7" t="s">
        <v>85</v>
      </c>
      <c r="BK170" s="145">
        <f t="shared" si="19"/>
        <v>0</v>
      </c>
      <c r="BL170" s="17" t="s">
        <v>141</v>
      </c>
      <c r="BM170" s="144" t="s">
        <v>594</v>
      </c>
    </row>
    <row r="171" spans="2:65" s="1" customFormat="1" ht="24.25" customHeight="1">
      <c r="B171" s="32"/>
      <c r="C171" s="133" t="s">
        <v>378</v>
      </c>
      <c r="D171" s="133" t="s">
        <v>143</v>
      </c>
      <c r="E171" s="134" t="s">
        <v>829</v>
      </c>
      <c r="F171" s="135" t="s">
        <v>830</v>
      </c>
      <c r="G171" s="136" t="s">
        <v>756</v>
      </c>
      <c r="H171" s="137">
        <v>1</v>
      </c>
      <c r="I171" s="138"/>
      <c r="J171" s="139">
        <f t="shared" si="10"/>
        <v>0</v>
      </c>
      <c r="K171" s="135" t="s">
        <v>1</v>
      </c>
      <c r="L171" s="32"/>
      <c r="M171" s="140" t="s">
        <v>1</v>
      </c>
      <c r="N171" s="141" t="s">
        <v>42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AR171" s="144" t="s">
        <v>141</v>
      </c>
      <c r="AT171" s="144" t="s">
        <v>143</v>
      </c>
      <c r="AU171" s="144" t="s">
        <v>85</v>
      </c>
      <c r="AY171" s="17" t="s">
        <v>140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7" t="s">
        <v>85</v>
      </c>
      <c r="BK171" s="145">
        <f t="shared" si="19"/>
        <v>0</v>
      </c>
      <c r="BL171" s="17" t="s">
        <v>141</v>
      </c>
      <c r="BM171" s="144" t="s">
        <v>604</v>
      </c>
    </row>
    <row r="172" spans="2:65" s="1" customFormat="1" ht="21.75" customHeight="1">
      <c r="B172" s="32"/>
      <c r="C172" s="133" t="s">
        <v>382</v>
      </c>
      <c r="D172" s="133" t="s">
        <v>143</v>
      </c>
      <c r="E172" s="134" t="s">
        <v>831</v>
      </c>
      <c r="F172" s="135" t="s">
        <v>832</v>
      </c>
      <c r="G172" s="136" t="s">
        <v>395</v>
      </c>
      <c r="H172" s="137">
        <v>39</v>
      </c>
      <c r="I172" s="138"/>
      <c r="J172" s="139">
        <f t="shared" si="10"/>
        <v>0</v>
      </c>
      <c r="K172" s="135" t="s">
        <v>1</v>
      </c>
      <c r="L172" s="32"/>
      <c r="M172" s="140" t="s">
        <v>1</v>
      </c>
      <c r="N172" s="141" t="s">
        <v>42</v>
      </c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AR172" s="144" t="s">
        <v>141</v>
      </c>
      <c r="AT172" s="144" t="s">
        <v>143</v>
      </c>
      <c r="AU172" s="144" t="s">
        <v>85</v>
      </c>
      <c r="AY172" s="17" t="s">
        <v>140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7" t="s">
        <v>85</v>
      </c>
      <c r="BK172" s="145">
        <f t="shared" si="19"/>
        <v>0</v>
      </c>
      <c r="BL172" s="17" t="s">
        <v>141</v>
      </c>
      <c r="BM172" s="144" t="s">
        <v>615</v>
      </c>
    </row>
    <row r="173" spans="2:65" s="1" customFormat="1" ht="16.5" customHeight="1">
      <c r="B173" s="32"/>
      <c r="C173" s="133" t="s">
        <v>386</v>
      </c>
      <c r="D173" s="133" t="s">
        <v>143</v>
      </c>
      <c r="E173" s="134" t="s">
        <v>833</v>
      </c>
      <c r="F173" s="135" t="s">
        <v>834</v>
      </c>
      <c r="G173" s="136" t="s">
        <v>395</v>
      </c>
      <c r="H173" s="137">
        <v>45</v>
      </c>
      <c r="I173" s="138"/>
      <c r="J173" s="139">
        <f t="shared" si="10"/>
        <v>0</v>
      </c>
      <c r="K173" s="135" t="s">
        <v>1</v>
      </c>
      <c r="L173" s="32"/>
      <c r="M173" s="140" t="s">
        <v>1</v>
      </c>
      <c r="N173" s="141" t="s">
        <v>42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141</v>
      </c>
      <c r="AT173" s="144" t="s">
        <v>143</v>
      </c>
      <c r="AU173" s="144" t="s">
        <v>85</v>
      </c>
      <c r="AY173" s="17" t="s">
        <v>140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7" t="s">
        <v>85</v>
      </c>
      <c r="BK173" s="145">
        <f t="shared" si="19"/>
        <v>0</v>
      </c>
      <c r="BL173" s="17" t="s">
        <v>141</v>
      </c>
      <c r="BM173" s="144" t="s">
        <v>623</v>
      </c>
    </row>
    <row r="174" spans="2:65" s="1" customFormat="1" ht="16.5" customHeight="1">
      <c r="B174" s="32"/>
      <c r="C174" s="133" t="s">
        <v>392</v>
      </c>
      <c r="D174" s="133" t="s">
        <v>143</v>
      </c>
      <c r="E174" s="134" t="s">
        <v>835</v>
      </c>
      <c r="F174" s="135" t="s">
        <v>836</v>
      </c>
      <c r="G174" s="136" t="s">
        <v>395</v>
      </c>
      <c r="H174" s="137">
        <v>2</v>
      </c>
      <c r="I174" s="138"/>
      <c r="J174" s="139">
        <f t="shared" si="10"/>
        <v>0</v>
      </c>
      <c r="K174" s="135" t="s">
        <v>1</v>
      </c>
      <c r="L174" s="32"/>
      <c r="M174" s="140" t="s">
        <v>1</v>
      </c>
      <c r="N174" s="141" t="s">
        <v>42</v>
      </c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AR174" s="144" t="s">
        <v>141</v>
      </c>
      <c r="AT174" s="144" t="s">
        <v>143</v>
      </c>
      <c r="AU174" s="144" t="s">
        <v>85</v>
      </c>
      <c r="AY174" s="17" t="s">
        <v>140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7" t="s">
        <v>85</v>
      </c>
      <c r="BK174" s="145">
        <f t="shared" si="19"/>
        <v>0</v>
      </c>
      <c r="BL174" s="17" t="s">
        <v>141</v>
      </c>
      <c r="BM174" s="144" t="s">
        <v>631</v>
      </c>
    </row>
    <row r="175" spans="2:65" s="1" customFormat="1" ht="37.75" customHeight="1">
      <c r="B175" s="32"/>
      <c r="C175" s="133" t="s">
        <v>402</v>
      </c>
      <c r="D175" s="133" t="s">
        <v>143</v>
      </c>
      <c r="E175" s="134" t="s">
        <v>837</v>
      </c>
      <c r="F175" s="135" t="s">
        <v>838</v>
      </c>
      <c r="G175" s="136" t="s">
        <v>756</v>
      </c>
      <c r="H175" s="137">
        <v>1</v>
      </c>
      <c r="I175" s="138"/>
      <c r="J175" s="139">
        <f t="shared" si="10"/>
        <v>0</v>
      </c>
      <c r="K175" s="135" t="s">
        <v>1</v>
      </c>
      <c r="L175" s="32"/>
      <c r="M175" s="140" t="s">
        <v>1</v>
      </c>
      <c r="N175" s="141" t="s">
        <v>42</v>
      </c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AR175" s="144" t="s">
        <v>141</v>
      </c>
      <c r="AT175" s="144" t="s">
        <v>143</v>
      </c>
      <c r="AU175" s="144" t="s">
        <v>85</v>
      </c>
      <c r="AY175" s="17" t="s">
        <v>140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7" t="s">
        <v>85</v>
      </c>
      <c r="BK175" s="145">
        <f t="shared" si="19"/>
        <v>0</v>
      </c>
      <c r="BL175" s="17" t="s">
        <v>141</v>
      </c>
      <c r="BM175" s="144" t="s">
        <v>641</v>
      </c>
    </row>
    <row r="176" spans="2:65" s="1" customFormat="1" ht="24.25" customHeight="1">
      <c r="B176" s="32"/>
      <c r="C176" s="133" t="s">
        <v>409</v>
      </c>
      <c r="D176" s="133" t="s">
        <v>143</v>
      </c>
      <c r="E176" s="134" t="s">
        <v>839</v>
      </c>
      <c r="F176" s="135" t="s">
        <v>840</v>
      </c>
      <c r="G176" s="136" t="s">
        <v>420</v>
      </c>
      <c r="H176" s="137">
        <v>200</v>
      </c>
      <c r="I176" s="138"/>
      <c r="J176" s="139">
        <f t="shared" si="10"/>
        <v>0</v>
      </c>
      <c r="K176" s="135" t="s">
        <v>1</v>
      </c>
      <c r="L176" s="32"/>
      <c r="M176" s="140" t="s">
        <v>1</v>
      </c>
      <c r="N176" s="141" t="s">
        <v>42</v>
      </c>
      <c r="P176" s="142">
        <f t="shared" si="11"/>
        <v>0</v>
      </c>
      <c r="Q176" s="142">
        <v>0</v>
      </c>
      <c r="R176" s="142">
        <f t="shared" si="12"/>
        <v>0</v>
      </c>
      <c r="S176" s="142">
        <v>0</v>
      </c>
      <c r="T176" s="143">
        <f t="shared" si="13"/>
        <v>0</v>
      </c>
      <c r="AR176" s="144" t="s">
        <v>141</v>
      </c>
      <c r="AT176" s="144" t="s">
        <v>143</v>
      </c>
      <c r="AU176" s="144" t="s">
        <v>85</v>
      </c>
      <c r="AY176" s="17" t="s">
        <v>140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7" t="s">
        <v>85</v>
      </c>
      <c r="BK176" s="145">
        <f t="shared" si="19"/>
        <v>0</v>
      </c>
      <c r="BL176" s="17" t="s">
        <v>141</v>
      </c>
      <c r="BM176" s="144" t="s">
        <v>650</v>
      </c>
    </row>
    <row r="177" spans="2:65" s="1" customFormat="1" ht="24.25" customHeight="1">
      <c r="B177" s="32"/>
      <c r="C177" s="133" t="s">
        <v>413</v>
      </c>
      <c r="D177" s="133" t="s">
        <v>143</v>
      </c>
      <c r="E177" s="134" t="s">
        <v>841</v>
      </c>
      <c r="F177" s="135" t="s">
        <v>842</v>
      </c>
      <c r="G177" s="136" t="s">
        <v>420</v>
      </c>
      <c r="H177" s="137">
        <v>80</v>
      </c>
      <c r="I177" s="138"/>
      <c r="J177" s="139">
        <f t="shared" si="10"/>
        <v>0</v>
      </c>
      <c r="K177" s="135" t="s">
        <v>1</v>
      </c>
      <c r="L177" s="32"/>
      <c r="M177" s="140" t="s">
        <v>1</v>
      </c>
      <c r="N177" s="141" t="s">
        <v>42</v>
      </c>
      <c r="P177" s="142">
        <f t="shared" si="11"/>
        <v>0</v>
      </c>
      <c r="Q177" s="142">
        <v>0</v>
      </c>
      <c r="R177" s="142">
        <f t="shared" si="12"/>
        <v>0</v>
      </c>
      <c r="S177" s="142">
        <v>0</v>
      </c>
      <c r="T177" s="143">
        <f t="shared" si="13"/>
        <v>0</v>
      </c>
      <c r="AR177" s="144" t="s">
        <v>141</v>
      </c>
      <c r="AT177" s="144" t="s">
        <v>143</v>
      </c>
      <c r="AU177" s="144" t="s">
        <v>85</v>
      </c>
      <c r="AY177" s="17" t="s">
        <v>140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7" t="s">
        <v>85</v>
      </c>
      <c r="BK177" s="145">
        <f t="shared" si="19"/>
        <v>0</v>
      </c>
      <c r="BL177" s="17" t="s">
        <v>141</v>
      </c>
      <c r="BM177" s="144" t="s">
        <v>661</v>
      </c>
    </row>
    <row r="178" spans="2:65" s="1" customFormat="1" ht="21.75" customHeight="1">
      <c r="B178" s="32"/>
      <c r="C178" s="133" t="s">
        <v>417</v>
      </c>
      <c r="D178" s="133" t="s">
        <v>143</v>
      </c>
      <c r="E178" s="134" t="s">
        <v>843</v>
      </c>
      <c r="F178" s="135" t="s">
        <v>844</v>
      </c>
      <c r="G178" s="136" t="s">
        <v>420</v>
      </c>
      <c r="H178" s="137">
        <v>150</v>
      </c>
      <c r="I178" s="138"/>
      <c r="J178" s="139">
        <f t="shared" si="10"/>
        <v>0</v>
      </c>
      <c r="K178" s="135" t="s">
        <v>1</v>
      </c>
      <c r="L178" s="32"/>
      <c r="M178" s="140" t="s">
        <v>1</v>
      </c>
      <c r="N178" s="141" t="s">
        <v>42</v>
      </c>
      <c r="P178" s="142">
        <f t="shared" si="11"/>
        <v>0</v>
      </c>
      <c r="Q178" s="142">
        <v>0</v>
      </c>
      <c r="R178" s="142">
        <f t="shared" si="12"/>
        <v>0</v>
      </c>
      <c r="S178" s="142">
        <v>0</v>
      </c>
      <c r="T178" s="143">
        <f t="shared" si="13"/>
        <v>0</v>
      </c>
      <c r="AR178" s="144" t="s">
        <v>141</v>
      </c>
      <c r="AT178" s="144" t="s">
        <v>143</v>
      </c>
      <c r="AU178" s="144" t="s">
        <v>85</v>
      </c>
      <c r="AY178" s="17" t="s">
        <v>140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7" t="s">
        <v>85</v>
      </c>
      <c r="BK178" s="145">
        <f t="shared" si="19"/>
        <v>0</v>
      </c>
      <c r="BL178" s="17" t="s">
        <v>141</v>
      </c>
      <c r="BM178" s="144" t="s">
        <v>669</v>
      </c>
    </row>
    <row r="179" spans="2:65" s="1" customFormat="1" ht="24.25" customHeight="1">
      <c r="B179" s="32"/>
      <c r="C179" s="133" t="s">
        <v>423</v>
      </c>
      <c r="D179" s="133" t="s">
        <v>143</v>
      </c>
      <c r="E179" s="134" t="s">
        <v>845</v>
      </c>
      <c r="F179" s="135" t="s">
        <v>846</v>
      </c>
      <c r="G179" s="136" t="s">
        <v>756</v>
      </c>
      <c r="H179" s="137">
        <v>1</v>
      </c>
      <c r="I179" s="138"/>
      <c r="J179" s="139">
        <f t="shared" si="10"/>
        <v>0</v>
      </c>
      <c r="K179" s="135" t="s">
        <v>1</v>
      </c>
      <c r="L179" s="32"/>
      <c r="M179" s="140" t="s">
        <v>1</v>
      </c>
      <c r="N179" s="141" t="s">
        <v>42</v>
      </c>
      <c r="P179" s="142">
        <f t="shared" si="11"/>
        <v>0</v>
      </c>
      <c r="Q179" s="142">
        <v>0</v>
      </c>
      <c r="R179" s="142">
        <f t="shared" si="12"/>
        <v>0</v>
      </c>
      <c r="S179" s="142">
        <v>0</v>
      </c>
      <c r="T179" s="143">
        <f t="shared" si="13"/>
        <v>0</v>
      </c>
      <c r="AR179" s="144" t="s">
        <v>141</v>
      </c>
      <c r="AT179" s="144" t="s">
        <v>143</v>
      </c>
      <c r="AU179" s="144" t="s">
        <v>85</v>
      </c>
      <c r="AY179" s="17" t="s">
        <v>140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7" t="s">
        <v>85</v>
      </c>
      <c r="BK179" s="145">
        <f t="shared" si="19"/>
        <v>0</v>
      </c>
      <c r="BL179" s="17" t="s">
        <v>141</v>
      </c>
      <c r="BM179" s="144" t="s">
        <v>847</v>
      </c>
    </row>
    <row r="180" spans="2:65" s="1" customFormat="1" ht="16.5" customHeight="1">
      <c r="B180" s="32"/>
      <c r="C180" s="133" t="s">
        <v>427</v>
      </c>
      <c r="D180" s="133" t="s">
        <v>143</v>
      </c>
      <c r="E180" s="134" t="s">
        <v>848</v>
      </c>
      <c r="F180" s="135" t="s">
        <v>849</v>
      </c>
      <c r="G180" s="136" t="s">
        <v>723</v>
      </c>
      <c r="H180" s="137">
        <v>5</v>
      </c>
      <c r="I180" s="138"/>
      <c r="J180" s="139">
        <f t="shared" si="10"/>
        <v>0</v>
      </c>
      <c r="K180" s="135" t="s">
        <v>1</v>
      </c>
      <c r="L180" s="32"/>
      <c r="M180" s="140" t="s">
        <v>1</v>
      </c>
      <c r="N180" s="141" t="s">
        <v>42</v>
      </c>
      <c r="P180" s="142">
        <f t="shared" si="11"/>
        <v>0</v>
      </c>
      <c r="Q180" s="142">
        <v>0</v>
      </c>
      <c r="R180" s="142">
        <f t="shared" si="12"/>
        <v>0</v>
      </c>
      <c r="S180" s="142">
        <v>0</v>
      </c>
      <c r="T180" s="143">
        <f t="shared" si="13"/>
        <v>0</v>
      </c>
      <c r="AR180" s="144" t="s">
        <v>141</v>
      </c>
      <c r="AT180" s="144" t="s">
        <v>143</v>
      </c>
      <c r="AU180" s="144" t="s">
        <v>85</v>
      </c>
      <c r="AY180" s="17" t="s">
        <v>140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7" t="s">
        <v>85</v>
      </c>
      <c r="BK180" s="145">
        <f t="shared" si="19"/>
        <v>0</v>
      </c>
      <c r="BL180" s="17" t="s">
        <v>141</v>
      </c>
      <c r="BM180" s="144" t="s">
        <v>850</v>
      </c>
    </row>
    <row r="181" spans="2:65" s="1" customFormat="1" ht="16.5" customHeight="1">
      <c r="B181" s="32"/>
      <c r="C181" s="133" t="s">
        <v>431</v>
      </c>
      <c r="D181" s="133" t="s">
        <v>143</v>
      </c>
      <c r="E181" s="134" t="s">
        <v>851</v>
      </c>
      <c r="F181" s="135" t="s">
        <v>852</v>
      </c>
      <c r="G181" s="136" t="s">
        <v>723</v>
      </c>
      <c r="H181" s="137">
        <v>60</v>
      </c>
      <c r="I181" s="138"/>
      <c r="J181" s="139">
        <f t="shared" si="10"/>
        <v>0</v>
      </c>
      <c r="K181" s="135" t="s">
        <v>1</v>
      </c>
      <c r="L181" s="32"/>
      <c r="M181" s="140" t="s">
        <v>1</v>
      </c>
      <c r="N181" s="141" t="s">
        <v>42</v>
      </c>
      <c r="P181" s="142">
        <f t="shared" si="11"/>
        <v>0</v>
      </c>
      <c r="Q181" s="142">
        <v>0</v>
      </c>
      <c r="R181" s="142">
        <f t="shared" si="12"/>
        <v>0</v>
      </c>
      <c r="S181" s="142">
        <v>0</v>
      </c>
      <c r="T181" s="143">
        <f t="shared" si="13"/>
        <v>0</v>
      </c>
      <c r="AR181" s="144" t="s">
        <v>141</v>
      </c>
      <c r="AT181" s="144" t="s">
        <v>143</v>
      </c>
      <c r="AU181" s="144" t="s">
        <v>85</v>
      </c>
      <c r="AY181" s="17" t="s">
        <v>140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7" t="s">
        <v>85</v>
      </c>
      <c r="BK181" s="145">
        <f t="shared" si="19"/>
        <v>0</v>
      </c>
      <c r="BL181" s="17" t="s">
        <v>141</v>
      </c>
      <c r="BM181" s="144" t="s">
        <v>853</v>
      </c>
    </row>
    <row r="182" spans="2:65" s="1" customFormat="1" ht="16.5" customHeight="1">
      <c r="B182" s="32"/>
      <c r="C182" s="133" t="s">
        <v>435</v>
      </c>
      <c r="D182" s="133" t="s">
        <v>143</v>
      </c>
      <c r="E182" s="134" t="s">
        <v>854</v>
      </c>
      <c r="F182" s="135" t="s">
        <v>855</v>
      </c>
      <c r="G182" s="136" t="s">
        <v>756</v>
      </c>
      <c r="H182" s="137">
        <v>1</v>
      </c>
      <c r="I182" s="138"/>
      <c r="J182" s="139">
        <f t="shared" si="10"/>
        <v>0</v>
      </c>
      <c r="K182" s="135" t="s">
        <v>1</v>
      </c>
      <c r="L182" s="32"/>
      <c r="M182" s="140" t="s">
        <v>1</v>
      </c>
      <c r="N182" s="141" t="s">
        <v>42</v>
      </c>
      <c r="P182" s="142">
        <f t="shared" si="11"/>
        <v>0</v>
      </c>
      <c r="Q182" s="142">
        <v>0</v>
      </c>
      <c r="R182" s="142">
        <f t="shared" si="12"/>
        <v>0</v>
      </c>
      <c r="S182" s="142">
        <v>0</v>
      </c>
      <c r="T182" s="143">
        <f t="shared" si="13"/>
        <v>0</v>
      </c>
      <c r="AR182" s="144" t="s">
        <v>141</v>
      </c>
      <c r="AT182" s="144" t="s">
        <v>143</v>
      </c>
      <c r="AU182" s="144" t="s">
        <v>85</v>
      </c>
      <c r="AY182" s="17" t="s">
        <v>140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7" t="s">
        <v>85</v>
      </c>
      <c r="BK182" s="145">
        <f t="shared" si="19"/>
        <v>0</v>
      </c>
      <c r="BL182" s="17" t="s">
        <v>141</v>
      </c>
      <c r="BM182" s="144" t="s">
        <v>856</v>
      </c>
    </row>
    <row r="183" spans="2:65" s="1" customFormat="1" ht="16.5" customHeight="1">
      <c r="B183" s="32"/>
      <c r="C183" s="133" t="s">
        <v>441</v>
      </c>
      <c r="D183" s="133" t="s">
        <v>143</v>
      </c>
      <c r="E183" s="134" t="s">
        <v>857</v>
      </c>
      <c r="F183" s="135" t="s">
        <v>858</v>
      </c>
      <c r="G183" s="136" t="s">
        <v>156</v>
      </c>
      <c r="H183" s="137">
        <v>2</v>
      </c>
      <c r="I183" s="138"/>
      <c r="J183" s="139">
        <f t="shared" si="10"/>
        <v>0</v>
      </c>
      <c r="K183" s="135" t="s">
        <v>1</v>
      </c>
      <c r="L183" s="32"/>
      <c r="M183" s="140" t="s">
        <v>1</v>
      </c>
      <c r="N183" s="141" t="s">
        <v>42</v>
      </c>
      <c r="P183" s="142">
        <f t="shared" si="11"/>
        <v>0</v>
      </c>
      <c r="Q183" s="142">
        <v>0</v>
      </c>
      <c r="R183" s="142">
        <f t="shared" si="12"/>
        <v>0</v>
      </c>
      <c r="S183" s="142">
        <v>0</v>
      </c>
      <c r="T183" s="143">
        <f t="shared" si="13"/>
        <v>0</v>
      </c>
      <c r="AR183" s="144" t="s">
        <v>141</v>
      </c>
      <c r="AT183" s="144" t="s">
        <v>143</v>
      </c>
      <c r="AU183" s="144" t="s">
        <v>85</v>
      </c>
      <c r="AY183" s="17" t="s">
        <v>140</v>
      </c>
      <c r="BE183" s="145">
        <f t="shared" si="14"/>
        <v>0</v>
      </c>
      <c r="BF183" s="145">
        <f t="shared" si="15"/>
        <v>0</v>
      </c>
      <c r="BG183" s="145">
        <f t="shared" si="16"/>
        <v>0</v>
      </c>
      <c r="BH183" s="145">
        <f t="shared" si="17"/>
        <v>0</v>
      </c>
      <c r="BI183" s="145">
        <f t="shared" si="18"/>
        <v>0</v>
      </c>
      <c r="BJ183" s="17" t="s">
        <v>85</v>
      </c>
      <c r="BK183" s="145">
        <f t="shared" si="19"/>
        <v>0</v>
      </c>
      <c r="BL183" s="17" t="s">
        <v>141</v>
      </c>
      <c r="BM183" s="144" t="s">
        <v>859</v>
      </c>
    </row>
    <row r="184" spans="2:65" s="1" customFormat="1" ht="16.5" customHeight="1">
      <c r="B184" s="32"/>
      <c r="C184" s="133" t="s">
        <v>447</v>
      </c>
      <c r="D184" s="133" t="s">
        <v>143</v>
      </c>
      <c r="E184" s="134" t="s">
        <v>860</v>
      </c>
      <c r="F184" s="135" t="s">
        <v>861</v>
      </c>
      <c r="G184" s="136" t="s">
        <v>156</v>
      </c>
      <c r="H184" s="137">
        <v>2</v>
      </c>
      <c r="I184" s="138"/>
      <c r="J184" s="139">
        <f t="shared" si="10"/>
        <v>0</v>
      </c>
      <c r="K184" s="135" t="s">
        <v>1</v>
      </c>
      <c r="L184" s="32"/>
      <c r="M184" s="140" t="s">
        <v>1</v>
      </c>
      <c r="N184" s="141" t="s">
        <v>42</v>
      </c>
      <c r="P184" s="142">
        <f t="shared" si="11"/>
        <v>0</v>
      </c>
      <c r="Q184" s="142">
        <v>0</v>
      </c>
      <c r="R184" s="142">
        <f t="shared" si="12"/>
        <v>0</v>
      </c>
      <c r="S184" s="142">
        <v>0</v>
      </c>
      <c r="T184" s="143">
        <f t="shared" si="13"/>
        <v>0</v>
      </c>
      <c r="AR184" s="144" t="s">
        <v>141</v>
      </c>
      <c r="AT184" s="144" t="s">
        <v>143</v>
      </c>
      <c r="AU184" s="144" t="s">
        <v>85</v>
      </c>
      <c r="AY184" s="17" t="s">
        <v>140</v>
      </c>
      <c r="BE184" s="145">
        <f t="shared" si="14"/>
        <v>0</v>
      </c>
      <c r="BF184" s="145">
        <f t="shared" si="15"/>
        <v>0</v>
      </c>
      <c r="BG184" s="145">
        <f t="shared" si="16"/>
        <v>0</v>
      </c>
      <c r="BH184" s="145">
        <f t="shared" si="17"/>
        <v>0</v>
      </c>
      <c r="BI184" s="145">
        <f t="shared" si="18"/>
        <v>0</v>
      </c>
      <c r="BJ184" s="17" t="s">
        <v>85</v>
      </c>
      <c r="BK184" s="145">
        <f t="shared" si="19"/>
        <v>0</v>
      </c>
      <c r="BL184" s="17" t="s">
        <v>141</v>
      </c>
      <c r="BM184" s="144" t="s">
        <v>862</v>
      </c>
    </row>
    <row r="185" spans="2:65" s="1" customFormat="1" ht="16.5" customHeight="1">
      <c r="B185" s="32"/>
      <c r="C185" s="133" t="s">
        <v>451</v>
      </c>
      <c r="D185" s="133" t="s">
        <v>143</v>
      </c>
      <c r="E185" s="134" t="s">
        <v>863</v>
      </c>
      <c r="F185" s="135" t="s">
        <v>864</v>
      </c>
      <c r="G185" s="136" t="s">
        <v>756</v>
      </c>
      <c r="H185" s="137">
        <v>1</v>
      </c>
      <c r="I185" s="138"/>
      <c r="J185" s="139">
        <f t="shared" si="10"/>
        <v>0</v>
      </c>
      <c r="K185" s="135" t="s">
        <v>1</v>
      </c>
      <c r="L185" s="32"/>
      <c r="M185" s="140" t="s">
        <v>1</v>
      </c>
      <c r="N185" s="141" t="s">
        <v>42</v>
      </c>
      <c r="P185" s="142">
        <f t="shared" si="11"/>
        <v>0</v>
      </c>
      <c r="Q185" s="142">
        <v>0</v>
      </c>
      <c r="R185" s="142">
        <f t="shared" si="12"/>
        <v>0</v>
      </c>
      <c r="S185" s="142">
        <v>0</v>
      </c>
      <c r="T185" s="143">
        <f t="shared" si="13"/>
        <v>0</v>
      </c>
      <c r="AR185" s="144" t="s">
        <v>141</v>
      </c>
      <c r="AT185" s="144" t="s">
        <v>143</v>
      </c>
      <c r="AU185" s="144" t="s">
        <v>85</v>
      </c>
      <c r="AY185" s="17" t="s">
        <v>140</v>
      </c>
      <c r="BE185" s="145">
        <f t="shared" si="14"/>
        <v>0</v>
      </c>
      <c r="BF185" s="145">
        <f t="shared" si="15"/>
        <v>0</v>
      </c>
      <c r="BG185" s="145">
        <f t="shared" si="16"/>
        <v>0</v>
      </c>
      <c r="BH185" s="145">
        <f t="shared" si="17"/>
        <v>0</v>
      </c>
      <c r="BI185" s="145">
        <f t="shared" si="18"/>
        <v>0</v>
      </c>
      <c r="BJ185" s="17" t="s">
        <v>85</v>
      </c>
      <c r="BK185" s="145">
        <f t="shared" si="19"/>
        <v>0</v>
      </c>
      <c r="BL185" s="17" t="s">
        <v>141</v>
      </c>
      <c r="BM185" s="144" t="s">
        <v>865</v>
      </c>
    </row>
    <row r="186" spans="2:65" s="1" customFormat="1" ht="16.5" customHeight="1">
      <c r="B186" s="32"/>
      <c r="C186" s="133" t="s">
        <v>454</v>
      </c>
      <c r="D186" s="133" t="s">
        <v>143</v>
      </c>
      <c r="E186" s="134" t="s">
        <v>866</v>
      </c>
      <c r="F186" s="135" t="s">
        <v>867</v>
      </c>
      <c r="G186" s="136" t="s">
        <v>756</v>
      </c>
      <c r="H186" s="137">
        <v>1</v>
      </c>
      <c r="I186" s="138"/>
      <c r="J186" s="139">
        <f t="shared" si="10"/>
        <v>0</v>
      </c>
      <c r="K186" s="135" t="s">
        <v>1</v>
      </c>
      <c r="L186" s="32"/>
      <c r="M186" s="140" t="s">
        <v>1</v>
      </c>
      <c r="N186" s="141" t="s">
        <v>42</v>
      </c>
      <c r="P186" s="142">
        <f t="shared" si="11"/>
        <v>0</v>
      </c>
      <c r="Q186" s="142">
        <v>0</v>
      </c>
      <c r="R186" s="142">
        <f t="shared" si="12"/>
        <v>0</v>
      </c>
      <c r="S186" s="142">
        <v>0</v>
      </c>
      <c r="T186" s="143">
        <f t="shared" si="13"/>
        <v>0</v>
      </c>
      <c r="AR186" s="144" t="s">
        <v>141</v>
      </c>
      <c r="AT186" s="144" t="s">
        <v>143</v>
      </c>
      <c r="AU186" s="144" t="s">
        <v>85</v>
      </c>
      <c r="AY186" s="17" t="s">
        <v>140</v>
      </c>
      <c r="BE186" s="145">
        <f t="shared" si="14"/>
        <v>0</v>
      </c>
      <c r="BF186" s="145">
        <f t="shared" si="15"/>
        <v>0</v>
      </c>
      <c r="BG186" s="145">
        <f t="shared" si="16"/>
        <v>0</v>
      </c>
      <c r="BH186" s="145">
        <f t="shared" si="17"/>
        <v>0</v>
      </c>
      <c r="BI186" s="145">
        <f t="shared" si="18"/>
        <v>0</v>
      </c>
      <c r="BJ186" s="17" t="s">
        <v>85</v>
      </c>
      <c r="BK186" s="145">
        <f t="shared" si="19"/>
        <v>0</v>
      </c>
      <c r="BL186" s="17" t="s">
        <v>141</v>
      </c>
      <c r="BM186" s="144" t="s">
        <v>868</v>
      </c>
    </row>
    <row r="187" spans="2:65" s="11" customFormat="1" ht="25.9" customHeight="1">
      <c r="B187" s="121"/>
      <c r="D187" s="122" t="s">
        <v>76</v>
      </c>
      <c r="E187" s="123" t="s">
        <v>711</v>
      </c>
      <c r="F187" s="123" t="s">
        <v>869</v>
      </c>
      <c r="I187" s="124"/>
      <c r="J187" s="125">
        <f>BK187</f>
        <v>0</v>
      </c>
      <c r="L187" s="121"/>
      <c r="M187" s="126"/>
      <c r="P187" s="127">
        <f>SUM(P188:P202)</f>
        <v>0</v>
      </c>
      <c r="R187" s="127">
        <f>SUM(R188:R202)</f>
        <v>0</v>
      </c>
      <c r="T187" s="128">
        <f>SUM(T188:T202)</f>
        <v>0</v>
      </c>
      <c r="AR187" s="122" t="s">
        <v>85</v>
      </c>
      <c r="AT187" s="129" t="s">
        <v>76</v>
      </c>
      <c r="AU187" s="129" t="s">
        <v>77</v>
      </c>
      <c r="AY187" s="122" t="s">
        <v>140</v>
      </c>
      <c r="BK187" s="130">
        <f>SUM(BK188:BK202)</f>
        <v>0</v>
      </c>
    </row>
    <row r="188" spans="2:65" s="1" customFormat="1" ht="16.5" customHeight="1">
      <c r="B188" s="32"/>
      <c r="C188" s="133" t="s">
        <v>460</v>
      </c>
      <c r="D188" s="133" t="s">
        <v>143</v>
      </c>
      <c r="E188" s="134" t="s">
        <v>870</v>
      </c>
      <c r="F188" s="135" t="s">
        <v>871</v>
      </c>
      <c r="G188" s="136" t="s">
        <v>420</v>
      </c>
      <c r="H188" s="137">
        <v>1050</v>
      </c>
      <c r="I188" s="138"/>
      <c r="J188" s="139">
        <f t="shared" ref="J188:J202" si="20">ROUND(I188*H188,2)</f>
        <v>0</v>
      </c>
      <c r="K188" s="135" t="s">
        <v>1</v>
      </c>
      <c r="L188" s="32"/>
      <c r="M188" s="140" t="s">
        <v>1</v>
      </c>
      <c r="N188" s="141" t="s">
        <v>42</v>
      </c>
      <c r="P188" s="142">
        <f t="shared" ref="P188:P202" si="21">O188*H188</f>
        <v>0</v>
      </c>
      <c r="Q188" s="142">
        <v>0</v>
      </c>
      <c r="R188" s="142">
        <f t="shared" ref="R188:R202" si="22">Q188*H188</f>
        <v>0</v>
      </c>
      <c r="S188" s="142">
        <v>0</v>
      </c>
      <c r="T188" s="143">
        <f t="shared" ref="T188:T202" si="23">S188*H188</f>
        <v>0</v>
      </c>
      <c r="AR188" s="144" t="s">
        <v>141</v>
      </c>
      <c r="AT188" s="144" t="s">
        <v>143</v>
      </c>
      <c r="AU188" s="144" t="s">
        <v>85</v>
      </c>
      <c r="AY188" s="17" t="s">
        <v>140</v>
      </c>
      <c r="BE188" s="145">
        <f t="shared" ref="BE188:BE202" si="24">IF(N188="základní",J188,0)</f>
        <v>0</v>
      </c>
      <c r="BF188" s="145">
        <f t="shared" ref="BF188:BF202" si="25">IF(N188="snížená",J188,0)</f>
        <v>0</v>
      </c>
      <c r="BG188" s="145">
        <f t="shared" ref="BG188:BG202" si="26">IF(N188="zákl. přenesená",J188,0)</f>
        <v>0</v>
      </c>
      <c r="BH188" s="145">
        <f t="shared" ref="BH188:BH202" si="27">IF(N188="sníž. přenesená",J188,0)</f>
        <v>0</v>
      </c>
      <c r="BI188" s="145">
        <f t="shared" ref="BI188:BI202" si="28">IF(N188="nulová",J188,0)</f>
        <v>0</v>
      </c>
      <c r="BJ188" s="17" t="s">
        <v>85</v>
      </c>
      <c r="BK188" s="145">
        <f t="shared" ref="BK188:BK202" si="29">ROUND(I188*H188,2)</f>
        <v>0</v>
      </c>
      <c r="BL188" s="17" t="s">
        <v>141</v>
      </c>
      <c r="BM188" s="144" t="s">
        <v>872</v>
      </c>
    </row>
    <row r="189" spans="2:65" s="1" customFormat="1" ht="16.5" customHeight="1">
      <c r="B189" s="32"/>
      <c r="C189" s="133" t="s">
        <v>467</v>
      </c>
      <c r="D189" s="133" t="s">
        <v>143</v>
      </c>
      <c r="E189" s="134" t="s">
        <v>873</v>
      </c>
      <c r="F189" s="135" t="s">
        <v>874</v>
      </c>
      <c r="G189" s="136" t="s">
        <v>420</v>
      </c>
      <c r="H189" s="137">
        <v>740</v>
      </c>
      <c r="I189" s="138"/>
      <c r="J189" s="139">
        <f t="shared" si="20"/>
        <v>0</v>
      </c>
      <c r="K189" s="135" t="s">
        <v>1</v>
      </c>
      <c r="L189" s="32"/>
      <c r="M189" s="140" t="s">
        <v>1</v>
      </c>
      <c r="N189" s="141" t="s">
        <v>42</v>
      </c>
      <c r="P189" s="142">
        <f t="shared" si="21"/>
        <v>0</v>
      </c>
      <c r="Q189" s="142">
        <v>0</v>
      </c>
      <c r="R189" s="142">
        <f t="shared" si="22"/>
        <v>0</v>
      </c>
      <c r="S189" s="142">
        <v>0</v>
      </c>
      <c r="T189" s="143">
        <f t="shared" si="23"/>
        <v>0</v>
      </c>
      <c r="AR189" s="144" t="s">
        <v>141</v>
      </c>
      <c r="AT189" s="144" t="s">
        <v>143</v>
      </c>
      <c r="AU189" s="144" t="s">
        <v>85</v>
      </c>
      <c r="AY189" s="17" t="s">
        <v>140</v>
      </c>
      <c r="BE189" s="145">
        <f t="shared" si="24"/>
        <v>0</v>
      </c>
      <c r="BF189" s="145">
        <f t="shared" si="25"/>
        <v>0</v>
      </c>
      <c r="BG189" s="145">
        <f t="shared" si="26"/>
        <v>0</v>
      </c>
      <c r="BH189" s="145">
        <f t="shared" si="27"/>
        <v>0</v>
      </c>
      <c r="BI189" s="145">
        <f t="shared" si="28"/>
        <v>0</v>
      </c>
      <c r="BJ189" s="17" t="s">
        <v>85</v>
      </c>
      <c r="BK189" s="145">
        <f t="shared" si="29"/>
        <v>0</v>
      </c>
      <c r="BL189" s="17" t="s">
        <v>141</v>
      </c>
      <c r="BM189" s="144" t="s">
        <v>875</v>
      </c>
    </row>
    <row r="190" spans="2:65" s="1" customFormat="1" ht="16.5" customHeight="1">
      <c r="B190" s="32"/>
      <c r="C190" s="133" t="s">
        <v>473</v>
      </c>
      <c r="D190" s="133" t="s">
        <v>143</v>
      </c>
      <c r="E190" s="134" t="s">
        <v>876</v>
      </c>
      <c r="F190" s="135" t="s">
        <v>877</v>
      </c>
      <c r="G190" s="136" t="s">
        <v>420</v>
      </c>
      <c r="H190" s="137">
        <v>120</v>
      </c>
      <c r="I190" s="138"/>
      <c r="J190" s="139">
        <f t="shared" si="20"/>
        <v>0</v>
      </c>
      <c r="K190" s="135" t="s">
        <v>1</v>
      </c>
      <c r="L190" s="32"/>
      <c r="M190" s="140" t="s">
        <v>1</v>
      </c>
      <c r="N190" s="141" t="s">
        <v>42</v>
      </c>
      <c r="P190" s="142">
        <f t="shared" si="21"/>
        <v>0</v>
      </c>
      <c r="Q190" s="142">
        <v>0</v>
      </c>
      <c r="R190" s="142">
        <f t="shared" si="22"/>
        <v>0</v>
      </c>
      <c r="S190" s="142">
        <v>0</v>
      </c>
      <c r="T190" s="143">
        <f t="shared" si="23"/>
        <v>0</v>
      </c>
      <c r="AR190" s="144" t="s">
        <v>141</v>
      </c>
      <c r="AT190" s="144" t="s">
        <v>143</v>
      </c>
      <c r="AU190" s="144" t="s">
        <v>85</v>
      </c>
      <c r="AY190" s="17" t="s">
        <v>140</v>
      </c>
      <c r="BE190" s="145">
        <f t="shared" si="24"/>
        <v>0</v>
      </c>
      <c r="BF190" s="145">
        <f t="shared" si="25"/>
        <v>0</v>
      </c>
      <c r="BG190" s="145">
        <f t="shared" si="26"/>
        <v>0</v>
      </c>
      <c r="BH190" s="145">
        <f t="shared" si="27"/>
        <v>0</v>
      </c>
      <c r="BI190" s="145">
        <f t="shared" si="28"/>
        <v>0</v>
      </c>
      <c r="BJ190" s="17" t="s">
        <v>85</v>
      </c>
      <c r="BK190" s="145">
        <f t="shared" si="29"/>
        <v>0</v>
      </c>
      <c r="BL190" s="17" t="s">
        <v>141</v>
      </c>
      <c r="BM190" s="144" t="s">
        <v>878</v>
      </c>
    </row>
    <row r="191" spans="2:65" s="1" customFormat="1" ht="16.5" customHeight="1">
      <c r="B191" s="32"/>
      <c r="C191" s="133" t="s">
        <v>477</v>
      </c>
      <c r="D191" s="133" t="s">
        <v>143</v>
      </c>
      <c r="E191" s="134" t="s">
        <v>879</v>
      </c>
      <c r="F191" s="135" t="s">
        <v>880</v>
      </c>
      <c r="G191" s="136" t="s">
        <v>395</v>
      </c>
      <c r="H191" s="137">
        <v>2</v>
      </c>
      <c r="I191" s="138"/>
      <c r="J191" s="139">
        <f t="shared" si="20"/>
        <v>0</v>
      </c>
      <c r="K191" s="135" t="s">
        <v>1</v>
      </c>
      <c r="L191" s="32"/>
      <c r="M191" s="140" t="s">
        <v>1</v>
      </c>
      <c r="N191" s="141" t="s">
        <v>42</v>
      </c>
      <c r="P191" s="142">
        <f t="shared" si="21"/>
        <v>0</v>
      </c>
      <c r="Q191" s="142">
        <v>0</v>
      </c>
      <c r="R191" s="142">
        <f t="shared" si="22"/>
        <v>0</v>
      </c>
      <c r="S191" s="142">
        <v>0</v>
      </c>
      <c r="T191" s="143">
        <f t="shared" si="23"/>
        <v>0</v>
      </c>
      <c r="AR191" s="144" t="s">
        <v>141</v>
      </c>
      <c r="AT191" s="144" t="s">
        <v>143</v>
      </c>
      <c r="AU191" s="144" t="s">
        <v>85</v>
      </c>
      <c r="AY191" s="17" t="s">
        <v>140</v>
      </c>
      <c r="BE191" s="145">
        <f t="shared" si="24"/>
        <v>0</v>
      </c>
      <c r="BF191" s="145">
        <f t="shared" si="25"/>
        <v>0</v>
      </c>
      <c r="BG191" s="145">
        <f t="shared" si="26"/>
        <v>0</v>
      </c>
      <c r="BH191" s="145">
        <f t="shared" si="27"/>
        <v>0</v>
      </c>
      <c r="BI191" s="145">
        <f t="shared" si="28"/>
        <v>0</v>
      </c>
      <c r="BJ191" s="17" t="s">
        <v>85</v>
      </c>
      <c r="BK191" s="145">
        <f t="shared" si="29"/>
        <v>0</v>
      </c>
      <c r="BL191" s="17" t="s">
        <v>141</v>
      </c>
      <c r="BM191" s="144" t="s">
        <v>881</v>
      </c>
    </row>
    <row r="192" spans="2:65" s="1" customFormat="1" ht="16.5" customHeight="1">
      <c r="B192" s="32"/>
      <c r="C192" s="133" t="s">
        <v>481</v>
      </c>
      <c r="D192" s="133" t="s">
        <v>143</v>
      </c>
      <c r="E192" s="134" t="s">
        <v>882</v>
      </c>
      <c r="F192" s="135" t="s">
        <v>883</v>
      </c>
      <c r="G192" s="136" t="s">
        <v>395</v>
      </c>
      <c r="H192" s="137">
        <v>1</v>
      </c>
      <c r="I192" s="138"/>
      <c r="J192" s="139">
        <f t="shared" si="20"/>
        <v>0</v>
      </c>
      <c r="K192" s="135" t="s">
        <v>1</v>
      </c>
      <c r="L192" s="32"/>
      <c r="M192" s="140" t="s">
        <v>1</v>
      </c>
      <c r="N192" s="141" t="s">
        <v>42</v>
      </c>
      <c r="P192" s="142">
        <f t="shared" si="21"/>
        <v>0</v>
      </c>
      <c r="Q192" s="142">
        <v>0</v>
      </c>
      <c r="R192" s="142">
        <f t="shared" si="22"/>
        <v>0</v>
      </c>
      <c r="S192" s="142">
        <v>0</v>
      </c>
      <c r="T192" s="143">
        <f t="shared" si="23"/>
        <v>0</v>
      </c>
      <c r="AR192" s="144" t="s">
        <v>141</v>
      </c>
      <c r="AT192" s="144" t="s">
        <v>143</v>
      </c>
      <c r="AU192" s="144" t="s">
        <v>85</v>
      </c>
      <c r="AY192" s="17" t="s">
        <v>140</v>
      </c>
      <c r="BE192" s="145">
        <f t="shared" si="24"/>
        <v>0</v>
      </c>
      <c r="BF192" s="145">
        <f t="shared" si="25"/>
        <v>0</v>
      </c>
      <c r="BG192" s="145">
        <f t="shared" si="26"/>
        <v>0</v>
      </c>
      <c r="BH192" s="145">
        <f t="shared" si="27"/>
        <v>0</v>
      </c>
      <c r="BI192" s="145">
        <f t="shared" si="28"/>
        <v>0</v>
      </c>
      <c r="BJ192" s="17" t="s">
        <v>85</v>
      </c>
      <c r="BK192" s="145">
        <f t="shared" si="29"/>
        <v>0</v>
      </c>
      <c r="BL192" s="17" t="s">
        <v>141</v>
      </c>
      <c r="BM192" s="144" t="s">
        <v>884</v>
      </c>
    </row>
    <row r="193" spans="2:65" s="1" customFormat="1" ht="16.5" customHeight="1">
      <c r="B193" s="32"/>
      <c r="C193" s="133" t="s">
        <v>485</v>
      </c>
      <c r="D193" s="133" t="s">
        <v>143</v>
      </c>
      <c r="E193" s="134" t="s">
        <v>885</v>
      </c>
      <c r="F193" s="135" t="s">
        <v>886</v>
      </c>
      <c r="G193" s="136" t="s">
        <v>395</v>
      </c>
      <c r="H193" s="137">
        <v>2</v>
      </c>
      <c r="I193" s="138"/>
      <c r="J193" s="139">
        <f t="shared" si="20"/>
        <v>0</v>
      </c>
      <c r="K193" s="135" t="s">
        <v>1</v>
      </c>
      <c r="L193" s="32"/>
      <c r="M193" s="140" t="s">
        <v>1</v>
      </c>
      <c r="N193" s="141" t="s">
        <v>42</v>
      </c>
      <c r="P193" s="142">
        <f t="shared" si="21"/>
        <v>0</v>
      </c>
      <c r="Q193" s="142">
        <v>0</v>
      </c>
      <c r="R193" s="142">
        <f t="shared" si="22"/>
        <v>0</v>
      </c>
      <c r="S193" s="142">
        <v>0</v>
      </c>
      <c r="T193" s="143">
        <f t="shared" si="23"/>
        <v>0</v>
      </c>
      <c r="AR193" s="144" t="s">
        <v>141</v>
      </c>
      <c r="AT193" s="144" t="s">
        <v>143</v>
      </c>
      <c r="AU193" s="144" t="s">
        <v>85</v>
      </c>
      <c r="AY193" s="17" t="s">
        <v>140</v>
      </c>
      <c r="BE193" s="145">
        <f t="shared" si="24"/>
        <v>0</v>
      </c>
      <c r="BF193" s="145">
        <f t="shared" si="25"/>
        <v>0</v>
      </c>
      <c r="BG193" s="145">
        <f t="shared" si="26"/>
        <v>0</v>
      </c>
      <c r="BH193" s="145">
        <f t="shared" si="27"/>
        <v>0</v>
      </c>
      <c r="BI193" s="145">
        <f t="shared" si="28"/>
        <v>0</v>
      </c>
      <c r="BJ193" s="17" t="s">
        <v>85</v>
      </c>
      <c r="BK193" s="145">
        <f t="shared" si="29"/>
        <v>0</v>
      </c>
      <c r="BL193" s="17" t="s">
        <v>141</v>
      </c>
      <c r="BM193" s="144" t="s">
        <v>887</v>
      </c>
    </row>
    <row r="194" spans="2:65" s="1" customFormat="1" ht="16.5" customHeight="1">
      <c r="B194" s="32"/>
      <c r="C194" s="133" t="s">
        <v>489</v>
      </c>
      <c r="D194" s="133" t="s">
        <v>143</v>
      </c>
      <c r="E194" s="134" t="s">
        <v>888</v>
      </c>
      <c r="F194" s="135" t="s">
        <v>889</v>
      </c>
      <c r="G194" s="136" t="s">
        <v>395</v>
      </c>
      <c r="H194" s="137">
        <v>1</v>
      </c>
      <c r="I194" s="138"/>
      <c r="J194" s="139">
        <f t="shared" si="20"/>
        <v>0</v>
      </c>
      <c r="K194" s="135" t="s">
        <v>1</v>
      </c>
      <c r="L194" s="32"/>
      <c r="M194" s="140" t="s">
        <v>1</v>
      </c>
      <c r="N194" s="141" t="s">
        <v>42</v>
      </c>
      <c r="P194" s="142">
        <f t="shared" si="21"/>
        <v>0</v>
      </c>
      <c r="Q194" s="142">
        <v>0</v>
      </c>
      <c r="R194" s="142">
        <f t="shared" si="22"/>
        <v>0</v>
      </c>
      <c r="S194" s="142">
        <v>0</v>
      </c>
      <c r="T194" s="143">
        <f t="shared" si="23"/>
        <v>0</v>
      </c>
      <c r="AR194" s="144" t="s">
        <v>141</v>
      </c>
      <c r="AT194" s="144" t="s">
        <v>143</v>
      </c>
      <c r="AU194" s="144" t="s">
        <v>85</v>
      </c>
      <c r="AY194" s="17" t="s">
        <v>140</v>
      </c>
      <c r="BE194" s="145">
        <f t="shared" si="24"/>
        <v>0</v>
      </c>
      <c r="BF194" s="145">
        <f t="shared" si="25"/>
        <v>0</v>
      </c>
      <c r="BG194" s="145">
        <f t="shared" si="26"/>
        <v>0</v>
      </c>
      <c r="BH194" s="145">
        <f t="shared" si="27"/>
        <v>0</v>
      </c>
      <c r="BI194" s="145">
        <f t="shared" si="28"/>
        <v>0</v>
      </c>
      <c r="BJ194" s="17" t="s">
        <v>85</v>
      </c>
      <c r="BK194" s="145">
        <f t="shared" si="29"/>
        <v>0</v>
      </c>
      <c r="BL194" s="17" t="s">
        <v>141</v>
      </c>
      <c r="BM194" s="144" t="s">
        <v>890</v>
      </c>
    </row>
    <row r="195" spans="2:65" s="1" customFormat="1" ht="16.5" customHeight="1">
      <c r="B195" s="32"/>
      <c r="C195" s="133" t="s">
        <v>493</v>
      </c>
      <c r="D195" s="133" t="s">
        <v>143</v>
      </c>
      <c r="E195" s="134" t="s">
        <v>891</v>
      </c>
      <c r="F195" s="135" t="s">
        <v>892</v>
      </c>
      <c r="G195" s="136" t="s">
        <v>420</v>
      </c>
      <c r="H195" s="137">
        <v>30</v>
      </c>
      <c r="I195" s="138"/>
      <c r="J195" s="139">
        <f t="shared" si="20"/>
        <v>0</v>
      </c>
      <c r="K195" s="135" t="s">
        <v>1</v>
      </c>
      <c r="L195" s="32"/>
      <c r="M195" s="140" t="s">
        <v>1</v>
      </c>
      <c r="N195" s="141" t="s">
        <v>42</v>
      </c>
      <c r="P195" s="142">
        <f t="shared" si="21"/>
        <v>0</v>
      </c>
      <c r="Q195" s="142">
        <v>0</v>
      </c>
      <c r="R195" s="142">
        <f t="shared" si="22"/>
        <v>0</v>
      </c>
      <c r="S195" s="142">
        <v>0</v>
      </c>
      <c r="T195" s="143">
        <f t="shared" si="23"/>
        <v>0</v>
      </c>
      <c r="AR195" s="144" t="s">
        <v>141</v>
      </c>
      <c r="AT195" s="144" t="s">
        <v>143</v>
      </c>
      <c r="AU195" s="144" t="s">
        <v>85</v>
      </c>
      <c r="AY195" s="17" t="s">
        <v>140</v>
      </c>
      <c r="BE195" s="145">
        <f t="shared" si="24"/>
        <v>0</v>
      </c>
      <c r="BF195" s="145">
        <f t="shared" si="25"/>
        <v>0</v>
      </c>
      <c r="BG195" s="145">
        <f t="shared" si="26"/>
        <v>0</v>
      </c>
      <c r="BH195" s="145">
        <f t="shared" si="27"/>
        <v>0</v>
      </c>
      <c r="BI195" s="145">
        <f t="shared" si="28"/>
        <v>0</v>
      </c>
      <c r="BJ195" s="17" t="s">
        <v>85</v>
      </c>
      <c r="BK195" s="145">
        <f t="shared" si="29"/>
        <v>0</v>
      </c>
      <c r="BL195" s="17" t="s">
        <v>141</v>
      </c>
      <c r="BM195" s="144" t="s">
        <v>893</v>
      </c>
    </row>
    <row r="196" spans="2:65" s="1" customFormat="1" ht="16.5" customHeight="1">
      <c r="B196" s="32"/>
      <c r="C196" s="133" t="s">
        <v>497</v>
      </c>
      <c r="D196" s="133" t="s">
        <v>143</v>
      </c>
      <c r="E196" s="134" t="s">
        <v>894</v>
      </c>
      <c r="F196" s="135" t="s">
        <v>895</v>
      </c>
      <c r="G196" s="136" t="s">
        <v>420</v>
      </c>
      <c r="H196" s="137">
        <v>60</v>
      </c>
      <c r="I196" s="138"/>
      <c r="J196" s="139">
        <f t="shared" si="20"/>
        <v>0</v>
      </c>
      <c r="K196" s="135" t="s">
        <v>1</v>
      </c>
      <c r="L196" s="32"/>
      <c r="M196" s="140" t="s">
        <v>1</v>
      </c>
      <c r="N196" s="141" t="s">
        <v>42</v>
      </c>
      <c r="P196" s="142">
        <f t="shared" si="21"/>
        <v>0</v>
      </c>
      <c r="Q196" s="142">
        <v>0</v>
      </c>
      <c r="R196" s="142">
        <f t="shared" si="22"/>
        <v>0</v>
      </c>
      <c r="S196" s="142">
        <v>0</v>
      </c>
      <c r="T196" s="143">
        <f t="shared" si="23"/>
        <v>0</v>
      </c>
      <c r="AR196" s="144" t="s">
        <v>141</v>
      </c>
      <c r="AT196" s="144" t="s">
        <v>143</v>
      </c>
      <c r="AU196" s="144" t="s">
        <v>85</v>
      </c>
      <c r="AY196" s="17" t="s">
        <v>140</v>
      </c>
      <c r="BE196" s="145">
        <f t="shared" si="24"/>
        <v>0</v>
      </c>
      <c r="BF196" s="145">
        <f t="shared" si="25"/>
        <v>0</v>
      </c>
      <c r="BG196" s="145">
        <f t="shared" si="26"/>
        <v>0</v>
      </c>
      <c r="BH196" s="145">
        <f t="shared" si="27"/>
        <v>0</v>
      </c>
      <c r="BI196" s="145">
        <f t="shared" si="28"/>
        <v>0</v>
      </c>
      <c r="BJ196" s="17" t="s">
        <v>85</v>
      </c>
      <c r="BK196" s="145">
        <f t="shared" si="29"/>
        <v>0</v>
      </c>
      <c r="BL196" s="17" t="s">
        <v>141</v>
      </c>
      <c r="BM196" s="144" t="s">
        <v>896</v>
      </c>
    </row>
    <row r="197" spans="2:65" s="1" customFormat="1" ht="16.5" customHeight="1">
      <c r="B197" s="32"/>
      <c r="C197" s="133" t="s">
        <v>504</v>
      </c>
      <c r="D197" s="133" t="s">
        <v>143</v>
      </c>
      <c r="E197" s="134" t="s">
        <v>897</v>
      </c>
      <c r="F197" s="135" t="s">
        <v>898</v>
      </c>
      <c r="G197" s="136" t="s">
        <v>420</v>
      </c>
      <c r="H197" s="137">
        <v>20</v>
      </c>
      <c r="I197" s="138"/>
      <c r="J197" s="139">
        <f t="shared" si="20"/>
        <v>0</v>
      </c>
      <c r="K197" s="135" t="s">
        <v>1</v>
      </c>
      <c r="L197" s="32"/>
      <c r="M197" s="140" t="s">
        <v>1</v>
      </c>
      <c r="N197" s="141" t="s">
        <v>42</v>
      </c>
      <c r="P197" s="142">
        <f t="shared" si="21"/>
        <v>0</v>
      </c>
      <c r="Q197" s="142">
        <v>0</v>
      </c>
      <c r="R197" s="142">
        <f t="shared" si="22"/>
        <v>0</v>
      </c>
      <c r="S197" s="142">
        <v>0</v>
      </c>
      <c r="T197" s="143">
        <f t="shared" si="23"/>
        <v>0</v>
      </c>
      <c r="AR197" s="144" t="s">
        <v>141</v>
      </c>
      <c r="AT197" s="144" t="s">
        <v>143</v>
      </c>
      <c r="AU197" s="144" t="s">
        <v>85</v>
      </c>
      <c r="AY197" s="17" t="s">
        <v>140</v>
      </c>
      <c r="BE197" s="145">
        <f t="shared" si="24"/>
        <v>0</v>
      </c>
      <c r="BF197" s="145">
        <f t="shared" si="25"/>
        <v>0</v>
      </c>
      <c r="BG197" s="145">
        <f t="shared" si="26"/>
        <v>0</v>
      </c>
      <c r="BH197" s="145">
        <f t="shared" si="27"/>
        <v>0</v>
      </c>
      <c r="BI197" s="145">
        <f t="shared" si="28"/>
        <v>0</v>
      </c>
      <c r="BJ197" s="17" t="s">
        <v>85</v>
      </c>
      <c r="BK197" s="145">
        <f t="shared" si="29"/>
        <v>0</v>
      </c>
      <c r="BL197" s="17" t="s">
        <v>141</v>
      </c>
      <c r="BM197" s="144" t="s">
        <v>899</v>
      </c>
    </row>
    <row r="198" spans="2:65" s="1" customFormat="1" ht="16.5" customHeight="1">
      <c r="B198" s="32"/>
      <c r="C198" s="133" t="s">
        <v>508</v>
      </c>
      <c r="D198" s="133" t="s">
        <v>143</v>
      </c>
      <c r="E198" s="134" t="s">
        <v>900</v>
      </c>
      <c r="F198" s="135" t="s">
        <v>901</v>
      </c>
      <c r="G198" s="136" t="s">
        <v>420</v>
      </c>
      <c r="H198" s="137">
        <v>3500</v>
      </c>
      <c r="I198" s="138"/>
      <c r="J198" s="139">
        <f t="shared" si="20"/>
        <v>0</v>
      </c>
      <c r="K198" s="135" t="s">
        <v>1</v>
      </c>
      <c r="L198" s="32"/>
      <c r="M198" s="140" t="s">
        <v>1</v>
      </c>
      <c r="N198" s="141" t="s">
        <v>42</v>
      </c>
      <c r="P198" s="142">
        <f t="shared" si="21"/>
        <v>0</v>
      </c>
      <c r="Q198" s="142">
        <v>0</v>
      </c>
      <c r="R198" s="142">
        <f t="shared" si="22"/>
        <v>0</v>
      </c>
      <c r="S198" s="142">
        <v>0</v>
      </c>
      <c r="T198" s="143">
        <f t="shared" si="23"/>
        <v>0</v>
      </c>
      <c r="AR198" s="144" t="s">
        <v>141</v>
      </c>
      <c r="AT198" s="144" t="s">
        <v>143</v>
      </c>
      <c r="AU198" s="144" t="s">
        <v>85</v>
      </c>
      <c r="AY198" s="17" t="s">
        <v>140</v>
      </c>
      <c r="BE198" s="145">
        <f t="shared" si="24"/>
        <v>0</v>
      </c>
      <c r="BF198" s="145">
        <f t="shared" si="25"/>
        <v>0</v>
      </c>
      <c r="BG198" s="145">
        <f t="shared" si="26"/>
        <v>0</v>
      </c>
      <c r="BH198" s="145">
        <f t="shared" si="27"/>
        <v>0</v>
      </c>
      <c r="BI198" s="145">
        <f t="shared" si="28"/>
        <v>0</v>
      </c>
      <c r="BJ198" s="17" t="s">
        <v>85</v>
      </c>
      <c r="BK198" s="145">
        <f t="shared" si="29"/>
        <v>0</v>
      </c>
      <c r="BL198" s="17" t="s">
        <v>141</v>
      </c>
      <c r="BM198" s="144" t="s">
        <v>902</v>
      </c>
    </row>
    <row r="199" spans="2:65" s="1" customFormat="1" ht="16.5" customHeight="1">
      <c r="B199" s="32"/>
      <c r="C199" s="133" t="s">
        <v>513</v>
      </c>
      <c r="D199" s="133" t="s">
        <v>143</v>
      </c>
      <c r="E199" s="134" t="s">
        <v>903</v>
      </c>
      <c r="F199" s="135" t="s">
        <v>904</v>
      </c>
      <c r="G199" s="136" t="s">
        <v>420</v>
      </c>
      <c r="H199" s="137">
        <v>110</v>
      </c>
      <c r="I199" s="138"/>
      <c r="J199" s="139">
        <f t="shared" si="20"/>
        <v>0</v>
      </c>
      <c r="K199" s="135" t="s">
        <v>1</v>
      </c>
      <c r="L199" s="32"/>
      <c r="M199" s="140" t="s">
        <v>1</v>
      </c>
      <c r="N199" s="141" t="s">
        <v>42</v>
      </c>
      <c r="P199" s="142">
        <f t="shared" si="21"/>
        <v>0</v>
      </c>
      <c r="Q199" s="142">
        <v>0</v>
      </c>
      <c r="R199" s="142">
        <f t="shared" si="22"/>
        <v>0</v>
      </c>
      <c r="S199" s="142">
        <v>0</v>
      </c>
      <c r="T199" s="143">
        <f t="shared" si="23"/>
        <v>0</v>
      </c>
      <c r="AR199" s="144" t="s">
        <v>141</v>
      </c>
      <c r="AT199" s="144" t="s">
        <v>143</v>
      </c>
      <c r="AU199" s="144" t="s">
        <v>85</v>
      </c>
      <c r="AY199" s="17" t="s">
        <v>140</v>
      </c>
      <c r="BE199" s="145">
        <f t="shared" si="24"/>
        <v>0</v>
      </c>
      <c r="BF199" s="145">
        <f t="shared" si="25"/>
        <v>0</v>
      </c>
      <c r="BG199" s="145">
        <f t="shared" si="26"/>
        <v>0</v>
      </c>
      <c r="BH199" s="145">
        <f t="shared" si="27"/>
        <v>0</v>
      </c>
      <c r="BI199" s="145">
        <f t="shared" si="28"/>
        <v>0</v>
      </c>
      <c r="BJ199" s="17" t="s">
        <v>85</v>
      </c>
      <c r="BK199" s="145">
        <f t="shared" si="29"/>
        <v>0</v>
      </c>
      <c r="BL199" s="17" t="s">
        <v>141</v>
      </c>
      <c r="BM199" s="144" t="s">
        <v>905</v>
      </c>
    </row>
    <row r="200" spans="2:65" s="1" customFormat="1" ht="16.5" customHeight="1">
      <c r="B200" s="32"/>
      <c r="C200" s="133" t="s">
        <v>517</v>
      </c>
      <c r="D200" s="133" t="s">
        <v>143</v>
      </c>
      <c r="E200" s="134" t="s">
        <v>906</v>
      </c>
      <c r="F200" s="135" t="s">
        <v>907</v>
      </c>
      <c r="G200" s="136" t="s">
        <v>420</v>
      </c>
      <c r="H200" s="137">
        <v>110</v>
      </c>
      <c r="I200" s="138"/>
      <c r="J200" s="139">
        <f t="shared" si="20"/>
        <v>0</v>
      </c>
      <c r="K200" s="135" t="s">
        <v>1</v>
      </c>
      <c r="L200" s="32"/>
      <c r="M200" s="140" t="s">
        <v>1</v>
      </c>
      <c r="N200" s="141" t="s">
        <v>42</v>
      </c>
      <c r="P200" s="142">
        <f t="shared" si="21"/>
        <v>0</v>
      </c>
      <c r="Q200" s="142">
        <v>0</v>
      </c>
      <c r="R200" s="142">
        <f t="shared" si="22"/>
        <v>0</v>
      </c>
      <c r="S200" s="142">
        <v>0</v>
      </c>
      <c r="T200" s="143">
        <f t="shared" si="23"/>
        <v>0</v>
      </c>
      <c r="AR200" s="144" t="s">
        <v>141</v>
      </c>
      <c r="AT200" s="144" t="s">
        <v>143</v>
      </c>
      <c r="AU200" s="144" t="s">
        <v>85</v>
      </c>
      <c r="AY200" s="17" t="s">
        <v>140</v>
      </c>
      <c r="BE200" s="145">
        <f t="shared" si="24"/>
        <v>0</v>
      </c>
      <c r="BF200" s="145">
        <f t="shared" si="25"/>
        <v>0</v>
      </c>
      <c r="BG200" s="145">
        <f t="shared" si="26"/>
        <v>0</v>
      </c>
      <c r="BH200" s="145">
        <f t="shared" si="27"/>
        <v>0</v>
      </c>
      <c r="BI200" s="145">
        <f t="shared" si="28"/>
        <v>0</v>
      </c>
      <c r="BJ200" s="17" t="s">
        <v>85</v>
      </c>
      <c r="BK200" s="145">
        <f t="shared" si="29"/>
        <v>0</v>
      </c>
      <c r="BL200" s="17" t="s">
        <v>141</v>
      </c>
      <c r="BM200" s="144" t="s">
        <v>908</v>
      </c>
    </row>
    <row r="201" spans="2:65" s="1" customFormat="1" ht="16.5" customHeight="1">
      <c r="B201" s="32"/>
      <c r="C201" s="133" t="s">
        <v>522</v>
      </c>
      <c r="D201" s="133" t="s">
        <v>143</v>
      </c>
      <c r="E201" s="134" t="s">
        <v>909</v>
      </c>
      <c r="F201" s="135" t="s">
        <v>910</v>
      </c>
      <c r="G201" s="136" t="s">
        <v>420</v>
      </c>
      <c r="H201" s="137">
        <v>300</v>
      </c>
      <c r="I201" s="138"/>
      <c r="J201" s="139">
        <f t="shared" si="20"/>
        <v>0</v>
      </c>
      <c r="K201" s="135" t="s">
        <v>1</v>
      </c>
      <c r="L201" s="32"/>
      <c r="M201" s="140" t="s">
        <v>1</v>
      </c>
      <c r="N201" s="141" t="s">
        <v>42</v>
      </c>
      <c r="P201" s="142">
        <f t="shared" si="21"/>
        <v>0</v>
      </c>
      <c r="Q201" s="142">
        <v>0</v>
      </c>
      <c r="R201" s="142">
        <f t="shared" si="22"/>
        <v>0</v>
      </c>
      <c r="S201" s="142">
        <v>0</v>
      </c>
      <c r="T201" s="143">
        <f t="shared" si="23"/>
        <v>0</v>
      </c>
      <c r="AR201" s="144" t="s">
        <v>141</v>
      </c>
      <c r="AT201" s="144" t="s">
        <v>143</v>
      </c>
      <c r="AU201" s="144" t="s">
        <v>85</v>
      </c>
      <c r="AY201" s="17" t="s">
        <v>140</v>
      </c>
      <c r="BE201" s="145">
        <f t="shared" si="24"/>
        <v>0</v>
      </c>
      <c r="BF201" s="145">
        <f t="shared" si="25"/>
        <v>0</v>
      </c>
      <c r="BG201" s="145">
        <f t="shared" si="26"/>
        <v>0</v>
      </c>
      <c r="BH201" s="145">
        <f t="shared" si="27"/>
        <v>0</v>
      </c>
      <c r="BI201" s="145">
        <f t="shared" si="28"/>
        <v>0</v>
      </c>
      <c r="BJ201" s="17" t="s">
        <v>85</v>
      </c>
      <c r="BK201" s="145">
        <f t="shared" si="29"/>
        <v>0</v>
      </c>
      <c r="BL201" s="17" t="s">
        <v>141</v>
      </c>
      <c r="BM201" s="144" t="s">
        <v>911</v>
      </c>
    </row>
    <row r="202" spans="2:65" s="1" customFormat="1" ht="24.25" customHeight="1">
      <c r="B202" s="32"/>
      <c r="C202" s="133" t="s">
        <v>527</v>
      </c>
      <c r="D202" s="133" t="s">
        <v>143</v>
      </c>
      <c r="E202" s="134" t="s">
        <v>912</v>
      </c>
      <c r="F202" s="135" t="s">
        <v>913</v>
      </c>
      <c r="G202" s="136" t="s">
        <v>756</v>
      </c>
      <c r="H202" s="137">
        <v>1</v>
      </c>
      <c r="I202" s="138"/>
      <c r="J202" s="139">
        <f t="shared" si="20"/>
        <v>0</v>
      </c>
      <c r="K202" s="135" t="s">
        <v>1</v>
      </c>
      <c r="L202" s="32"/>
      <c r="M202" s="140" t="s">
        <v>1</v>
      </c>
      <c r="N202" s="141" t="s">
        <v>42</v>
      </c>
      <c r="P202" s="142">
        <f t="shared" si="21"/>
        <v>0</v>
      </c>
      <c r="Q202" s="142">
        <v>0</v>
      </c>
      <c r="R202" s="142">
        <f t="shared" si="22"/>
        <v>0</v>
      </c>
      <c r="S202" s="142">
        <v>0</v>
      </c>
      <c r="T202" s="143">
        <f t="shared" si="23"/>
        <v>0</v>
      </c>
      <c r="AR202" s="144" t="s">
        <v>141</v>
      </c>
      <c r="AT202" s="144" t="s">
        <v>143</v>
      </c>
      <c r="AU202" s="144" t="s">
        <v>85</v>
      </c>
      <c r="AY202" s="17" t="s">
        <v>140</v>
      </c>
      <c r="BE202" s="145">
        <f t="shared" si="24"/>
        <v>0</v>
      </c>
      <c r="BF202" s="145">
        <f t="shared" si="25"/>
        <v>0</v>
      </c>
      <c r="BG202" s="145">
        <f t="shared" si="26"/>
        <v>0</v>
      </c>
      <c r="BH202" s="145">
        <f t="shared" si="27"/>
        <v>0</v>
      </c>
      <c r="BI202" s="145">
        <f t="shared" si="28"/>
        <v>0</v>
      </c>
      <c r="BJ202" s="17" t="s">
        <v>85</v>
      </c>
      <c r="BK202" s="145">
        <f t="shared" si="29"/>
        <v>0</v>
      </c>
      <c r="BL202" s="17" t="s">
        <v>141</v>
      </c>
      <c r="BM202" s="144" t="s">
        <v>914</v>
      </c>
    </row>
    <row r="203" spans="2:65" s="11" customFormat="1" ht="25.9" customHeight="1">
      <c r="B203" s="121"/>
      <c r="D203" s="122" t="s">
        <v>76</v>
      </c>
      <c r="E203" s="123" t="s">
        <v>715</v>
      </c>
      <c r="F203" s="123" t="s">
        <v>915</v>
      </c>
      <c r="I203" s="124"/>
      <c r="J203" s="125">
        <f>BK203</f>
        <v>0</v>
      </c>
      <c r="L203" s="121"/>
      <c r="M203" s="126"/>
      <c r="P203" s="127">
        <f>SUM(P204:P209)</f>
        <v>0</v>
      </c>
      <c r="R203" s="127">
        <f>SUM(R204:R209)</f>
        <v>0</v>
      </c>
      <c r="T203" s="128">
        <f>SUM(T204:T209)</f>
        <v>0</v>
      </c>
      <c r="AR203" s="122" t="s">
        <v>85</v>
      </c>
      <c r="AT203" s="129" t="s">
        <v>76</v>
      </c>
      <c r="AU203" s="129" t="s">
        <v>77</v>
      </c>
      <c r="AY203" s="122" t="s">
        <v>140</v>
      </c>
      <c r="BK203" s="130">
        <f>SUM(BK204:BK209)</f>
        <v>0</v>
      </c>
    </row>
    <row r="204" spans="2:65" s="1" customFormat="1" ht="16.5" customHeight="1">
      <c r="B204" s="32"/>
      <c r="C204" s="133" t="s">
        <v>533</v>
      </c>
      <c r="D204" s="133" t="s">
        <v>143</v>
      </c>
      <c r="E204" s="134" t="s">
        <v>916</v>
      </c>
      <c r="F204" s="135" t="s">
        <v>917</v>
      </c>
      <c r="G204" s="136" t="s">
        <v>756</v>
      </c>
      <c r="H204" s="137">
        <v>1</v>
      </c>
      <c r="I204" s="138"/>
      <c r="J204" s="139">
        <f t="shared" ref="J204:J209" si="30">ROUND(I204*H204,2)</f>
        <v>0</v>
      </c>
      <c r="K204" s="135" t="s">
        <v>1</v>
      </c>
      <c r="L204" s="32"/>
      <c r="M204" s="140" t="s">
        <v>1</v>
      </c>
      <c r="N204" s="141" t="s">
        <v>42</v>
      </c>
      <c r="P204" s="142">
        <f t="shared" ref="P204:P209" si="31">O204*H204</f>
        <v>0</v>
      </c>
      <c r="Q204" s="142">
        <v>0</v>
      </c>
      <c r="R204" s="142">
        <f t="shared" ref="R204:R209" si="32">Q204*H204</f>
        <v>0</v>
      </c>
      <c r="S204" s="142">
        <v>0</v>
      </c>
      <c r="T204" s="143">
        <f t="shared" ref="T204:T209" si="33">S204*H204</f>
        <v>0</v>
      </c>
      <c r="AR204" s="144" t="s">
        <v>141</v>
      </c>
      <c r="AT204" s="144" t="s">
        <v>143</v>
      </c>
      <c r="AU204" s="144" t="s">
        <v>85</v>
      </c>
      <c r="AY204" s="17" t="s">
        <v>140</v>
      </c>
      <c r="BE204" s="145">
        <f t="shared" ref="BE204:BE209" si="34">IF(N204="základní",J204,0)</f>
        <v>0</v>
      </c>
      <c r="BF204" s="145">
        <f t="shared" ref="BF204:BF209" si="35">IF(N204="snížená",J204,0)</f>
        <v>0</v>
      </c>
      <c r="BG204" s="145">
        <f t="shared" ref="BG204:BG209" si="36">IF(N204="zákl. přenesená",J204,0)</f>
        <v>0</v>
      </c>
      <c r="BH204" s="145">
        <f t="shared" ref="BH204:BH209" si="37">IF(N204="sníž. přenesená",J204,0)</f>
        <v>0</v>
      </c>
      <c r="BI204" s="145">
        <f t="shared" ref="BI204:BI209" si="38">IF(N204="nulová",J204,0)</f>
        <v>0</v>
      </c>
      <c r="BJ204" s="17" t="s">
        <v>85</v>
      </c>
      <c r="BK204" s="145">
        <f t="shared" ref="BK204:BK209" si="39">ROUND(I204*H204,2)</f>
        <v>0</v>
      </c>
      <c r="BL204" s="17" t="s">
        <v>141</v>
      </c>
      <c r="BM204" s="144" t="s">
        <v>918</v>
      </c>
    </row>
    <row r="205" spans="2:65" s="1" customFormat="1" ht="24.25" customHeight="1">
      <c r="B205" s="32"/>
      <c r="C205" s="133" t="s">
        <v>536</v>
      </c>
      <c r="D205" s="133" t="s">
        <v>143</v>
      </c>
      <c r="E205" s="134" t="s">
        <v>919</v>
      </c>
      <c r="F205" s="135" t="s">
        <v>920</v>
      </c>
      <c r="G205" s="136" t="s">
        <v>395</v>
      </c>
      <c r="H205" s="137">
        <v>4</v>
      </c>
      <c r="I205" s="138"/>
      <c r="J205" s="139">
        <f t="shared" si="30"/>
        <v>0</v>
      </c>
      <c r="K205" s="135" t="s">
        <v>1</v>
      </c>
      <c r="L205" s="32"/>
      <c r="M205" s="140" t="s">
        <v>1</v>
      </c>
      <c r="N205" s="141" t="s">
        <v>42</v>
      </c>
      <c r="P205" s="142">
        <f t="shared" si="31"/>
        <v>0</v>
      </c>
      <c r="Q205" s="142">
        <v>0</v>
      </c>
      <c r="R205" s="142">
        <f t="shared" si="32"/>
        <v>0</v>
      </c>
      <c r="S205" s="142">
        <v>0</v>
      </c>
      <c r="T205" s="143">
        <f t="shared" si="33"/>
        <v>0</v>
      </c>
      <c r="AR205" s="144" t="s">
        <v>141</v>
      </c>
      <c r="AT205" s="144" t="s">
        <v>143</v>
      </c>
      <c r="AU205" s="144" t="s">
        <v>85</v>
      </c>
      <c r="AY205" s="17" t="s">
        <v>140</v>
      </c>
      <c r="BE205" s="145">
        <f t="shared" si="34"/>
        <v>0</v>
      </c>
      <c r="BF205" s="145">
        <f t="shared" si="35"/>
        <v>0</v>
      </c>
      <c r="BG205" s="145">
        <f t="shared" si="36"/>
        <v>0</v>
      </c>
      <c r="BH205" s="145">
        <f t="shared" si="37"/>
        <v>0</v>
      </c>
      <c r="BI205" s="145">
        <f t="shared" si="38"/>
        <v>0</v>
      </c>
      <c r="BJ205" s="17" t="s">
        <v>85</v>
      </c>
      <c r="BK205" s="145">
        <f t="shared" si="39"/>
        <v>0</v>
      </c>
      <c r="BL205" s="17" t="s">
        <v>141</v>
      </c>
      <c r="BM205" s="144" t="s">
        <v>921</v>
      </c>
    </row>
    <row r="206" spans="2:65" s="1" customFormat="1" ht="24.25" customHeight="1">
      <c r="B206" s="32"/>
      <c r="C206" s="133" t="s">
        <v>543</v>
      </c>
      <c r="D206" s="133" t="s">
        <v>143</v>
      </c>
      <c r="E206" s="134" t="s">
        <v>922</v>
      </c>
      <c r="F206" s="135" t="s">
        <v>923</v>
      </c>
      <c r="G206" s="136" t="s">
        <v>395</v>
      </c>
      <c r="H206" s="137">
        <v>1</v>
      </c>
      <c r="I206" s="138"/>
      <c r="J206" s="139">
        <f t="shared" si="30"/>
        <v>0</v>
      </c>
      <c r="K206" s="135" t="s">
        <v>1</v>
      </c>
      <c r="L206" s="32"/>
      <c r="M206" s="140" t="s">
        <v>1</v>
      </c>
      <c r="N206" s="141" t="s">
        <v>42</v>
      </c>
      <c r="P206" s="142">
        <f t="shared" si="31"/>
        <v>0</v>
      </c>
      <c r="Q206" s="142">
        <v>0</v>
      </c>
      <c r="R206" s="142">
        <f t="shared" si="32"/>
        <v>0</v>
      </c>
      <c r="S206" s="142">
        <v>0</v>
      </c>
      <c r="T206" s="143">
        <f t="shared" si="33"/>
        <v>0</v>
      </c>
      <c r="AR206" s="144" t="s">
        <v>141</v>
      </c>
      <c r="AT206" s="144" t="s">
        <v>143</v>
      </c>
      <c r="AU206" s="144" t="s">
        <v>85</v>
      </c>
      <c r="AY206" s="17" t="s">
        <v>140</v>
      </c>
      <c r="BE206" s="145">
        <f t="shared" si="34"/>
        <v>0</v>
      </c>
      <c r="BF206" s="145">
        <f t="shared" si="35"/>
        <v>0</v>
      </c>
      <c r="BG206" s="145">
        <f t="shared" si="36"/>
        <v>0</v>
      </c>
      <c r="BH206" s="145">
        <f t="shared" si="37"/>
        <v>0</v>
      </c>
      <c r="BI206" s="145">
        <f t="shared" si="38"/>
        <v>0</v>
      </c>
      <c r="BJ206" s="17" t="s">
        <v>85</v>
      </c>
      <c r="BK206" s="145">
        <f t="shared" si="39"/>
        <v>0</v>
      </c>
      <c r="BL206" s="17" t="s">
        <v>141</v>
      </c>
      <c r="BM206" s="144" t="s">
        <v>924</v>
      </c>
    </row>
    <row r="207" spans="2:65" s="1" customFormat="1" ht="24.25" customHeight="1">
      <c r="B207" s="32"/>
      <c r="C207" s="133" t="s">
        <v>550</v>
      </c>
      <c r="D207" s="133" t="s">
        <v>143</v>
      </c>
      <c r="E207" s="134" t="s">
        <v>925</v>
      </c>
      <c r="F207" s="135" t="s">
        <v>926</v>
      </c>
      <c r="G207" s="136" t="s">
        <v>395</v>
      </c>
      <c r="H207" s="137">
        <v>7</v>
      </c>
      <c r="I207" s="138"/>
      <c r="J207" s="139">
        <f t="shared" si="30"/>
        <v>0</v>
      </c>
      <c r="K207" s="135" t="s">
        <v>1</v>
      </c>
      <c r="L207" s="32"/>
      <c r="M207" s="140" t="s">
        <v>1</v>
      </c>
      <c r="N207" s="141" t="s">
        <v>42</v>
      </c>
      <c r="P207" s="142">
        <f t="shared" si="31"/>
        <v>0</v>
      </c>
      <c r="Q207" s="142">
        <v>0</v>
      </c>
      <c r="R207" s="142">
        <f t="shared" si="32"/>
        <v>0</v>
      </c>
      <c r="S207" s="142">
        <v>0</v>
      </c>
      <c r="T207" s="143">
        <f t="shared" si="33"/>
        <v>0</v>
      </c>
      <c r="AR207" s="144" t="s">
        <v>141</v>
      </c>
      <c r="AT207" s="144" t="s">
        <v>143</v>
      </c>
      <c r="AU207" s="144" t="s">
        <v>85</v>
      </c>
      <c r="AY207" s="17" t="s">
        <v>140</v>
      </c>
      <c r="BE207" s="145">
        <f t="shared" si="34"/>
        <v>0</v>
      </c>
      <c r="BF207" s="145">
        <f t="shared" si="35"/>
        <v>0</v>
      </c>
      <c r="BG207" s="145">
        <f t="shared" si="36"/>
        <v>0</v>
      </c>
      <c r="BH207" s="145">
        <f t="shared" si="37"/>
        <v>0</v>
      </c>
      <c r="BI207" s="145">
        <f t="shared" si="38"/>
        <v>0</v>
      </c>
      <c r="BJ207" s="17" t="s">
        <v>85</v>
      </c>
      <c r="BK207" s="145">
        <f t="shared" si="39"/>
        <v>0</v>
      </c>
      <c r="BL207" s="17" t="s">
        <v>141</v>
      </c>
      <c r="BM207" s="144" t="s">
        <v>927</v>
      </c>
    </row>
    <row r="208" spans="2:65" s="1" customFormat="1" ht="16.5" customHeight="1">
      <c r="B208" s="32"/>
      <c r="C208" s="133" t="s">
        <v>555</v>
      </c>
      <c r="D208" s="133" t="s">
        <v>143</v>
      </c>
      <c r="E208" s="134" t="s">
        <v>928</v>
      </c>
      <c r="F208" s="135" t="s">
        <v>929</v>
      </c>
      <c r="G208" s="136" t="s">
        <v>395</v>
      </c>
      <c r="H208" s="137">
        <v>24</v>
      </c>
      <c r="I208" s="138"/>
      <c r="J208" s="139">
        <f t="shared" si="30"/>
        <v>0</v>
      </c>
      <c r="K208" s="135" t="s">
        <v>1</v>
      </c>
      <c r="L208" s="32"/>
      <c r="M208" s="140" t="s">
        <v>1</v>
      </c>
      <c r="N208" s="141" t="s">
        <v>42</v>
      </c>
      <c r="P208" s="142">
        <f t="shared" si="31"/>
        <v>0</v>
      </c>
      <c r="Q208" s="142">
        <v>0</v>
      </c>
      <c r="R208" s="142">
        <f t="shared" si="32"/>
        <v>0</v>
      </c>
      <c r="S208" s="142">
        <v>0</v>
      </c>
      <c r="T208" s="143">
        <f t="shared" si="33"/>
        <v>0</v>
      </c>
      <c r="AR208" s="144" t="s">
        <v>141</v>
      </c>
      <c r="AT208" s="144" t="s">
        <v>143</v>
      </c>
      <c r="AU208" s="144" t="s">
        <v>85</v>
      </c>
      <c r="AY208" s="17" t="s">
        <v>140</v>
      </c>
      <c r="BE208" s="145">
        <f t="shared" si="34"/>
        <v>0</v>
      </c>
      <c r="BF208" s="145">
        <f t="shared" si="35"/>
        <v>0</v>
      </c>
      <c r="BG208" s="145">
        <f t="shared" si="36"/>
        <v>0</v>
      </c>
      <c r="BH208" s="145">
        <f t="shared" si="37"/>
        <v>0</v>
      </c>
      <c r="BI208" s="145">
        <f t="shared" si="38"/>
        <v>0</v>
      </c>
      <c r="BJ208" s="17" t="s">
        <v>85</v>
      </c>
      <c r="BK208" s="145">
        <f t="shared" si="39"/>
        <v>0</v>
      </c>
      <c r="BL208" s="17" t="s">
        <v>141</v>
      </c>
      <c r="BM208" s="144" t="s">
        <v>930</v>
      </c>
    </row>
    <row r="209" spans="2:65" s="1" customFormat="1" ht="16.5" customHeight="1">
      <c r="B209" s="32"/>
      <c r="C209" s="133" t="s">
        <v>559</v>
      </c>
      <c r="D209" s="133" t="s">
        <v>143</v>
      </c>
      <c r="E209" s="134" t="s">
        <v>931</v>
      </c>
      <c r="F209" s="135" t="s">
        <v>932</v>
      </c>
      <c r="G209" s="136" t="s">
        <v>395</v>
      </c>
      <c r="H209" s="137">
        <v>11</v>
      </c>
      <c r="I209" s="138"/>
      <c r="J209" s="139">
        <f t="shared" si="30"/>
        <v>0</v>
      </c>
      <c r="K209" s="135" t="s">
        <v>1</v>
      </c>
      <c r="L209" s="32"/>
      <c r="M209" s="140" t="s">
        <v>1</v>
      </c>
      <c r="N209" s="141" t="s">
        <v>42</v>
      </c>
      <c r="P209" s="142">
        <f t="shared" si="31"/>
        <v>0</v>
      </c>
      <c r="Q209" s="142">
        <v>0</v>
      </c>
      <c r="R209" s="142">
        <f t="shared" si="32"/>
        <v>0</v>
      </c>
      <c r="S209" s="142">
        <v>0</v>
      </c>
      <c r="T209" s="143">
        <f t="shared" si="33"/>
        <v>0</v>
      </c>
      <c r="AR209" s="144" t="s">
        <v>141</v>
      </c>
      <c r="AT209" s="144" t="s">
        <v>143</v>
      </c>
      <c r="AU209" s="144" t="s">
        <v>85</v>
      </c>
      <c r="AY209" s="17" t="s">
        <v>140</v>
      </c>
      <c r="BE209" s="145">
        <f t="shared" si="34"/>
        <v>0</v>
      </c>
      <c r="BF209" s="145">
        <f t="shared" si="35"/>
        <v>0</v>
      </c>
      <c r="BG209" s="145">
        <f t="shared" si="36"/>
        <v>0</v>
      </c>
      <c r="BH209" s="145">
        <f t="shared" si="37"/>
        <v>0</v>
      </c>
      <c r="BI209" s="145">
        <f t="shared" si="38"/>
        <v>0</v>
      </c>
      <c r="BJ209" s="17" t="s">
        <v>85</v>
      </c>
      <c r="BK209" s="145">
        <f t="shared" si="39"/>
        <v>0</v>
      </c>
      <c r="BL209" s="17" t="s">
        <v>141</v>
      </c>
      <c r="BM209" s="144" t="s">
        <v>933</v>
      </c>
    </row>
    <row r="210" spans="2:65" s="11" customFormat="1" ht="25.9" customHeight="1">
      <c r="B210" s="121"/>
      <c r="D210" s="122" t="s">
        <v>76</v>
      </c>
      <c r="E210" s="123" t="s">
        <v>719</v>
      </c>
      <c r="F210" s="123" t="s">
        <v>934</v>
      </c>
      <c r="I210" s="124"/>
      <c r="J210" s="125">
        <f>BK210</f>
        <v>0</v>
      </c>
      <c r="L210" s="121"/>
      <c r="M210" s="126"/>
      <c r="P210" s="127">
        <f>P211</f>
        <v>0</v>
      </c>
      <c r="R210" s="127">
        <f>R211</f>
        <v>0</v>
      </c>
      <c r="T210" s="128">
        <f>T211</f>
        <v>0</v>
      </c>
      <c r="AR210" s="122" t="s">
        <v>85</v>
      </c>
      <c r="AT210" s="129" t="s">
        <v>76</v>
      </c>
      <c r="AU210" s="129" t="s">
        <v>77</v>
      </c>
      <c r="AY210" s="122" t="s">
        <v>140</v>
      </c>
      <c r="BK210" s="130">
        <f>BK211</f>
        <v>0</v>
      </c>
    </row>
    <row r="211" spans="2:65" s="1" customFormat="1" ht="16.5" customHeight="1">
      <c r="B211" s="32"/>
      <c r="C211" s="133" t="s">
        <v>562</v>
      </c>
      <c r="D211" s="133" t="s">
        <v>143</v>
      </c>
      <c r="E211" s="134" t="s">
        <v>935</v>
      </c>
      <c r="F211" s="135" t="s">
        <v>936</v>
      </c>
      <c r="G211" s="136" t="s">
        <v>330</v>
      </c>
      <c r="H211" s="137">
        <v>1</v>
      </c>
      <c r="I211" s="138"/>
      <c r="J211" s="139">
        <f>ROUND(I211*H211,2)</f>
        <v>0</v>
      </c>
      <c r="K211" s="135" t="s">
        <v>1</v>
      </c>
      <c r="L211" s="32"/>
      <c r="M211" s="185" t="s">
        <v>1</v>
      </c>
      <c r="N211" s="186" t="s">
        <v>42</v>
      </c>
      <c r="O211" s="187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AR211" s="144" t="s">
        <v>141</v>
      </c>
      <c r="AT211" s="144" t="s">
        <v>143</v>
      </c>
      <c r="AU211" s="144" t="s">
        <v>85</v>
      </c>
      <c r="AY211" s="17" t="s">
        <v>140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85</v>
      </c>
      <c r="BK211" s="145">
        <f>ROUND(I211*H211,2)</f>
        <v>0</v>
      </c>
      <c r="BL211" s="17" t="s">
        <v>141</v>
      </c>
      <c r="BM211" s="144" t="s">
        <v>937</v>
      </c>
    </row>
    <row r="212" spans="2:65" s="1" customFormat="1" ht="7" customHeight="1">
      <c r="B212" s="44"/>
      <c r="C212" s="45"/>
      <c r="D212" s="45"/>
      <c r="E212" s="45"/>
      <c r="F212" s="45"/>
      <c r="G212" s="45"/>
      <c r="H212" s="45"/>
      <c r="I212" s="45"/>
      <c r="J212" s="45"/>
      <c r="K212" s="45"/>
      <c r="L212" s="32"/>
    </row>
  </sheetData>
  <sheetProtection algorithmName="SHA-512" hashValue="48jQJw83fesoaDjxfyKO3drgoRuHCMqBiOMibOlsyrm+lA1UYigNcGBzIGlZZTmkGDRaRf2ASwtFBh9qstMiOQ==" saltValue="BQlpmVk4pt2xQdYjcxYeQkA3Wp+dRkBevc2MFb2hlHwMqJRqE0qO9s/Q/cUkQooOYBoYD5RKUuE/dGAuiSVGvw==" spinCount="100000" sheet="1" objects="1" scenarios="1" formatColumns="0" formatRows="0" autoFilter="0"/>
  <autoFilter ref="C121:K21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showGridLines="0" workbookViewId="0"/>
  </sheetViews>
  <sheetFormatPr defaultRowHeight="10"/>
  <cols>
    <col min="1" max="1" width="8.33203125" customWidth="1"/>
    <col min="2" max="2" width="1.6640625" customWidth="1"/>
    <col min="3" max="3" width="25" customWidth="1"/>
    <col min="4" max="4" width="75.7773437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7" customHeight="1"/>
    <row r="3" spans="2:8" ht="7" customHeight="1">
      <c r="B3" s="18"/>
      <c r="C3" s="19"/>
      <c r="D3" s="19"/>
      <c r="E3" s="19"/>
      <c r="F3" s="19"/>
      <c r="G3" s="19"/>
      <c r="H3" s="20"/>
    </row>
    <row r="4" spans="2:8" ht="25" customHeight="1">
      <c r="B4" s="20"/>
      <c r="C4" s="21" t="s">
        <v>938</v>
      </c>
      <c r="H4" s="20"/>
    </row>
    <row r="5" spans="2:8" ht="12" customHeight="1">
      <c r="B5" s="20"/>
      <c r="C5" s="24" t="s">
        <v>13</v>
      </c>
      <c r="D5" s="217" t="s">
        <v>14</v>
      </c>
      <c r="E5" s="213"/>
      <c r="F5" s="213"/>
      <c r="H5" s="20"/>
    </row>
    <row r="6" spans="2:8" ht="37" customHeight="1">
      <c r="B6" s="20"/>
      <c r="C6" s="26" t="s">
        <v>16</v>
      </c>
      <c r="D6" s="214" t="s">
        <v>17</v>
      </c>
      <c r="E6" s="213"/>
      <c r="F6" s="213"/>
      <c r="H6" s="20"/>
    </row>
    <row r="7" spans="2:8" ht="24.75" customHeight="1">
      <c r="B7" s="20"/>
      <c r="C7" s="27" t="s">
        <v>22</v>
      </c>
      <c r="D7" s="52" t="str">
        <f>'Rekapitulace stavby'!AN8</f>
        <v>2. 5. 2024</v>
      </c>
      <c r="H7" s="20"/>
    </row>
    <row r="8" spans="2:8" s="1" customFormat="1" ht="10.75" customHeight="1">
      <c r="B8" s="32"/>
      <c r="H8" s="32"/>
    </row>
    <row r="9" spans="2:8" s="10" customFormat="1" ht="29.25" customHeight="1">
      <c r="B9" s="113"/>
      <c r="C9" s="114" t="s">
        <v>58</v>
      </c>
      <c r="D9" s="115" t="s">
        <v>59</v>
      </c>
      <c r="E9" s="115" t="s">
        <v>127</v>
      </c>
      <c r="F9" s="116" t="s">
        <v>939</v>
      </c>
      <c r="H9" s="113"/>
    </row>
    <row r="10" spans="2:8" s="1" customFormat="1" ht="26.5" customHeight="1">
      <c r="B10" s="32"/>
      <c r="C10" s="190" t="s">
        <v>82</v>
      </c>
      <c r="D10" s="190" t="s">
        <v>83</v>
      </c>
      <c r="H10" s="32"/>
    </row>
    <row r="11" spans="2:8" s="1" customFormat="1" ht="16.75" customHeight="1">
      <c r="B11" s="32"/>
      <c r="C11" s="191" t="s">
        <v>94</v>
      </c>
      <c r="D11" s="192" t="s">
        <v>1</v>
      </c>
      <c r="E11" s="193" t="s">
        <v>1</v>
      </c>
      <c r="F11" s="194">
        <v>77.069999999999993</v>
      </c>
      <c r="H11" s="32"/>
    </row>
    <row r="12" spans="2:8" s="1" customFormat="1" ht="16.75" customHeight="1">
      <c r="B12" s="32"/>
      <c r="C12" s="195" t="s">
        <v>1</v>
      </c>
      <c r="D12" s="195" t="s">
        <v>608</v>
      </c>
      <c r="E12" s="17" t="s">
        <v>1</v>
      </c>
      <c r="F12" s="196">
        <v>77.069999999999993</v>
      </c>
      <c r="H12" s="32"/>
    </row>
    <row r="13" spans="2:8" s="1" customFormat="1" ht="16.75" customHeight="1">
      <c r="B13" s="32"/>
      <c r="C13" s="195" t="s">
        <v>94</v>
      </c>
      <c r="D13" s="195" t="s">
        <v>153</v>
      </c>
      <c r="E13" s="17" t="s">
        <v>1</v>
      </c>
      <c r="F13" s="196">
        <v>77.069999999999993</v>
      </c>
      <c r="H13" s="32"/>
    </row>
    <row r="14" spans="2:8" s="1" customFormat="1" ht="16.75" customHeight="1">
      <c r="B14" s="32"/>
      <c r="C14" s="197" t="s">
        <v>940</v>
      </c>
      <c r="H14" s="32"/>
    </row>
    <row r="15" spans="2:8" s="1" customFormat="1" ht="16.75" customHeight="1">
      <c r="B15" s="32"/>
      <c r="C15" s="195" t="s">
        <v>605</v>
      </c>
      <c r="D15" s="195" t="s">
        <v>941</v>
      </c>
      <c r="E15" s="17" t="s">
        <v>161</v>
      </c>
      <c r="F15" s="196">
        <v>77.069999999999993</v>
      </c>
      <c r="H15" s="32"/>
    </row>
    <row r="16" spans="2:8" s="1" customFormat="1" ht="16.75" customHeight="1">
      <c r="B16" s="32"/>
      <c r="C16" s="195" t="s">
        <v>616</v>
      </c>
      <c r="D16" s="195" t="s">
        <v>942</v>
      </c>
      <c r="E16" s="17" t="s">
        <v>161</v>
      </c>
      <c r="F16" s="196">
        <v>77.069999999999993</v>
      </c>
      <c r="H16" s="32"/>
    </row>
    <row r="17" spans="2:8" s="1" customFormat="1" ht="16.75" customHeight="1">
      <c r="B17" s="32"/>
      <c r="C17" s="195" t="s">
        <v>620</v>
      </c>
      <c r="D17" s="195" t="s">
        <v>943</v>
      </c>
      <c r="E17" s="17" t="s">
        <v>161</v>
      </c>
      <c r="F17" s="196">
        <v>77.069999999999993</v>
      </c>
      <c r="H17" s="32"/>
    </row>
    <row r="18" spans="2:8" s="1" customFormat="1" ht="16.75" customHeight="1">
      <c r="B18" s="32"/>
      <c r="C18" s="195" t="s">
        <v>628</v>
      </c>
      <c r="D18" s="195" t="s">
        <v>944</v>
      </c>
      <c r="E18" s="17" t="s">
        <v>161</v>
      </c>
      <c r="F18" s="196">
        <v>77.069999999999993</v>
      </c>
      <c r="H18" s="32"/>
    </row>
    <row r="19" spans="2:8" s="1" customFormat="1" ht="16.75" customHeight="1">
      <c r="B19" s="32"/>
      <c r="C19" s="191" t="s">
        <v>96</v>
      </c>
      <c r="D19" s="192" t="s">
        <v>1</v>
      </c>
      <c r="E19" s="193" t="s">
        <v>1</v>
      </c>
      <c r="F19" s="194">
        <v>67.802999999999997</v>
      </c>
      <c r="H19" s="32"/>
    </row>
    <row r="20" spans="2:8" s="1" customFormat="1" ht="16.75" customHeight="1">
      <c r="B20" s="32"/>
      <c r="C20" s="195" t="s">
        <v>1</v>
      </c>
      <c r="D20" s="195" t="s">
        <v>613</v>
      </c>
      <c r="E20" s="17" t="s">
        <v>1</v>
      </c>
      <c r="F20" s="196">
        <v>0</v>
      </c>
      <c r="H20" s="32"/>
    </row>
    <row r="21" spans="2:8" s="1" customFormat="1" ht="16.75" customHeight="1">
      <c r="B21" s="32"/>
      <c r="C21" s="195" t="s">
        <v>1</v>
      </c>
      <c r="D21" s="195" t="s">
        <v>190</v>
      </c>
      <c r="E21" s="17" t="s">
        <v>1</v>
      </c>
      <c r="F21" s="196">
        <v>19</v>
      </c>
      <c r="H21" s="32"/>
    </row>
    <row r="22" spans="2:8" s="1" customFormat="1" ht="16.75" customHeight="1">
      <c r="B22" s="32"/>
      <c r="C22" s="195" t="s">
        <v>1</v>
      </c>
      <c r="D22" s="195" t="s">
        <v>191</v>
      </c>
      <c r="E22" s="17" t="s">
        <v>1</v>
      </c>
      <c r="F22" s="196">
        <v>3.1629999999999998</v>
      </c>
      <c r="H22" s="32"/>
    </row>
    <row r="23" spans="2:8" s="1" customFormat="1" ht="16.75" customHeight="1">
      <c r="B23" s="32"/>
      <c r="C23" s="195" t="s">
        <v>1</v>
      </c>
      <c r="D23" s="195" t="s">
        <v>614</v>
      </c>
      <c r="E23" s="17" t="s">
        <v>1</v>
      </c>
      <c r="F23" s="196">
        <v>45.64</v>
      </c>
      <c r="H23" s="32"/>
    </row>
    <row r="24" spans="2:8" s="1" customFormat="1" ht="16.75" customHeight="1">
      <c r="B24" s="32"/>
      <c r="C24" s="195" t="s">
        <v>96</v>
      </c>
      <c r="D24" s="195" t="s">
        <v>153</v>
      </c>
      <c r="E24" s="17" t="s">
        <v>1</v>
      </c>
      <c r="F24" s="196">
        <v>67.802999999999997</v>
      </c>
      <c r="H24" s="32"/>
    </row>
    <row r="25" spans="2:8" s="1" customFormat="1" ht="16.75" customHeight="1">
      <c r="B25" s="32"/>
      <c r="C25" s="197" t="s">
        <v>940</v>
      </c>
      <c r="H25" s="32"/>
    </row>
    <row r="26" spans="2:8" s="1" customFormat="1" ht="16.75" customHeight="1">
      <c r="B26" s="32"/>
      <c r="C26" s="195" t="s">
        <v>610</v>
      </c>
      <c r="D26" s="195" t="s">
        <v>945</v>
      </c>
      <c r="E26" s="17" t="s">
        <v>161</v>
      </c>
      <c r="F26" s="196">
        <v>67.802999999999997</v>
      </c>
      <c r="H26" s="32"/>
    </row>
    <row r="27" spans="2:8" s="1" customFormat="1" ht="20">
      <c r="B27" s="32"/>
      <c r="C27" s="195" t="s">
        <v>624</v>
      </c>
      <c r="D27" s="195" t="s">
        <v>946</v>
      </c>
      <c r="E27" s="17" t="s">
        <v>161</v>
      </c>
      <c r="F27" s="196">
        <v>67.802999999999997</v>
      </c>
      <c r="H27" s="32"/>
    </row>
    <row r="28" spans="2:8" s="1" customFormat="1" ht="20">
      <c r="B28" s="32"/>
      <c r="C28" s="195" t="s">
        <v>632</v>
      </c>
      <c r="D28" s="195" t="s">
        <v>947</v>
      </c>
      <c r="E28" s="17" t="s">
        <v>161</v>
      </c>
      <c r="F28" s="196">
        <v>67.802999999999997</v>
      </c>
      <c r="H28" s="32"/>
    </row>
    <row r="29" spans="2:8" s="1" customFormat="1" ht="7.4" customHeight="1">
      <c r="B29" s="44"/>
      <c r="C29" s="45"/>
      <c r="D29" s="45"/>
      <c r="E29" s="45"/>
      <c r="F29" s="45"/>
      <c r="G29" s="45"/>
      <c r="H29" s="32"/>
    </row>
    <row r="30" spans="2:8" s="1" customFormat="1"/>
  </sheetData>
  <sheetProtection algorithmName="SHA-512" hashValue="RvwNrpfcCAk1JtOTkYDkYmdnXTotS4iiCPQTXAykL+zgLPDEfkh9NKQlW1VJ/TGbLZfjJERWkdX+YkqKkrCH2A==" saltValue="jiXrAhYzY993qbQeKNeu0xAXIraq+GQwV4eiF98dmNt1VFDpRdp6/Wr4VGvbd4ja/KdOLQFUo/vS2NZ/6O/aL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R19" sqref="R19"/>
    </sheetView>
  </sheetViews>
  <sheetFormatPr defaultRowHeight="10"/>
  <cols>
    <col min="1" max="1" width="11.44140625" customWidth="1"/>
  </cols>
  <sheetData>
    <row r="1" spans="1:2" ht="18.649999999999999" customHeight="1">
      <c r="A1" s="198" t="s">
        <v>948</v>
      </c>
      <c r="B1" s="199"/>
    </row>
    <row r="2" spans="1:2" ht="13">
      <c r="A2" s="200"/>
    </row>
    <row r="3" spans="1:2" ht="13">
      <c r="A3" s="200" t="s">
        <v>949</v>
      </c>
    </row>
    <row r="4" spans="1:2" ht="13">
      <c r="A4" s="200" t="s">
        <v>950</v>
      </c>
    </row>
    <row r="5" spans="1:2" ht="13">
      <c r="A5" s="201" t="s">
        <v>951</v>
      </c>
    </row>
    <row r="6" spans="1:2" ht="13">
      <c r="A6" s="201" t="s">
        <v>952</v>
      </c>
    </row>
    <row r="7" spans="1:2" ht="13">
      <c r="A7" s="202">
        <v>39660</v>
      </c>
    </row>
    <row r="8" spans="1:2" ht="13">
      <c r="A8" s="201">
        <v>17</v>
      </c>
      <c r="B8" s="201" t="s">
        <v>953</v>
      </c>
    </row>
    <row r="9" spans="1:2" ht="13">
      <c r="A9" s="201" t="s">
        <v>954</v>
      </c>
      <c r="B9" s="201" t="s">
        <v>955</v>
      </c>
    </row>
    <row r="10" spans="1:2" ht="13">
      <c r="A10" s="201" t="s">
        <v>956</v>
      </c>
      <c r="B10" s="201" t="s">
        <v>957</v>
      </c>
    </row>
    <row r="11" spans="1:2" ht="13">
      <c r="A11" s="201" t="s">
        <v>958</v>
      </c>
      <c r="B11" s="201" t="s">
        <v>959</v>
      </c>
    </row>
    <row r="12" spans="1:2" ht="13">
      <c r="A12" s="201" t="s">
        <v>960</v>
      </c>
      <c r="B12" s="201" t="s">
        <v>961</v>
      </c>
    </row>
    <row r="13" spans="1:2" ht="13">
      <c r="A13" s="201" t="s">
        <v>962</v>
      </c>
      <c r="B13" s="201" t="s">
        <v>963</v>
      </c>
    </row>
    <row r="14" spans="1:2" ht="13">
      <c r="A14" s="201" t="s">
        <v>964</v>
      </c>
      <c r="B14" s="201" t="s">
        <v>965</v>
      </c>
    </row>
    <row r="15" spans="1:2" ht="13">
      <c r="A15" s="201" t="s">
        <v>966</v>
      </c>
      <c r="B15" s="201" t="s">
        <v>967</v>
      </c>
    </row>
    <row r="16" spans="1:2" ht="13">
      <c r="A16" s="201" t="s">
        <v>968</v>
      </c>
      <c r="B16" s="201" t="s">
        <v>969</v>
      </c>
    </row>
    <row r="17" spans="1:2" ht="13">
      <c r="A17" s="201" t="s">
        <v>970</v>
      </c>
      <c r="B17" s="201" t="s">
        <v>971</v>
      </c>
    </row>
    <row r="18" spans="1:2" ht="13">
      <c r="A18" s="201" t="s">
        <v>972</v>
      </c>
      <c r="B18" s="201" t="s">
        <v>973</v>
      </c>
    </row>
    <row r="19" spans="1:2" ht="13">
      <c r="A19" s="201" t="s">
        <v>974</v>
      </c>
      <c r="B19" s="201" t="s">
        <v>975</v>
      </c>
    </row>
    <row r="20" spans="1:2" ht="13">
      <c r="A20" s="201" t="s">
        <v>976</v>
      </c>
      <c r="B20" s="201" t="s">
        <v>977</v>
      </c>
    </row>
    <row r="21" spans="1:2" ht="13">
      <c r="A21" s="201" t="s">
        <v>978</v>
      </c>
      <c r="B21" s="201" t="s">
        <v>979</v>
      </c>
    </row>
    <row r="22" spans="1:2" ht="13">
      <c r="A22" s="201" t="s">
        <v>980</v>
      </c>
      <c r="B22" s="201" t="s">
        <v>981</v>
      </c>
    </row>
    <row r="23" spans="1:2" ht="13">
      <c r="A23" s="201" t="s">
        <v>982</v>
      </c>
      <c r="B23" s="201" t="s">
        <v>983</v>
      </c>
    </row>
    <row r="24" spans="1:2" ht="13">
      <c r="A24" s="201" t="s">
        <v>984</v>
      </c>
      <c r="B24" s="201" t="s">
        <v>985</v>
      </c>
    </row>
    <row r="25" spans="1:2" ht="13">
      <c r="A25" s="201" t="s">
        <v>986</v>
      </c>
      <c r="B25" s="201" t="s">
        <v>987</v>
      </c>
    </row>
    <row r="26" spans="1:2" ht="13">
      <c r="A26" s="201" t="s">
        <v>988</v>
      </c>
      <c r="B26" s="201" t="s">
        <v>989</v>
      </c>
    </row>
    <row r="27" spans="1:2" ht="13">
      <c r="A27" s="201" t="s">
        <v>990</v>
      </c>
      <c r="B27" s="201" t="s">
        <v>991</v>
      </c>
    </row>
    <row r="28" spans="1:2" ht="13">
      <c r="A28" s="201" t="s">
        <v>992</v>
      </c>
      <c r="B28" s="201" t="s">
        <v>993</v>
      </c>
    </row>
    <row r="29" spans="1:2" ht="13">
      <c r="A29" s="201" t="s">
        <v>994</v>
      </c>
      <c r="B29" s="201" t="s">
        <v>995</v>
      </c>
    </row>
    <row r="30" spans="1:2" ht="13">
      <c r="A30" s="201" t="s">
        <v>996</v>
      </c>
      <c r="B30" s="201" t="s">
        <v>997</v>
      </c>
    </row>
    <row r="31" spans="1:2" ht="13">
      <c r="A31" s="201" t="s">
        <v>998</v>
      </c>
      <c r="B31" s="201" t="s">
        <v>999</v>
      </c>
    </row>
    <row r="32" spans="1:2" ht="13">
      <c r="A32" s="201" t="s">
        <v>1000</v>
      </c>
      <c r="B32" s="201" t="s">
        <v>1001</v>
      </c>
    </row>
    <row r="33" spans="1:2" ht="13">
      <c r="A33" s="201" t="s">
        <v>1002</v>
      </c>
      <c r="B33" s="201" t="s">
        <v>1003</v>
      </c>
    </row>
    <row r="34" spans="1:2" ht="13">
      <c r="A34" s="201" t="s">
        <v>1004</v>
      </c>
      <c r="B34" s="201" t="s">
        <v>1005</v>
      </c>
    </row>
    <row r="35" spans="1:2" ht="13">
      <c r="A35" s="201" t="s">
        <v>1006</v>
      </c>
      <c r="B35" s="201" t="s">
        <v>1007</v>
      </c>
    </row>
    <row r="36" spans="1:2" ht="13">
      <c r="A36" s="201" t="s">
        <v>1008</v>
      </c>
      <c r="B36" s="201" t="s">
        <v>1009</v>
      </c>
    </row>
    <row r="37" spans="1:2" ht="13">
      <c r="A37" s="201" t="s">
        <v>1010</v>
      </c>
      <c r="B37" s="201" t="s">
        <v>1011</v>
      </c>
    </row>
    <row r="38" spans="1:2" ht="13">
      <c r="A38" s="201" t="s">
        <v>1012</v>
      </c>
      <c r="B38" s="201" t="s">
        <v>1013</v>
      </c>
    </row>
    <row r="39" spans="1:2" ht="13">
      <c r="A39" s="201" t="s">
        <v>1014</v>
      </c>
      <c r="B39" s="201" t="s">
        <v>1015</v>
      </c>
    </row>
    <row r="40" spans="1:2" ht="13">
      <c r="A40" s="201" t="s">
        <v>1016</v>
      </c>
      <c r="B40" s="201" t="s">
        <v>1017</v>
      </c>
    </row>
    <row r="41" spans="1:2" ht="13">
      <c r="A41" s="201" t="s">
        <v>1018</v>
      </c>
      <c r="B41" s="201" t="s">
        <v>1019</v>
      </c>
    </row>
    <row r="42" spans="1:2" ht="13">
      <c r="A42" s="201" t="s">
        <v>1020</v>
      </c>
      <c r="B42" s="201" t="s">
        <v>1021</v>
      </c>
    </row>
    <row r="43" spans="1:2" ht="13">
      <c r="A43" s="201" t="s">
        <v>1022</v>
      </c>
      <c r="B43" s="201" t="s">
        <v>1023</v>
      </c>
    </row>
    <row r="44" spans="1:2" ht="13">
      <c r="A44" s="201" t="s">
        <v>1024</v>
      </c>
      <c r="B44" s="201" t="s">
        <v>1025</v>
      </c>
    </row>
    <row r="45" spans="1:2" ht="13">
      <c r="A45" s="201" t="s">
        <v>1026</v>
      </c>
      <c r="B45" s="201" t="s">
        <v>1027</v>
      </c>
    </row>
    <row r="46" spans="1:2" ht="13">
      <c r="A46" s="201" t="s">
        <v>1028</v>
      </c>
      <c r="B46" s="201" t="s">
        <v>1029</v>
      </c>
    </row>
    <row r="47" spans="1:2" ht="13">
      <c r="A47" s="201" t="s">
        <v>1030</v>
      </c>
      <c r="B47" s="201" t="s">
        <v>1031</v>
      </c>
    </row>
    <row r="48" spans="1:2" ht="13">
      <c r="A48" s="201" t="s">
        <v>1032</v>
      </c>
      <c r="B48" s="201" t="s">
        <v>1033</v>
      </c>
    </row>
    <row r="49" spans="1:2" ht="13">
      <c r="A49" s="201" t="s">
        <v>1034</v>
      </c>
      <c r="B49" s="201" t="s">
        <v>1035</v>
      </c>
    </row>
    <row r="50" spans="1:2" ht="13">
      <c r="A50" s="201" t="s">
        <v>1036</v>
      </c>
      <c r="B50" s="201" t="s">
        <v>1037</v>
      </c>
    </row>
    <row r="51" spans="1:2" ht="13">
      <c r="A51" s="201" t="s">
        <v>1038</v>
      </c>
      <c r="B51" s="201" t="s">
        <v>1039</v>
      </c>
    </row>
    <row r="52" spans="1:2" ht="13">
      <c r="A52" s="201" t="s">
        <v>1040</v>
      </c>
      <c r="B52" s="201" t="s">
        <v>1041</v>
      </c>
    </row>
    <row r="53" spans="1:2" ht="13">
      <c r="A53" s="201" t="s">
        <v>1042</v>
      </c>
      <c r="B53" s="201" t="s">
        <v>1043</v>
      </c>
    </row>
    <row r="54" spans="1:2" ht="13">
      <c r="A54" s="201" t="s">
        <v>1044</v>
      </c>
      <c r="B54" s="201" t="s">
        <v>1045</v>
      </c>
    </row>
    <row r="55" spans="1:2" ht="13">
      <c r="A55" s="201" t="s">
        <v>1046</v>
      </c>
      <c r="B55" s="201" t="s">
        <v>1047</v>
      </c>
    </row>
    <row r="56" spans="1:2" ht="13">
      <c r="A56" s="201" t="s">
        <v>1048</v>
      </c>
      <c r="B56" s="201" t="s">
        <v>1049</v>
      </c>
    </row>
    <row r="57" spans="1:2" ht="13">
      <c r="A57" s="201" t="s">
        <v>1050</v>
      </c>
      <c r="B57" s="201" t="s">
        <v>1051</v>
      </c>
    </row>
    <row r="58" spans="1:2" ht="13">
      <c r="A58" s="201" t="s">
        <v>1052</v>
      </c>
      <c r="B58" s="201" t="s">
        <v>1053</v>
      </c>
    </row>
    <row r="59" spans="1:2" ht="13">
      <c r="A59" s="201" t="s">
        <v>1054</v>
      </c>
    </row>
    <row r="60" spans="1:2" ht="13">
      <c r="A60" s="201" t="s">
        <v>1055</v>
      </c>
    </row>
    <row r="61" spans="1:2" ht="13">
      <c r="A61" s="201" t="s">
        <v>1056</v>
      </c>
    </row>
    <row r="62" spans="1:2" ht="13">
      <c r="A62" s="201" t="s">
        <v>1057</v>
      </c>
    </row>
    <row r="63" spans="1:2" ht="13">
      <c r="A63" s="201" t="s">
        <v>1058</v>
      </c>
    </row>
    <row r="64" spans="1:2" ht="13">
      <c r="A64" s="201" t="s">
        <v>1059</v>
      </c>
    </row>
    <row r="65" spans="1:1" ht="13">
      <c r="A65" s="201" t="s">
        <v>1060</v>
      </c>
    </row>
    <row r="66" spans="1:1" ht="13">
      <c r="A66" s="201" t="s">
        <v>1061</v>
      </c>
    </row>
    <row r="67" spans="1:1" ht="13">
      <c r="A67" s="201" t="s">
        <v>1062</v>
      </c>
    </row>
    <row r="68" spans="1:1" ht="13">
      <c r="A68" s="201" t="s">
        <v>1063</v>
      </c>
    </row>
    <row r="69" spans="1:1" ht="13">
      <c r="A69" s="201" t="s">
        <v>1064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R19" sqref="R19"/>
    </sheetView>
  </sheetViews>
  <sheetFormatPr defaultColWidth="9.33203125" defaultRowHeight="10"/>
  <cols>
    <col min="1" max="1" width="11.44140625" customWidth="1"/>
  </cols>
  <sheetData>
    <row r="1" spans="1:15" ht="18.649999999999999" customHeight="1">
      <c r="A1" s="198" t="s">
        <v>1065</v>
      </c>
      <c r="B1" s="199"/>
    </row>
    <row r="2" spans="1:15" ht="13">
      <c r="A2" s="200"/>
    </row>
    <row r="3" spans="1:15" ht="15.5">
      <c r="A3" s="203" t="s">
        <v>1066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ht="15.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 ht="15.5">
      <c r="A5" s="203" t="s">
        <v>1067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1:15" ht="15.5">
      <c r="A6" s="203" t="s">
        <v>1068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7" spans="1:15" ht="15.5">
      <c r="A7" s="203" t="s">
        <v>1069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 ht="15.5">
      <c r="A8" s="203" t="s">
        <v>1070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5" ht="15.5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0" spans="1:15" ht="15.5">
      <c r="A10" s="203" t="s">
        <v>1071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</row>
    <row r="12" spans="1:15" ht="13">
      <c r="A12" s="201"/>
      <c r="B12" s="201"/>
    </row>
    <row r="13" spans="1:15" ht="13">
      <c r="A13" s="201"/>
      <c r="B13" s="201"/>
    </row>
    <row r="14" spans="1:15" ht="13">
      <c r="A14" s="201"/>
      <c r="B14" s="201"/>
    </row>
    <row r="15" spans="1:15" ht="13">
      <c r="A15" s="201"/>
      <c r="B15" s="201"/>
    </row>
    <row r="16" spans="1:15" ht="13">
      <c r="A16" s="201"/>
      <c r="B16" s="201"/>
    </row>
    <row r="17" spans="1:2" ht="13">
      <c r="A17" s="201"/>
      <c r="B17" s="201"/>
    </row>
    <row r="18" spans="1:2" ht="13">
      <c r="A18" s="201"/>
      <c r="B18" s="201"/>
    </row>
    <row r="19" spans="1:2" ht="13">
      <c r="A19" s="201"/>
      <c r="B19" s="201"/>
    </row>
    <row r="20" spans="1:2" ht="13">
      <c r="A20" s="201"/>
      <c r="B20" s="201"/>
    </row>
    <row r="21" spans="1:2" ht="13">
      <c r="A21" s="201"/>
      <c r="B21" s="201"/>
    </row>
    <row r="22" spans="1:2" ht="13">
      <c r="A22" s="201"/>
      <c r="B22" s="201"/>
    </row>
    <row r="23" spans="1:2" ht="13">
      <c r="A23" s="201"/>
      <c r="B23" s="201"/>
    </row>
    <row r="24" spans="1:2" ht="13">
      <c r="A24" s="201"/>
      <c r="B24" s="201"/>
    </row>
    <row r="25" spans="1:2" ht="13">
      <c r="A25" s="201"/>
      <c r="B25" s="201"/>
    </row>
    <row r="26" spans="1:2" ht="13">
      <c r="A26" s="201"/>
      <c r="B26" s="201"/>
    </row>
    <row r="27" spans="1:2" ht="13">
      <c r="A27" s="201"/>
      <c r="B27" s="201"/>
    </row>
    <row r="28" spans="1:2" ht="13">
      <c r="A28" s="201"/>
      <c r="B28" s="201"/>
    </row>
    <row r="29" spans="1:2" ht="13">
      <c r="A29" s="201"/>
      <c r="B29" s="201"/>
    </row>
    <row r="30" spans="1:2" ht="13">
      <c r="A30" s="201"/>
      <c r="B30" s="201"/>
    </row>
    <row r="31" spans="1:2" ht="13">
      <c r="A31" s="201"/>
      <c r="B31" s="201"/>
    </row>
    <row r="32" spans="1:2" ht="13">
      <c r="A32" s="201"/>
      <c r="B32" s="201"/>
    </row>
    <row r="33" spans="1:2" ht="13">
      <c r="A33" s="201"/>
      <c r="B33" s="201"/>
    </row>
    <row r="34" spans="1:2" ht="13">
      <c r="A34" s="201"/>
      <c r="B34" s="201"/>
    </row>
    <row r="35" spans="1:2" ht="13">
      <c r="A35" s="201"/>
      <c r="B35" s="201"/>
    </row>
    <row r="36" spans="1:2" ht="13">
      <c r="A36" s="201"/>
      <c r="B36" s="201"/>
    </row>
    <row r="37" spans="1:2" ht="13">
      <c r="A37" s="201"/>
      <c r="B37" s="201"/>
    </row>
    <row r="38" spans="1:2" ht="13">
      <c r="A38" s="201"/>
      <c r="B38" s="201"/>
    </row>
    <row r="39" spans="1:2" ht="13">
      <c r="A39" s="201"/>
      <c r="B39" s="201"/>
    </row>
    <row r="40" spans="1:2" ht="13">
      <c r="A40" s="201"/>
      <c r="B40" s="201"/>
    </row>
    <row r="41" spans="1:2" ht="13">
      <c r="A41" s="201"/>
      <c r="B41" s="201"/>
    </row>
    <row r="42" spans="1:2" ht="13">
      <c r="A42" s="201"/>
      <c r="B42" s="201"/>
    </row>
    <row r="43" spans="1:2" ht="13">
      <c r="A43" s="201"/>
      <c r="B43" s="201"/>
    </row>
    <row r="44" spans="1:2" ht="13">
      <c r="A44" s="201"/>
      <c r="B44" s="201"/>
    </row>
    <row r="45" spans="1:2" ht="13">
      <c r="A45" s="201"/>
      <c r="B45" s="201"/>
    </row>
    <row r="46" spans="1:2" ht="13">
      <c r="A46" s="201"/>
      <c r="B46" s="201"/>
    </row>
    <row r="47" spans="1:2" ht="13">
      <c r="A47" s="201"/>
      <c r="B47" s="201"/>
    </row>
    <row r="48" spans="1:2" ht="13">
      <c r="A48" s="201"/>
      <c r="B48" s="201"/>
    </row>
    <row r="49" spans="1:2" ht="13">
      <c r="A49" s="201"/>
      <c r="B49" s="201"/>
    </row>
    <row r="50" spans="1:2" ht="13">
      <c r="A50" s="201"/>
      <c r="B50" s="201"/>
    </row>
    <row r="51" spans="1:2" ht="13">
      <c r="A51" s="201"/>
      <c r="B51" s="201"/>
    </row>
    <row r="52" spans="1:2" ht="13">
      <c r="A52" s="201"/>
      <c r="B52" s="201"/>
    </row>
    <row r="53" spans="1:2" ht="13">
      <c r="A53" s="201"/>
      <c r="B53" s="201"/>
    </row>
    <row r="54" spans="1:2" ht="13">
      <c r="A54" s="201"/>
      <c r="B54" s="201"/>
    </row>
    <row r="55" spans="1:2" ht="13">
      <c r="A55" s="201"/>
      <c r="B55" s="201"/>
    </row>
    <row r="56" spans="1:2" ht="13">
      <c r="A56" s="201"/>
      <c r="B56" s="201"/>
    </row>
    <row r="57" spans="1:2" ht="13">
      <c r="A57" s="201"/>
      <c r="B57" s="201"/>
    </row>
    <row r="58" spans="1:2" ht="13">
      <c r="A58" s="201"/>
    </row>
    <row r="59" spans="1:2" ht="13">
      <c r="A59" s="201"/>
    </row>
    <row r="60" spans="1:2" ht="13">
      <c r="A60" s="201"/>
    </row>
    <row r="61" spans="1:2" ht="13">
      <c r="A61" s="201"/>
    </row>
    <row r="62" spans="1:2" ht="13">
      <c r="A62" s="201"/>
    </row>
    <row r="63" spans="1:2" ht="13">
      <c r="A63" s="201"/>
    </row>
    <row r="64" spans="1:2" ht="13">
      <c r="A64" s="201"/>
    </row>
    <row r="65" spans="1:1" ht="13">
      <c r="A65" s="201"/>
    </row>
    <row r="66" spans="1:1" ht="13">
      <c r="A66" s="201"/>
    </row>
    <row r="67" spans="1:1" ht="13">
      <c r="A67" s="201"/>
    </row>
    <row r="68" spans="1:1" ht="13">
      <c r="A68" s="20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8"/>
  <sheetViews>
    <sheetView workbookViewId="0">
      <selection activeCell="R19" sqref="R19"/>
    </sheetView>
  </sheetViews>
  <sheetFormatPr defaultColWidth="9.33203125" defaultRowHeight="10"/>
  <cols>
    <col min="1" max="1" width="11.44140625" customWidth="1"/>
  </cols>
  <sheetData>
    <row r="1" spans="1:96" ht="18.649999999999999" customHeight="1">
      <c r="A1" s="198" t="s">
        <v>1072</v>
      </c>
      <c r="B1" s="199"/>
    </row>
    <row r="2" spans="1:96" ht="13">
      <c r="A2" s="200"/>
    </row>
    <row r="3" spans="1:96" ht="15.5">
      <c r="A3" s="203" t="s">
        <v>1073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</row>
    <row r="4" spans="1:96" ht="15.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</row>
    <row r="5" spans="1:96" ht="15.5">
      <c r="A5" s="203" t="s">
        <v>1074</v>
      </c>
      <c r="B5" s="204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</row>
    <row r="6" spans="1:96" ht="15.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</row>
    <row r="7" spans="1:96" ht="15.5">
      <c r="A7" s="203" t="s">
        <v>1075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</row>
    <row r="8" spans="1:96" ht="15.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</row>
    <row r="9" spans="1:96" ht="15.5">
      <c r="A9" s="203" t="s">
        <v>1076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</row>
    <row r="10" spans="1:96" ht="15.5">
      <c r="A10" s="203"/>
      <c r="B10" s="205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</row>
    <row r="11" spans="1:96" ht="15.5">
      <c r="A11" s="203" t="s">
        <v>1077</v>
      </c>
      <c r="B11" s="205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</row>
    <row r="12" spans="1:96" ht="15.5">
      <c r="A12" s="203"/>
      <c r="B12" s="205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</row>
    <row r="13" spans="1:96" ht="15.5">
      <c r="A13" s="203"/>
      <c r="B13" s="205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</row>
    <row r="14" spans="1:96" ht="15.5">
      <c r="A14" s="203"/>
      <c r="B14" s="205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</row>
    <row r="15" spans="1:96" ht="15.5">
      <c r="A15" s="203" t="s">
        <v>1078</v>
      </c>
      <c r="B15" s="205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</row>
    <row r="16" spans="1:96" ht="15.5">
      <c r="A16" s="203"/>
      <c r="B16" s="205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</row>
    <row r="17" spans="1:96" ht="15.5">
      <c r="A17" s="203" t="s">
        <v>1067</v>
      </c>
      <c r="B17" s="205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</row>
    <row r="18" spans="1:96" ht="15.5">
      <c r="A18" s="203"/>
      <c r="B18" s="205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</row>
    <row r="19" spans="1:96" ht="15.5">
      <c r="A19" s="203" t="s">
        <v>1068</v>
      </c>
      <c r="B19" s="205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</row>
    <row r="20" spans="1:96" ht="15.5">
      <c r="A20" s="203"/>
      <c r="B20" s="205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</row>
    <row r="21" spans="1:96" ht="15.5">
      <c r="A21" s="203" t="s">
        <v>1069</v>
      </c>
      <c r="B21" s="205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</row>
    <row r="22" spans="1:96" ht="15.5">
      <c r="A22" s="203"/>
      <c r="B22" s="205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</row>
    <row r="23" spans="1:96" ht="15.5">
      <c r="A23" s="203" t="s">
        <v>1070</v>
      </c>
      <c r="B23" s="205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</row>
    <row r="24" spans="1:96" ht="15.5">
      <c r="A24" s="203"/>
      <c r="B24" s="205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</row>
    <row r="25" spans="1:96" ht="15.5">
      <c r="A25" s="203" t="s">
        <v>1071</v>
      </c>
      <c r="B25" s="205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</row>
    <row r="26" spans="1:96" ht="15.5">
      <c r="A26" s="203"/>
      <c r="B26" s="205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</row>
    <row r="27" spans="1:96" ht="15.5">
      <c r="A27" s="203"/>
      <c r="B27" s="20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</row>
    <row r="28" spans="1:96" ht="15.5">
      <c r="A28" s="203"/>
      <c r="B28" s="205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</row>
    <row r="29" spans="1:96" ht="15.5">
      <c r="A29" s="203" t="s">
        <v>1079</v>
      </c>
      <c r="B29" s="205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</row>
    <row r="30" spans="1:96" ht="15.5">
      <c r="A30" s="203"/>
      <c r="B30" s="205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</row>
    <row r="31" spans="1:96" ht="15.5">
      <c r="A31" s="203" t="s">
        <v>1080</v>
      </c>
      <c r="B31" s="205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</row>
    <row r="32" spans="1:96" ht="15.5">
      <c r="A32" s="203"/>
      <c r="B32" s="205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</row>
    <row r="33" spans="1:96" ht="15.5">
      <c r="A33" s="203"/>
      <c r="B33" s="205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</row>
    <row r="34" spans="1:96" ht="15.5">
      <c r="A34" s="203"/>
      <c r="B34" s="205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</row>
    <row r="35" spans="1:96" ht="15.5">
      <c r="A35" s="203" t="s">
        <v>1081</v>
      </c>
      <c r="B35" s="205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</row>
    <row r="36" spans="1:96" ht="15.5">
      <c r="A36" s="203"/>
      <c r="B36" s="205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</row>
    <row r="37" spans="1:96" ht="15.5">
      <c r="A37" s="203" t="s">
        <v>1082</v>
      </c>
      <c r="B37" s="205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</row>
    <row r="38" spans="1:96" ht="15.5">
      <c r="A38" s="205"/>
      <c r="B38" s="205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</row>
    <row r="39" spans="1:96" ht="15.5">
      <c r="A39" s="205"/>
      <c r="B39" s="205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</row>
    <row r="40" spans="1:96" ht="15.5">
      <c r="A40" s="205"/>
      <c r="B40" s="205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</row>
    <row r="41" spans="1:96" ht="15.5">
      <c r="A41" s="205"/>
      <c r="B41" s="205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</row>
    <row r="42" spans="1:96" ht="15.5">
      <c r="A42" s="205"/>
      <c r="B42" s="205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</row>
    <row r="43" spans="1:96" ht="15.5">
      <c r="A43" s="205"/>
      <c r="B43" s="205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</row>
    <row r="44" spans="1:96" ht="15.5">
      <c r="A44" s="205"/>
      <c r="B44" s="205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</row>
    <row r="45" spans="1:96" ht="15.5">
      <c r="A45" s="205"/>
      <c r="B45" s="205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</row>
    <row r="46" spans="1:96" ht="15.5">
      <c r="A46" s="205"/>
      <c r="B46" s="205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</row>
    <row r="47" spans="1:96" ht="15.5">
      <c r="A47" s="205"/>
      <c r="B47" s="205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</row>
    <row r="48" spans="1:96" ht="15.5">
      <c r="A48" s="205"/>
      <c r="B48" s="205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</row>
    <row r="49" spans="1:96" ht="15.5">
      <c r="A49" s="205"/>
      <c r="B49" s="205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</row>
    <row r="50" spans="1:96" ht="13">
      <c r="A50" s="201"/>
      <c r="B50" s="201"/>
    </row>
    <row r="51" spans="1:96" ht="13">
      <c r="A51" s="201"/>
      <c r="B51" s="201"/>
    </row>
    <row r="52" spans="1:96" ht="13">
      <c r="A52" s="201"/>
      <c r="B52" s="201"/>
    </row>
    <row r="53" spans="1:96" ht="13">
      <c r="A53" s="201"/>
      <c r="B53" s="201"/>
    </row>
    <row r="54" spans="1:96" ht="13">
      <c r="A54" s="201"/>
      <c r="B54" s="201"/>
    </row>
    <row r="55" spans="1:96" ht="13">
      <c r="A55" s="201"/>
      <c r="B55" s="201"/>
    </row>
    <row r="56" spans="1:96" ht="13">
      <c r="A56" s="201"/>
      <c r="B56" s="201"/>
    </row>
    <row r="57" spans="1:96" ht="13">
      <c r="A57" s="201"/>
      <c r="B57" s="201"/>
    </row>
    <row r="58" spans="1:96" ht="13">
      <c r="A58" s="201"/>
    </row>
    <row r="59" spans="1:96" ht="13">
      <c r="A59" s="201"/>
    </row>
    <row r="60" spans="1:96" ht="13">
      <c r="A60" s="201"/>
    </row>
    <row r="61" spans="1:96" ht="13">
      <c r="A61" s="201"/>
    </row>
    <row r="62" spans="1:96" ht="13">
      <c r="A62" s="201"/>
    </row>
    <row r="63" spans="1:96" ht="13">
      <c r="A63" s="201"/>
    </row>
    <row r="64" spans="1:96" ht="13">
      <c r="A64" s="201"/>
    </row>
    <row r="65" spans="1:1" ht="13">
      <c r="A65" s="201"/>
    </row>
    <row r="66" spans="1:1" ht="13">
      <c r="A66" s="201"/>
    </row>
    <row r="67" spans="1:1" ht="13">
      <c r="A67" s="201"/>
    </row>
    <row r="68" spans="1:1" ht="13">
      <c r="A68" s="20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bb5f55-f7ed-469c-a7c2-f324ebd57be7">
      <Terms xmlns="http://schemas.microsoft.com/office/infopath/2007/PartnerControls"/>
    </lcf76f155ced4ddcb4097134ff3c332f>
    <TaxCatchAll xmlns="77241950-2d33-4ddb-a3ca-c8110636c6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C67E854B357C4AA5DCFBB0259761EB" ma:contentTypeVersion="13" ma:contentTypeDescription="Vytvoří nový dokument" ma:contentTypeScope="" ma:versionID="9503f3758f002148b857c6a15ca278e7">
  <xsd:schema xmlns:xsd="http://www.w3.org/2001/XMLSchema" xmlns:xs="http://www.w3.org/2001/XMLSchema" xmlns:p="http://schemas.microsoft.com/office/2006/metadata/properties" xmlns:ns2="f8bb5f55-f7ed-469c-a7c2-f324ebd57be7" xmlns:ns3="77241950-2d33-4ddb-a3ca-c8110636c688" targetNamespace="http://schemas.microsoft.com/office/2006/metadata/properties" ma:root="true" ma:fieldsID="5479bb6b88fe18cd010667f3335227de" ns2:_="" ns3:_="">
    <xsd:import namespace="f8bb5f55-f7ed-469c-a7c2-f324ebd57be7"/>
    <xsd:import namespace="77241950-2d33-4ddb-a3ca-c8110636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b5f55-f7ed-469c-a7c2-f324ebd57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abb5542-b20f-476f-b885-dfe2db77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41950-2d33-4ddb-a3ca-c8110636c6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fe627a-62b6-4319-b7f6-2a165d91368c}" ma:internalName="TaxCatchAll" ma:showField="CatchAllData" ma:web="77241950-2d33-4ddb-a3ca-c8110636c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9D4C2-4354-4378-8381-6A231DF58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51A54-54A7-4D98-A33A-372A25120D54}">
  <ds:schemaRefs>
    <ds:schemaRef ds:uri="4c833c57-6e2c-4788-83c6-e96b9d5c0e5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F9905A-9B69-4559-A717-18A15BAB4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10</vt:i4>
      </vt:variant>
    </vt:vector>
  </HeadingPairs>
  <TitlesOfParts>
    <vt:vector size="18" baseType="lpstr">
      <vt:lpstr>Rekapitulace stavby</vt:lpstr>
      <vt:lpstr>ST - Stavební úpravy</vt:lpstr>
      <vt:lpstr>VZT - Vzduchotechnika</vt:lpstr>
      <vt:lpstr>EL - Elektroinstalace</vt:lpstr>
      <vt:lpstr>Seznam figur</vt:lpstr>
      <vt:lpstr>Příloha č.1</vt:lpstr>
      <vt:lpstr>Příloha č.2</vt:lpstr>
      <vt:lpstr>Příloha č.3 </vt:lpstr>
      <vt:lpstr>'EL - Elektroinstalace'!Názvy_tisku</vt:lpstr>
      <vt:lpstr>'Rekapitulace stavby'!Názvy_tisku</vt:lpstr>
      <vt:lpstr>'Seznam figur'!Názvy_tisku</vt:lpstr>
      <vt:lpstr>'ST - Stavební úpravy'!Názvy_tisku</vt:lpstr>
      <vt:lpstr>'VZT - Vzduchotechnika'!Názvy_tisku</vt:lpstr>
      <vt:lpstr>'EL - Elektroinstalace'!Oblast_tisku</vt:lpstr>
      <vt:lpstr>'Rekapitulace stavby'!Oblast_tisku</vt:lpstr>
      <vt:lpstr>'Seznam figur'!Oblast_tisku</vt:lpstr>
      <vt:lpstr>'ST - Stavební úpravy'!Oblast_tisku</vt:lpstr>
      <vt:lpstr>'VZT - Vzduchotechnika'!Oblast_tisku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Škrabal</dc:creator>
  <cp:keywords/>
  <dc:description/>
  <cp:lastModifiedBy>nevyjel</cp:lastModifiedBy>
  <cp:revision/>
  <dcterms:created xsi:type="dcterms:W3CDTF">2024-11-19T15:48:38Z</dcterms:created>
  <dcterms:modified xsi:type="dcterms:W3CDTF">2024-12-04T08:15:38Z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0x01010058C67E854B357C4AA5DCFBB0259761EB</vt:lpwstr>
  </property>
</Properties>
</file>