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16" yWindow="65416" windowWidth="29040" windowHeight="15840" activeTab="2"/>
  </bookViews>
  <sheets>
    <sheet name="Krycí list" sheetId="4" r:id="rId1"/>
    <sheet name="Rekapitulace stavby" sheetId="1" r:id="rId2"/>
    <sheet name="SO 04 - AV technika" sheetId="2" r:id="rId3"/>
    <sheet name="OST - Ostatní a vedlejší ..." sheetId="3" r:id="rId4"/>
  </sheets>
  <definedNames>
    <definedName name="_xlnm._FilterDatabase" localSheetId="3" hidden="1">'OST - Ostatní a vedlejší ...'!$C$121:$K$147</definedName>
    <definedName name="_xlnm._FilterDatabase" localSheetId="2" hidden="1">'SO 04 - AV technika'!$C$119:$K$166</definedName>
    <definedName name="_xlnm.Print_Area" localSheetId="0">'Krycí list'!$A$1:$N$63</definedName>
    <definedName name="_xlnm.Print_Area" localSheetId="3">'OST - Ostatní a vedlejší ...'!$C$4:$J$76,'OST - Ostatní a vedlejší ...'!$C$82:$J$103,'OST - Ostatní a vedlejší ...'!$C$109:$K$147</definedName>
    <definedName name="_xlnm.Print_Area" localSheetId="1">'Rekapitulace stavby'!$D$4:$AO$76,'Rekapitulace stavby'!$C$82:$AQ$97</definedName>
    <definedName name="_xlnm.Print_Area" localSheetId="2">'SO 04 - AV technika'!$C$4:$J$76,'SO 04 - AV technika'!$C$82:$J$101,'SO 04 - AV technika'!$C$107:$K$166</definedName>
    <definedName name="_xlnm.Print_Titles" localSheetId="1">'Rekapitulace stavby'!$92:$92</definedName>
    <definedName name="_xlnm.Print_Titles" localSheetId="2">'SO 04 - AV technika'!$119:$119</definedName>
    <definedName name="_xlnm.Print_Titles" localSheetId="3">'OST - Ostatní a vedlejší ...'!$121:$121</definedName>
  </definedNames>
  <calcPr calcId="191028"/>
  <extLst/>
</workbook>
</file>

<file path=xl/sharedStrings.xml><?xml version="1.0" encoding="utf-8"?>
<sst xmlns="http://schemas.openxmlformats.org/spreadsheetml/2006/main" count="1047" uniqueCount="266">
  <si>
    <t>Rozpočet stavby</t>
  </si>
  <si>
    <t>VŠE Coworkingové centrum - AV technika</t>
  </si>
  <si>
    <t>Náměstí W. Churchilla 
1938/4, 130 67 Praha 3 - Žižkov</t>
  </si>
  <si>
    <t>Export Komplet</t>
  </si>
  <si>
    <t/>
  </si>
  <si>
    <t>2.0</t>
  </si>
  <si>
    <t>False</t>
  </si>
  <si>
    <t>{da79adb6-6fd9-49f3-8114-3797f45b149d}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</si>
  <si>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</si>
  <si>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</si>
  <si>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</si>
  <si>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</si>
  <si>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</si>
  <si>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</si>
  <si>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</si>
  <si>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</si>
  <si>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2023-013</t>
  </si>
  <si>
    <t>Stavba:</t>
  </si>
  <si>
    <t>KSO:</t>
  </si>
  <si>
    <t>801 3</t>
  </si>
  <si>
    <t>CC-CZ:</t>
  </si>
  <si>
    <t>126</t>
  </si>
  <si>
    <t>Místo:</t>
  </si>
  <si>
    <t>nám. W. Churchilla 1938/4, 130 67 Praha 3 - Žižkov</t>
  </si>
  <si>
    <t>Datum:</t>
  </si>
  <si>
    <t>1. 3. 2023</t>
  </si>
  <si>
    <t>CZ-CPV:</t>
  </si>
  <si>
    <t>45000000-7</t>
  </si>
  <si>
    <t>CZ-CPA:</t>
  </si>
  <si>
    <t>41.00.28</t>
  </si>
  <si>
    <t>Zadavatel:</t>
  </si>
  <si>
    <t>IČ:</t>
  </si>
  <si>
    <t>61384399</t>
  </si>
  <si>
    <t>Vysoká škola ekonomická v Praze</t>
  </si>
  <si>
    <t>DIČ:</t>
  </si>
  <si>
    <t>CZ61384399</t>
  </si>
  <si>
    <t>Zhotovitel:</t>
  </si>
  <si>
    <t xml:space="preserve"> </t>
  </si>
  <si>
    <t>Projektant:</t>
  </si>
  <si>
    <t>24811343</t>
  </si>
  <si>
    <t>Studio Atelier AS, s.r.o.</t>
  </si>
  <si>
    <t>CZ24811343</t>
  </si>
  <si>
    <t>True</t>
  </si>
  <si>
    <t>Zpracovatel:</t>
  </si>
  <si>
    <t>10852468</t>
  </si>
  <si>
    <t>Speciosa International s.r.o.</t>
  </si>
  <si>
    <t>CZ10852468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</si>
  <si>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</si>
  <si>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</si>
  <si>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</si>
  <si>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</si>
  <si>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</si>
  <si>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</si>
  <si>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</si>
  <si>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</si>
  <si>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</si>
  <si>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</si>
  <si>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</si>
  <si>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</si>
  <si>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</si>
  <si>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</si>
  <si>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</si>
  <si>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</si>
  <si>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</si>
  <si>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</si>
  <si>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</si>
  <si>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</si>
  <si>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</si>
  <si>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</si>
  <si>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</si>
  <si>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</si>
  <si>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</si>
  <si>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</si>
  <si>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</si>
  <si>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</si>
  <si>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</si>
  <si>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</si>
  <si>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</si>
  <si>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</si>
  <si>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</si>
  <si>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</si>
  <si>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</si>
  <si>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</si>
  <si>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</si>
  <si>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</si>
  <si>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</si>
  <si>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</si>
  <si>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</si>
  <si>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</si>
  <si>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</si>
  <si>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</si>
  <si>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</si>
  <si>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</si>
  <si>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</si>
  <si>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AV technika</t>
  </si>
  <si>
    <t>STA</t>
  </si>
  <si>
    <t>1</t>
  </si>
  <si>
    <t>{16c2e0b0-9c4d-405d-b3dd-7df95fe8fa09}</t>
  </si>
  <si>
    <t>2</t>
  </si>
  <si>
    <t>OST</t>
  </si>
  <si>
    <t>Ostatní a vedlejší náklady</t>
  </si>
  <si>
    <t>{a2ea1661-972c-4b4b-8387-084c3884780d}</t>
  </si>
  <si>
    <t>KRYCÍ LIST SOUPISU PRACÍ</t>
  </si>
  <si>
    <t>Objekt:</t>
  </si>
  <si>
    <t>SO 04 - AV technika</t>
  </si>
  <si>
    <t xml:space="preserve">1) Pro zpracování Soupisu prací a dodávek s výkazem výměr je použito níže uvedených podkladů:  
- Obhlídka staveniště
- Fotodokumentace stávajícího stavu
- Projektová dokumentace, která je jeho nedílnou součástí 
- vyhláška č.230/2012Sb. ze dne 25.června 2012
- § 2 zákona č. 526/1990Sb. o cenách, ve znění pozdějších předpisů
- Měrné jednotky jsou počítány z PD a částečně digitálně
2) nedílnou součástí Rozpočtu a Soupisu prací a dodávek s výkazem výměr je PD, která je mu technicky nadřazena 
3) Zkratky: M-montáž, D-dodávka, není-li uvedeno jinak je jednotková cena D+M
4) Věcné ani výměrové údaje v Soupisu prací a dodávek nesmí byt zhotovitelem při zpracování nabídky měněny
5) Celkové ceny jednotlivých položek, titulů i kapitol budou odpovídat uvedené věcné náplni a výměrám v Soupisu prací a dodávek. Zhotovitel je však povinen posoudit věcnou náplň i výměry soupisu prací a dodávek ve vazbě na dostupnou platnou projektovou dokumentaci a skutečný stav výstavby v době zpracování nabídky a v případě nesrovnalosti tyto uvést ve zvláštní příloze nabídky. Pokud tak neučiní, nebude brán zřetel na jeho pozdější požadavky.
6)  Součástí ceny díla je provedení a dodávka nezbytné dodavatelské, dílenské a montážní dokumentace a dokumentace skutečného provedení. Cenu za tyto práce je nutno zahrnout do nabízené ceny, protože nebudou samostatně hrazeny.
7) Jednotková cena bude obsahovat staveništní přesun hmot není-li uvedeno jinak. Jednotková cena pro demontáže, bourání, vysekání, bude obsahovat odvoz na skládku včetně skládkovného
</t>
  </si>
  <si>
    <t>REKAPITULACE ČLENĚNÍ SOUPISU PRACÍ</t>
  </si>
  <si>
    <t>Kód dílu - Popis</t>
  </si>
  <si>
    <t>Cena celkem [CZK]</t>
  </si>
  <si>
    <t>Náklady ze soupisu prací</t>
  </si>
  <si>
    <t>-1</t>
  </si>
  <si>
    <t>D1 - AV TECHNIKA</t>
  </si>
  <si>
    <t xml:space="preserve">    D2 - ZAŘÍZENÍ</t>
  </si>
  <si>
    <t xml:space="preserve">    D3 - OSTATNÍ</t>
  </si>
  <si>
    <t xml:space="preserve">    D4 -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</si>
  <si>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</si>
  <si>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</si>
  <si>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</si>
  <si>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</si>
  <si>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</si>
  <si>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</si>
  <si>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</si>
  <si>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</si>
  <si>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</si>
  <si>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</si>
  <si>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</si>
  <si>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</si>
  <si>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</si>
  <si>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</si>
  <si>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AV TECHNIKA</t>
  </si>
  <si>
    <t>ROZPOCET</t>
  </si>
  <si>
    <t>D2</t>
  </si>
  <si>
    <t>ZAŘÍZENÍ</t>
  </si>
  <si>
    <t>K</t>
  </si>
  <si>
    <t>R-pol AV-001</t>
  </si>
  <si>
    <t>D+M TV úhlopříčka 49“ - vč. všech syst. detailů, držáku, kotvení, spojovacího a pomocného materiálu</t>
  </si>
  <si>
    <t>ks</t>
  </si>
  <si>
    <t>4</t>
  </si>
  <si>
    <t>-1655949365</t>
  </si>
  <si>
    <t>P</t>
  </si>
  <si>
    <t>Poznámka k položce:
Podsvícení: Edge LED
Úhlopříčka [palce]: 49
Rozlišení: 3840 x 2160
Obnovovací frekvence [Hz]: 60
Poměr stran: 16:9
Jas [cd/m2]: 500
Kontrast: 8000:1
Odezva [ms]: 8
Pozorovací úhly (Horizontál/Vertikál): 178/178
Počet barev: 1.073 (10bit)
Provozní zátěž: 24/7
Konektory:
Digitální video vstup: 2 x DisplayPort (HDCP); 2 x HDMI (HDCP)
Digitální audio vstup: 1 x Port pro obrazovku; 2 x HDMI
Ovládání vstupu: kabel na dálkové ovládání (zdířka 3,5 mm); LAN 100Mbit; RS232
Input Data: 1 x USB 2.0 (Downstream); 1 x USB 2.0 (Powered 5V/2A, Firmware Updates); 1 x USB 2.0 Type-B (Downstream)
Digitální video výstup: 1 x DisplayPort (loop through: DisplayPort, SDM slot-in PC); 1 x HDMI (loop through: HDMI, SDM slot-in PC)
Analogový video výstup: 1 x 3,5 mm konektor
Ovládání výstupu: 1 x LAN 100Mbit
Input Detect: Custom; First; Last
PiP/PbP: Dual-Split; Quad-Split; scalable picture size
Senzory:
Senzor okolního osvětlení: programovatelné spuštěné činnosti
Teplotní senzor: Zabudované, 3 senzory, programovatelné spuštěné činnosti</t>
  </si>
  <si>
    <t>R-pol AV-002</t>
  </si>
  <si>
    <t>D+M TV úhlopříčka 43“ - vč. všech syst. detailů, držáku, kotvení, spojovacího a pomocného materiálu</t>
  </si>
  <si>
    <t>-1678284268</t>
  </si>
  <si>
    <t>Poznámka k položce:
Technologie panelu: IPS s Edge LED podsvícením
Velikost obrazovky: [palce/cm] 43 / 108
Poměr stran: 16:9
Jas [cd/m2]: 500
Kontrastní poměr: &gt;= 8000:1
Pozorovací úhly [°]: 178 horizontálně / 178 vertikálně
Barevná hloubka: 1.076 miliardy (10bit)
Provozní zátěž: 24/7
Doba odezvy (typ.) [ms]: 8
Obnovovací frekvence [Hz]: 60
Podporování orientace: Na výšku; Na šířku
Rozlišení
Nativní rozlišení: 3840 x 2160
Rozhraní
Digitální video vstup: 1 x DisplayPort (HDCP); 2 x HDMI (HDCP)
Digitální audio vstup: 1 x Port pro obrazovku; 2 x HDMI
Ovládání vstupu: Kabel na dálkové ovládání (zdířka 3,5 mm); LAN 100Mbit; RS232
Input Data: 1 x USB 2.0 (MediaPlayer)
Analogový video výstup: 1 x 3,5 mm konektor
Input Detect: Custom; First; Last
Senzory
Senzor okolního osvětlení: Programovatelné spuštěné činnosti
Teplotní senzor: Zabudované, 3 senzory, programovatelné spuštěné činnosti</t>
  </si>
  <si>
    <t>3</t>
  </si>
  <si>
    <t>R-pol AV-003</t>
  </si>
  <si>
    <t>D+M multimediální Full HD přehrávač, HDMI, LAN, Micro SD, USB - vč. všech syst. detailů, kotvení, spojovacího a pomocného materiálu</t>
  </si>
  <si>
    <t>1505025182</t>
  </si>
  <si>
    <t>Poznámka k položce:
- Popis:
Mediální přehrávač základní úrovně s jádrem vhodným pro přehrávání HD videa, který disponuje dostatečným výkonem pro základní zobrazení HTML5 obsahu a přehrávánín full HD videa (až 1080p60) v kodeku H265. Je vybaven standardním I/O rozhraním, 100Mb Ethernet a USB.
- Základní vlastnosti:
podpora přehrávání Full HD (1080p60) videa v H.265 kodeku Hardwareové jádro pro základní zobrazování HTML5 obsahu vysoce spolehlivá platforma pro přehrávání medií 100Mbit Ethernet volitelný Audio výstup přes USB (with dongle) možnost interaktivního ovládání přes USB, UDP.</t>
  </si>
  <si>
    <t>R-pol AV-004</t>
  </si>
  <si>
    <t>D+M projektor - vč. všech syst. detailů, držáku, kotvení, spojovacího a pomocného materiálu</t>
  </si>
  <si>
    <t>-1644877405</t>
  </si>
  <si>
    <t>Poznámka k položce:
- Vlastnosti:
Nativní rozlišení 1920 × 1200 px
Maximální rozlišení 1920 × 1080 px
Poměr stran 16:10
Kontrast 2 500 000:1
Úhlopříčka obrazu (min.) 127 cm (50 ")
- Rozlišení:
Nativní rozlišení 1920 × 1200 px
Maximální rozlišení 1920 × 1080 px
Poměr stran 16:10
Kontrast 2 500 000:1
- Projekční plocha:
Úhlopříčka obrazu (min.) 127 cm (50 ")
Úhlopříčka obrazu (max.) 1 270 cm (500 ")
- Technologie:
Technologie LCD
Obnovovací frekvence 240 Hz
Zdroj světla Laser
Svítivost 5 200 ANSI lm
Svítivost (ECO) 3 640 ANSI lm
Životnost 20 000 h (833,33 d)
Životnost (ECO) 30 000 h (1 250 d)
Hlučnost 31 dB
Maximální spotřeba 293 W
- Připojení:
Typ připojení HDMI 2.0, VGA
HDMI 2 ks
VGA 3 ks
- Rozhraní:
Grafické vstupy HDMI, VGA (D-SUB)
Ostatní vstupy/výstupy USB, LAN, Audio jack vstup
- Vlastnosti a funkce:
Umístění Na strop, Na stůl, Na zeď, Na zem
Výbava Reproduktory, Dálkové ovládání
- Rozměry:
Šířka 44 cm
Výška 12,2 cm
Hloubka 30,4 cm
Hmotnost 7,7 kg</t>
  </si>
  <si>
    <t>6</t>
  </si>
  <si>
    <t>R-pol AV-006</t>
  </si>
  <si>
    <t>D+M reproduktor - vč. všech syst. detailů, držáku, kotvení, spojovacího a pomocného materiálu</t>
  </si>
  <si>
    <t>775606576</t>
  </si>
  <si>
    <t>7</t>
  </si>
  <si>
    <t>R-pol AV-007</t>
  </si>
  <si>
    <t>D+M dvojice bezdrátových ručních mikrofonů - vč. všech syst. detailů, držáku, kotvení, spojovacího a pomocného materiálu</t>
  </si>
  <si>
    <t>1277936375</t>
  </si>
  <si>
    <t xml:space="preserve">Poznámka k položce:
- 1 ruční mikrofony ULM300M a dvoukanálový přijímač
- Vysoce kvalitní piřevodník určený pro vokální aplikace
- Vysoce kvalitní dvoukanálový bezdrátový přijímač 
- 2,4 GHz digitální bezdrátové přiipojení pro vynikající kvalitu zvuku Maximalnf dosah: 60 m
- Ovládání hlasitosti pomocí tlačítek na krytu mikrofonu 
- Tlačítko MUTE na krytu mikrofonu
- Výstup signálu na základě vyváženého XLR konektoru a nevyváženého 1/4" TS konektoru
</t>
  </si>
  <si>
    <t>VV</t>
  </si>
  <si>
    <t>hlavní místnost (pódium)</t>
  </si>
  <si>
    <t>Součet</t>
  </si>
  <si>
    <t>8</t>
  </si>
  <si>
    <t>R-pol AV-008</t>
  </si>
  <si>
    <t>D+M studiový zesilovač - vč. všech syst. detailů, držáku, kotvení, spojovacího a pomocného materiálu</t>
  </si>
  <si>
    <t>-1603329251</t>
  </si>
  <si>
    <t xml:space="preserve">Poznámka k položce:
- Výkonový zesilovač pro studio, hudební produkci, live a Hifi aplikace Stereo 2 x 400 W @ 4 ohmy, mono 800 W @ 8 ohmu
- Pokročilý ultra tichý chladicí systém (bez mechanických ventilátorů) 
- lndikátor přesného ovládání
- Vyvážené XLR, 6,3 mm Jack a RCA vstupy 
- Reproduktorové vystupy (speakon)
- Vysoce kvalitní komponenty a odolná konstrukce zajišťující dlouhodobé používání
</t>
  </si>
  <si>
    <t>občerstvovací koutek kavárenského typu</t>
  </si>
  <si>
    <t>9</t>
  </si>
  <si>
    <t>R-pol AV-009</t>
  </si>
  <si>
    <t>D+M mixážní pult s nastavitelnou úrovní signálu - vč. všech syst. detailů, držáku, kotvení, spojovacího a pomocného materiálu</t>
  </si>
  <si>
    <t>-12016696</t>
  </si>
  <si>
    <t xml:space="preserve">Poznámka k položce:
- Univerzální mixážní pult s nastavitelnou urovní signálu
- 16 vyvážených, vysoce kvalitních linkovych vstupů pro stereofonní nebo mono aplikace 
- Ovladaní vyvážení a úrovně a přepínač citlivosti +4 / -10 na každém kanálu
- Monitor/FX Send v každé sekci s ovldáním Global Master pro pohodlné monitorování, nahrávání a aplikaci efektu 
- Podsvícené tlačítko Mute s duální funkcí pro každou sekci a zároveň indikuje clip
- Schopnost směřovat monitor/ efekty, resp. posílat signál do sluchátkového vystupu
- 2 vysoce přesné 7 segmentové LED Level metry pro zobrazení hlavních urovní mixu pro levý a pravý signal 6,3 mm jack pro Main mix výstupy a sluchatkový výstup s ovladaním úrovně dostupné na předním panelu 
- Kvalitní otočné ovladací prvky zajišťující dlouhou životnost
- Zabudovaný přepínač napájecí zdroj (100 - 240 V ~) přináší kvalitní zvuk bez sumu a nízkou spotřebu energie - Vysoce kvalitní komponenty a odolná konstrukce zajišťující dlouhodobé používání
</t>
  </si>
  <si>
    <t>10</t>
  </si>
  <si>
    <t>R-pol AV-010</t>
  </si>
  <si>
    <t>D+M reproduktor s výkonem 200 W - vč. všech syst. detailů, držáku, kotvení, spojovacího a pomocného materiálu</t>
  </si>
  <si>
    <t>956362136</t>
  </si>
  <si>
    <t xml:space="preserve">Poznámka k položce:
- 2 pásmový reproduktor s výkonem 200 W
- Ultrakompaktní a lehký systém, který poskytuje vynikající zvuk i př'i extremních urovních akustického tlaku - Extrémně výkonný 12 palcový reproduktor nabízí neuvěřitelně hluboké basy a akustický výkon 1,75 palcový vyškový reproduktor s titanovou tlakovou membránou s vyjímečně vysokou frekvencí reprodukce 
- Obvod proti přetížení pro optimalní ochranu VF ovladače
- Univerzální pouzdro umožňuje použití jako: reproduktor na sedlovce pomocf 35 mm zásuvky nebo podlahový monitor 
- Ergonomický tvar rukojeti pro snadné př'enášení a instalaci
- 2 profesionální reproduktorove konektory a 6,3 mm jack
- Vysoce kvalitní komponenty a odolná konstrukce zajišťujíví dlouhodobé používání
</t>
  </si>
  <si>
    <t>11</t>
  </si>
  <si>
    <t>R-pol AV-011</t>
  </si>
  <si>
    <t>D+M 4K HDMI switch přepínač  8x8 - vč. všech syst. detailů, držáku, kotvení, spojovacího a pomocného materiálu</t>
  </si>
  <si>
    <t>-1512548640</t>
  </si>
  <si>
    <t xml:space="preserve">Poznámka k položce:
Přepínač, přenos na větší vzdálenosti do 15m.
Umožní připojit 8 HDMI zdrojů k 8 HDMI zobrazovačům v jakékoliv kombinaci vstupů/výstupů. Vše v rozlišení až 4K. Připraven pro budoucnost videa s vysokým rozlišením. Přepínáč VM0808HA je ideální pro aplikace, kde je vyžadováno přepínání a směrování 4K digitálních signálů, například v učebnách, posluchárnách, obchodních domech apod. Přepínač VM0808HA nabízí snadný a cenově dostupný způsob, jak trasu některého z 8 HDMI video zdrojů přesměrovat na kterýkoliv z 8 HDMI displejů a lze ho ovládat pomocí tlačítek na předním panelu, IR dálkové ovládání, RS-232 ovládání a Ethernetu (počítačové sítě).
- Technické vlastnosti:
• připojí 8 jakýchkoliv HDMI zdrojů na 8 jakýchkoliv HDMI zobrazovacích jednotek
• přepínání a ovládání pomocí IR dálkového ovládání nebo na čelním panelu, RS-232 portem, a přes Ethernet (WEB GUI)
• vzdálené ovládání přes grafické rozhraní (GUI) prohlížeče
• podpora 4K rozlišení: UHD (3840 x 2160) a DCI (4096 x 2160) při 30 Hz (4:4:4) a 60 Hz (4:2:0)
• zesiluje HDMI signál až na 15m
• šířka pásma až 3.4 Gbits pro 4K
• 1x RJ45 port
• podpora zvuku Dolby True HD a DTS HD Master audio
• HDMI (3D, Deep Color, 4K) a HDCP 2.2 kompatibilní
• ESD ochrana pro porty HDMI
• montovatelný do racku 1U
• podpora EDID Expert technology pro různé nastavení zobrazovacích jednotek
• firmware je možno upgradovat
• podpora CEC standardu
- Součástí balení:
• 1x 4K HDMI switch přepínač  8x8
• 1x Napájecí adaptér
• 1x IR Dálkové ovládání
• 1x IR Přijímač
• 1x Montážní kit do racku 19"
• 1x Uživatelské instrukce
</t>
  </si>
  <si>
    <t>D3</t>
  </si>
  <si>
    <t>OSTATNÍ</t>
  </si>
  <si>
    <t>12</t>
  </si>
  <si>
    <t>R-pol AV-012</t>
  </si>
  <si>
    <t>Stavební přípomoce</t>
  </si>
  <si>
    <t>kpl</t>
  </si>
  <si>
    <t>830294010</t>
  </si>
  <si>
    <t>13</t>
  </si>
  <si>
    <t>R-pol AV-013</t>
  </si>
  <si>
    <t>Drobný materiál</t>
  </si>
  <si>
    <t>1576720009</t>
  </si>
  <si>
    <t>14</t>
  </si>
  <si>
    <t>R-pol AV-014</t>
  </si>
  <si>
    <t>Naprogramování, uvedení do provozu</t>
  </si>
  <si>
    <t>-411638986</t>
  </si>
  <si>
    <t>D4</t>
  </si>
  <si>
    <t>PŘESUN HMOT</t>
  </si>
  <si>
    <t>R-pol AV-015</t>
  </si>
  <si>
    <t>Přesun hmot pro AV techniku stanovený procentní sazbou (%) z ceny vodorovná dopravní vzdálenost do 50 m v objektech výšky přes 12 do 24 m</t>
  </si>
  <si>
    <t>%</t>
  </si>
  <si>
    <t>-1399977745</t>
  </si>
  <si>
    <t>OST - Ostatní a vedlejší náklady</t>
  </si>
  <si>
    <t xml:space="preserve">1) Pro zpracování Soupisu prací a dodávek s výkazem výměr je použito níže uvedených podkladů:  
- Obhlídka staveniště
- Fotodokumentace stávajícího stavu
- Projektová dokumentace, která je jeho nedílnou součástí 
- vyhláška č.230/2012Sb. ze dne 25.června 2012
- § 2 zákona č. 526/1990Sb. o cenách, ve znění pozdějších předpisů
- Měrné jednotky jsou počítány z PD a částečně digitálně
2) nedílnou součástí Rozpočtu a Soupisu prací a dodávek s výkazem výměr je PD, která je mu technicky nadřazena 
3) Zkratky: M-montáž, D-dodávka, není-li uvedeno jinak je jednotková cena D+M
4) Věcné ani výměrové údaje v Soupisu prací a dodávek nesmí byt zhotovitelem při zpracování nabídky měněny
5) Celkové ceny jednotlivých položek, titulů i kapitol budou odpovídat uvedené věcné náplni a výměrám v Soupisu prací a dodávek. Zhotovitel je však povinen posoudit věcnou náplň i výměry soupisu prací a dodávek ve vazbě na dostupnou platnou projektovou dokumentaci a skutečný stav výstavby v době zpracování nabídky a v případě nesrovnalosti tyto uvést ve zvláštní příloze nabídky. Pokud tak neučiní, nebude brán zřetel na jeho pozdější požadavky.
6)  Součástí ceny díla je provedení a dodávka nezbytné dodavatelské, dílenské a montážní dokumentace a dokumentace skutečného provedení. Cenu za tyto práce je nutno zahrnout do nabízené ceny, protože nebudou samostatně hrazeny.
7) Jednotková cena bude obsahovat staveništní přesun hmot není-li uvedeno jinak. Jednotková cena pro demontáže, bourání, vysekání, bude obsahovat odvoz na skládku včetně skládkovného
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</si>
  <si>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</si>
  <si>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</si>
  <si>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</si>
  <si>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</si>
  <si>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</si>
  <si>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</si>
  <si>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</si>
  <si>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</si>
  <si>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5</t>
  </si>
  <si>
    <t>VRN3</t>
  </si>
  <si>
    <t>Zařízení staveniště</t>
  </si>
  <si>
    <t>030001000</t>
  </si>
  <si>
    <t>CS ÚRS 2023 01</t>
  </si>
  <si>
    <t>1024</t>
  </si>
  <si>
    <t>2035453894</t>
  </si>
  <si>
    <t>Online PSC</t>
  </si>
  <si>
    <t>https://podminky.urs.cz/item/CS_URS_2023_01/030001000</t>
  </si>
  <si>
    <t>VRN4</t>
  </si>
  <si>
    <t>Inženýrská činnost</t>
  </si>
  <si>
    <t>043194000</t>
  </si>
  <si>
    <t xml:space="preserve">Náklady na revize a zkoušky </t>
  </si>
  <si>
    <t>895974588</t>
  </si>
  <si>
    <t>https://podminky.urs.cz/item/CS_URS_2023_01/043194000</t>
  </si>
  <si>
    <t>045002000</t>
  </si>
  <si>
    <t>Kompletační a koordinační činnost</t>
  </si>
  <si>
    <t>-1188535974</t>
  </si>
  <si>
    <t>https://podminky.urs.cz/item/CS_URS_2023_01/045002000</t>
  </si>
  <si>
    <t>VRN6</t>
  </si>
  <si>
    <t>Územní vlivy</t>
  </si>
  <si>
    <t>060001000</t>
  </si>
  <si>
    <t>602058530</t>
  </si>
  <si>
    <t>https://podminky.urs.cz/item/CS_URS_2023_01/060001000</t>
  </si>
  <si>
    <t>065002000</t>
  </si>
  <si>
    <t>Mimostaveništní doprava materiálů</t>
  </si>
  <si>
    <t>-453383303</t>
  </si>
  <si>
    <t>https://podminky.urs.cz/item/CS_URS_2023_01/065002000</t>
  </si>
  <si>
    <t>VRN7</t>
  </si>
  <si>
    <t>Provozní vlivy</t>
  </si>
  <si>
    <t>070001000</t>
  </si>
  <si>
    <t>-304366344</t>
  </si>
  <si>
    <t>https://podminky.urs.cz/item/CS_URS_2023_01/070001000</t>
  </si>
  <si>
    <t>VRN9</t>
  </si>
  <si>
    <t>Ostatní náklady</t>
  </si>
  <si>
    <t>091003000</t>
  </si>
  <si>
    <t>Náklady na vzorky</t>
  </si>
  <si>
    <t>1003053615</t>
  </si>
  <si>
    <t>https://podminky.urs.cz/item/CS_URS_2023_01/091003000</t>
  </si>
  <si>
    <t>091003001</t>
  </si>
  <si>
    <t>Náklady spojené se ztíženými podmínkami provádění stavby</t>
  </si>
  <si>
    <t>-487743854</t>
  </si>
  <si>
    <t>https://podminky.urs.cz/item/CS_URS_2023_01/091003001</t>
  </si>
  <si>
    <t xml:space="preserve">Poznámka k položce:
Stavba bude prováděna za provozu ostatních oddělení. </t>
  </si>
  <si>
    <t>091404000</t>
  </si>
  <si>
    <t>Práce na rekonstrukci objektu</t>
  </si>
  <si>
    <t>677361941</t>
  </si>
  <si>
    <t>https://podminky.urs.cz/item/CS_URS_2023_01/091404000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</si>
</sst>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Trebuchet MS"/>
      <family val="2"/>
    </font>
    <font>
      <sz val="11"/>
      <color theme="1"/>
      <name val="Arial"/>
      <family val="2"/>
    </font>
    <font>
      <b/>
      <sz val="36"/>
      <color theme="1"/>
      <name val="Arial"/>
      <family val="2"/>
    </font>
    <font>
      <b/>
      <sz val="2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</cellStyleXfs>
  <cellXfs count="21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10" fillId="0" borderId="3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10" fillId="0" borderId="17" xfId="0" applyFont="1" applyBorder="1"/>
    <xf numFmtId="166" fontId="10" fillId="0" borderId="0" xfId="0" applyNumberFormat="1" applyFont="1"/>
    <xf numFmtId="166" fontId="10" fillId="0" borderId="12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21">
      <alignment/>
      <protection/>
    </xf>
    <xf numFmtId="0" fontId="39" fillId="0" borderId="0" xfId="22">
      <alignment/>
      <protection/>
    </xf>
    <xf numFmtId="0" fontId="40" fillId="0" borderId="0" xfId="21" applyFont="1">
      <alignment/>
      <protection/>
    </xf>
    <xf numFmtId="14" fontId="44" fillId="0" borderId="0" xfId="21" applyNumberFormat="1" applyFont="1">
      <alignment/>
      <protection/>
    </xf>
    <xf numFmtId="167" fontId="45" fillId="0" borderId="22" xfId="0" applyNumberFormat="1" applyFont="1" applyBorder="1" applyAlignment="1" applyProtection="1">
      <alignment vertical="center"/>
      <protection locked="0"/>
    </xf>
    <xf numFmtId="0" fontId="41" fillId="0" borderId="0" xfId="21" applyFont="1" applyAlignment="1">
      <alignment horizontal="center" vertical="top"/>
      <protection/>
    </xf>
    <xf numFmtId="0" fontId="42" fillId="0" borderId="0" xfId="22" applyFont="1" applyAlignment="1">
      <alignment horizontal="center" vertical="center" wrapText="1"/>
      <protection/>
    </xf>
    <xf numFmtId="0" fontId="43" fillId="0" borderId="0" xfId="21" applyFont="1" applyAlignment="1">
      <alignment horizontal="center" wrapText="1"/>
      <protection/>
    </xf>
    <xf numFmtId="14" fontId="2" fillId="0" borderId="0" xfId="21" applyNumberFormat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43194000" TargetMode="External" /><Relationship Id="rId3" Type="http://schemas.openxmlformats.org/officeDocument/2006/relationships/hyperlink" Target="https://podminky.urs.cz/item/CS_URS_2023_01/045002000" TargetMode="External" /><Relationship Id="rId4" Type="http://schemas.openxmlformats.org/officeDocument/2006/relationships/hyperlink" Target="https://podminky.urs.cz/item/CS_URS_2023_01/060001000" TargetMode="External" /><Relationship Id="rId5" Type="http://schemas.openxmlformats.org/officeDocument/2006/relationships/hyperlink" Target="https://podminky.urs.cz/item/CS_URS_2023_01/065002000" TargetMode="External" /><Relationship Id="rId6" Type="http://schemas.openxmlformats.org/officeDocument/2006/relationships/hyperlink" Target="https://podminky.urs.cz/item/CS_URS_2023_01/070001000" TargetMode="External" /><Relationship Id="rId7" Type="http://schemas.openxmlformats.org/officeDocument/2006/relationships/hyperlink" Target="https://podminky.urs.cz/item/CS_URS_2023_01/091003000" TargetMode="External" /><Relationship Id="rId8" Type="http://schemas.openxmlformats.org/officeDocument/2006/relationships/hyperlink" Target="https://podminky.urs.cz/item/CS_URS_2023_01/091003001" TargetMode="External" /><Relationship Id="rId9" Type="http://schemas.openxmlformats.org/officeDocument/2006/relationships/hyperlink" Target="https://podminky.urs.cz/item/CS_URS_2023_01/091404000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G62"/>
  <sheetViews>
    <sheetView showGridLines="0" zoomScale="70" zoomScaleNormal="70" zoomScaleSheetLayoutView="70" workbookViewId="0" topLeftCell="A1"/>
  </sheetViews>
  <sheetFormatPr defaultColWidth="9.28125" defaultRowHeight="12"/>
  <cols>
    <col min="1" max="1" width="4.421875" style="170" customWidth="1"/>
    <col min="2" max="10" width="9.28125" style="170" customWidth="1"/>
    <col min="11" max="11" width="11.28125" style="170" bestFit="1" customWidth="1"/>
    <col min="12" max="12" width="15.7109375" style="170" bestFit="1" customWidth="1"/>
    <col min="13" max="16384" width="9.28125" style="170" customWidth="1"/>
  </cols>
  <sheetData>
    <row r="6" spans="11:33" ht="15.75" customHeight="1"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</row>
    <row r="12" spans="1:12" ht="21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3" ht="54" customHeight="1">
      <c r="A13" s="175" t="s">
        <v>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2" ht="1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1:12" ht="1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2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3" ht="15" customHeight="1">
      <c r="A17" s="176" t="s">
        <v>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ht="1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3" ht="1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</row>
    <row r="20" spans="1:12" ht="18" customHeight="1">
      <c r="A20" s="172"/>
      <c r="B20" s="172"/>
      <c r="C20" s="172"/>
      <c r="D20" s="177" t="s">
        <v>2</v>
      </c>
      <c r="E20" s="177"/>
      <c r="F20" s="177"/>
      <c r="G20" s="177"/>
      <c r="H20" s="177"/>
      <c r="I20" s="177"/>
      <c r="J20" s="177"/>
      <c r="K20" s="177"/>
      <c r="L20" s="172"/>
    </row>
    <row r="21" spans="1:12" ht="32.25" customHeight="1">
      <c r="A21" s="172"/>
      <c r="B21" s="172"/>
      <c r="C21" s="172"/>
      <c r="D21" s="177"/>
      <c r="E21" s="177"/>
      <c r="F21" s="177"/>
      <c r="G21" s="177"/>
      <c r="H21" s="177"/>
      <c r="I21" s="177"/>
      <c r="J21" s="177"/>
      <c r="K21" s="177"/>
      <c r="L21" s="172"/>
    </row>
    <row r="22" spans="1:12" ht="12">
      <c r="A22" s="172"/>
      <c r="B22" s="172"/>
      <c r="C22" s="172"/>
      <c r="D22" s="172"/>
      <c r="E22" s="172"/>
      <c r="J22" s="172"/>
      <c r="K22" s="172"/>
      <c r="L22" s="172"/>
    </row>
    <row r="23" spans="1:12" ht="12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1:12" ht="1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1:12" ht="1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2" ht="12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1:12" ht="12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12" ht="1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 ht="1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2" ht="12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2" ht="12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ht="1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  <row r="33" spans="1:12" ht="1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1:12" ht="1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12" ht="1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  <row r="36" spans="1:12" ht="1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1:12" ht="12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</row>
    <row r="38" spans="1:12" ht="12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2" ht="12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</row>
    <row r="40" spans="1:12" ht="1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</row>
    <row r="41" spans="1:12" ht="1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12" ht="12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</row>
    <row r="43" spans="1:12" ht="1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</row>
    <row r="44" spans="1:12" ht="1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</row>
    <row r="45" spans="1:12" ht="1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</row>
    <row r="46" spans="1:12" ht="1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12" ht="1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</row>
    <row r="48" spans="1:12" ht="1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12" ht="1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</row>
    <row r="50" spans="1:12" ht="1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12" ht="1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</row>
    <row r="52" spans="1:12" ht="1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  <row r="53" spans="1:12" ht="1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</row>
    <row r="54" spans="1:12" ht="1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</row>
    <row r="55" spans="1:12" ht="1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</row>
    <row r="56" spans="1:12" ht="15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62" spans="12:13" ht="12">
      <c r="L62" s="178"/>
      <c r="M62" s="178"/>
    </row>
  </sheetData>
  <mergeCells count="4">
    <mergeCell ref="A13:M13"/>
    <mergeCell ref="A17:M19"/>
    <mergeCell ref="D20:K21"/>
    <mergeCell ref="L62:M62"/>
  </mergeCells>
  <printOptions horizontalCentered="1" verticalCentered="1"/>
  <pageMargins left="0" right="0" top="0" bottom="0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98"/>
  <sheetViews>
    <sheetView showGridLines="0" workbookViewId="0" topLeftCell="A1">
      <selection activeCell="BE26" sqref="BE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3</v>
      </c>
      <c r="AZ1" s="15" t="s">
        <v>4</v>
      </c>
      <c r="BA1" s="15" t="s">
        <v>5</v>
      </c>
      <c r="BB1" s="15" t="s">
        <v>4</v>
      </c>
      <c r="BT1" s="15" t="s">
        <v>6</v>
      </c>
      <c r="BU1" s="15" t="s">
        <v>6</v>
      </c>
      <c r="BV1" s="15" t="s">
        <v>7</v>
      </c>
    </row>
    <row r="2" spans="44:72" ht="36.95" customHeight="1">
      <c r="AR2" s="200" t="s">
        <v>8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6" t="s">
        <v>9</v>
      </c>
      <c r="BT2" s="16" t="s">
        <v>10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9</v>
      </c>
      <c r="BT3" s="16" t="s">
        <v>11</v>
      </c>
    </row>
    <row r="4" spans="2:71" ht="24.95" customHeight="1">
      <c r="B4" s="19"/>
      <c r="D4" s="20" t="s">
        <v>12</v>
      </c>
      <c r="AR4" s="19"/>
      <c r="AS4" s="21" t="s">
        <v>13</v>
      </c>
      <c r="BS4" s="16" t="s">
        <v>14</v>
      </c>
    </row>
    <row r="5" spans="2:71" ht="12" customHeight="1">
      <c r="B5" s="19"/>
      <c r="D5" s="22" t="s">
        <v>15</v>
      </c>
      <c r="K5" s="179" t="s">
        <v>16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R5" s="19"/>
      <c r="BS5" s="16" t="s">
        <v>9</v>
      </c>
    </row>
    <row r="6" spans="2:71" ht="36.95" customHeight="1">
      <c r="B6" s="19"/>
      <c r="D6" s="24" t="s">
        <v>17</v>
      </c>
      <c r="K6" s="181" t="s">
        <v>1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R6" s="19"/>
      <c r="BS6" s="16" t="s">
        <v>9</v>
      </c>
    </row>
    <row r="7" spans="2:71" ht="12" customHeight="1">
      <c r="B7" s="19"/>
      <c r="D7" s="25" t="s">
        <v>18</v>
      </c>
      <c r="K7" s="23" t="s">
        <v>19</v>
      </c>
      <c r="AK7" s="25" t="s">
        <v>20</v>
      </c>
      <c r="AN7" s="23" t="s">
        <v>21</v>
      </c>
      <c r="AR7" s="19"/>
      <c r="BS7" s="16" t="s">
        <v>9</v>
      </c>
    </row>
    <row r="8" spans="2:71" ht="12" customHeight="1">
      <c r="B8" s="19"/>
      <c r="D8" s="25" t="s">
        <v>22</v>
      </c>
      <c r="K8" s="23" t="s">
        <v>23</v>
      </c>
      <c r="AK8" s="25" t="s">
        <v>24</v>
      </c>
      <c r="AN8" s="23" t="s">
        <v>25</v>
      </c>
      <c r="AR8" s="19"/>
      <c r="BS8" s="16" t="s">
        <v>9</v>
      </c>
    </row>
    <row r="9" spans="2:71" ht="29.25" customHeight="1">
      <c r="B9" s="19"/>
      <c r="D9" s="22" t="s">
        <v>26</v>
      </c>
      <c r="K9" s="26" t="s">
        <v>27</v>
      </c>
      <c r="AK9" s="22" t="s">
        <v>28</v>
      </c>
      <c r="AN9" s="26" t="s">
        <v>29</v>
      </c>
      <c r="AR9" s="19"/>
      <c r="BS9" s="16" t="s">
        <v>9</v>
      </c>
    </row>
    <row r="10" spans="2:71" ht="12" customHeight="1">
      <c r="B10" s="19"/>
      <c r="D10" s="25" t="s">
        <v>30</v>
      </c>
      <c r="AK10" s="25" t="s">
        <v>31</v>
      </c>
      <c r="AN10" s="23" t="s">
        <v>32</v>
      </c>
      <c r="AR10" s="19"/>
      <c r="BS10" s="16" t="s">
        <v>9</v>
      </c>
    </row>
    <row r="11" spans="2:71" ht="18.4" customHeight="1">
      <c r="B11" s="19"/>
      <c r="E11" s="23" t="s">
        <v>33</v>
      </c>
      <c r="AK11" s="25" t="s">
        <v>34</v>
      </c>
      <c r="AN11" s="23" t="s">
        <v>35</v>
      </c>
      <c r="AR11" s="19"/>
      <c r="BS11" s="16" t="s">
        <v>9</v>
      </c>
    </row>
    <row r="12" spans="2:71" ht="6.95" customHeight="1">
      <c r="B12" s="19"/>
      <c r="AR12" s="19"/>
      <c r="BS12" s="16" t="s">
        <v>9</v>
      </c>
    </row>
    <row r="13" spans="2:71" ht="12" customHeight="1">
      <c r="B13" s="19"/>
      <c r="D13" s="25" t="s">
        <v>36</v>
      </c>
      <c r="AK13" s="25" t="s">
        <v>31</v>
      </c>
      <c r="AN13" s="23" t="s">
        <v>4</v>
      </c>
      <c r="AR13" s="19"/>
      <c r="BS13" s="16" t="s">
        <v>9</v>
      </c>
    </row>
    <row r="14" spans="2:71" ht="12.75">
      <c r="B14" s="19"/>
      <c r="E14" s="23" t="s">
        <v>37</v>
      </c>
      <c r="AK14" s="25" t="s">
        <v>34</v>
      </c>
      <c r="AN14" s="23" t="s">
        <v>4</v>
      </c>
      <c r="AR14" s="19"/>
      <c r="BS14" s="16" t="s">
        <v>9</v>
      </c>
    </row>
    <row r="15" spans="2:71" ht="6.95" customHeight="1">
      <c r="B15" s="19"/>
      <c r="AR15" s="19"/>
      <c r="BS15" s="16" t="s">
        <v>6</v>
      </c>
    </row>
    <row r="16" spans="2:71" ht="12" customHeight="1">
      <c r="B16" s="19"/>
      <c r="D16" s="25" t="s">
        <v>38</v>
      </c>
      <c r="AK16" s="25" t="s">
        <v>31</v>
      </c>
      <c r="AN16" s="23" t="s">
        <v>39</v>
      </c>
      <c r="AR16" s="19"/>
      <c r="BS16" s="16" t="s">
        <v>6</v>
      </c>
    </row>
    <row r="17" spans="2:71" ht="18.4" customHeight="1">
      <c r="B17" s="19"/>
      <c r="E17" s="23" t="s">
        <v>40</v>
      </c>
      <c r="AK17" s="25" t="s">
        <v>34</v>
      </c>
      <c r="AN17" s="23" t="s">
        <v>41</v>
      </c>
      <c r="AR17" s="19"/>
      <c r="BS17" s="16" t="s">
        <v>42</v>
      </c>
    </row>
    <row r="18" spans="2:71" ht="6.95" customHeight="1">
      <c r="B18" s="19"/>
      <c r="AR18" s="19"/>
      <c r="BS18" s="16" t="s">
        <v>9</v>
      </c>
    </row>
    <row r="19" spans="2:71" ht="12" customHeight="1">
      <c r="B19" s="19"/>
      <c r="D19" s="25" t="s">
        <v>43</v>
      </c>
      <c r="AK19" s="25" t="s">
        <v>31</v>
      </c>
      <c r="AN19" s="23" t="s">
        <v>44</v>
      </c>
      <c r="AR19" s="19"/>
      <c r="BS19" s="16" t="s">
        <v>9</v>
      </c>
    </row>
    <row r="20" spans="2:71" ht="18.4" customHeight="1">
      <c r="B20" s="19"/>
      <c r="E20" s="23" t="s">
        <v>45</v>
      </c>
      <c r="AK20" s="25" t="s">
        <v>34</v>
      </c>
      <c r="AN20" s="23" t="s">
        <v>46</v>
      </c>
      <c r="AR20" s="19"/>
      <c r="BS20" s="16" t="s">
        <v>6</v>
      </c>
    </row>
    <row r="21" spans="2:44" ht="6.95" customHeight="1">
      <c r="B21" s="19"/>
      <c r="AR21" s="19"/>
    </row>
    <row r="22" spans="2:44" ht="12" customHeight="1">
      <c r="B22" s="19"/>
      <c r="D22" s="25" t="s">
        <v>47</v>
      </c>
      <c r="AR22" s="19"/>
    </row>
    <row r="23" spans="2:44" ht="16.5" customHeight="1">
      <c r="B23" s="19"/>
      <c r="E23" s="182" t="s">
        <v>4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9"/>
    </row>
    <row r="24" spans="2:44" ht="6.95" customHeight="1">
      <c r="B24" s="19"/>
      <c r="AR24" s="19"/>
    </row>
    <row r="25" spans="2:44" ht="6.95" customHeight="1">
      <c r="B25" s="1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9"/>
    </row>
    <row r="26" spans="2:44" s="1" customFormat="1" ht="25.9" customHeight="1">
      <c r="B26" s="29"/>
      <c r="D26" s="30" t="s">
        <v>48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3">
        <f>ROUND(AG94,2)</f>
        <v>0</v>
      </c>
      <c r="AL26" s="184"/>
      <c r="AM26" s="184"/>
      <c r="AN26" s="184"/>
      <c r="AO26" s="184"/>
      <c r="AR26" s="29"/>
    </row>
    <row r="27" spans="2:44" s="1" customFormat="1" ht="6.95" customHeight="1">
      <c r="B27" s="29"/>
      <c r="AR27" s="29"/>
    </row>
    <row r="28" spans="2:44" s="1" customFormat="1" ht="12.75">
      <c r="B28" s="29"/>
      <c r="L28" s="185" t="s">
        <v>49</v>
      </c>
      <c r="M28" s="185"/>
      <c r="N28" s="185"/>
      <c r="O28" s="185"/>
      <c r="P28" s="185"/>
      <c r="W28" s="185" t="s">
        <v>50</v>
      </c>
      <c r="X28" s="185"/>
      <c r="Y28" s="185"/>
      <c r="Z28" s="185"/>
      <c r="AA28" s="185"/>
      <c r="AB28" s="185"/>
      <c r="AC28" s="185"/>
      <c r="AD28" s="185"/>
      <c r="AE28" s="185"/>
      <c r="AK28" s="185" t="s">
        <v>51</v>
      </c>
      <c r="AL28" s="185"/>
      <c r="AM28" s="185"/>
      <c r="AN28" s="185"/>
      <c r="AO28" s="185"/>
      <c r="AR28" s="29"/>
    </row>
    <row r="29" spans="2:44" s="2" customFormat="1" ht="14.45" customHeight="1">
      <c r="B29" s="33"/>
      <c r="D29" s="25" t="s">
        <v>52</v>
      </c>
      <c r="F29" s="25" t="s">
        <v>53</v>
      </c>
      <c r="L29" s="188">
        <v>0.21</v>
      </c>
      <c r="M29" s="187"/>
      <c r="N29" s="187"/>
      <c r="O29" s="187"/>
      <c r="P29" s="187"/>
      <c r="W29" s="186">
        <f>ROUND(AZ94,2)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ROUND(AV94,2)</f>
        <v>0</v>
      </c>
      <c r="AL29" s="187"/>
      <c r="AM29" s="187"/>
      <c r="AN29" s="187"/>
      <c r="AO29" s="187"/>
      <c r="AR29" s="33"/>
    </row>
    <row r="30" spans="2:44" s="2" customFormat="1" ht="14.45" customHeight="1">
      <c r="B30" s="33"/>
      <c r="F30" s="25" t="s">
        <v>54</v>
      </c>
      <c r="L30" s="188">
        <v>0.15</v>
      </c>
      <c r="M30" s="187"/>
      <c r="N30" s="187"/>
      <c r="O30" s="187"/>
      <c r="P30" s="187"/>
      <c r="W30" s="186">
        <f>ROUND(BA94,2)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ROUND(AW94,2)</f>
        <v>0</v>
      </c>
      <c r="AL30" s="187"/>
      <c r="AM30" s="187"/>
      <c r="AN30" s="187"/>
      <c r="AO30" s="187"/>
      <c r="AR30" s="33"/>
    </row>
    <row r="31" spans="2:44" s="2" customFormat="1" ht="14.45" customHeight="1" hidden="1">
      <c r="B31" s="33"/>
      <c r="F31" s="25" t="s">
        <v>55</v>
      </c>
      <c r="L31" s="188">
        <v>0.21</v>
      </c>
      <c r="M31" s="187"/>
      <c r="N31" s="187"/>
      <c r="O31" s="187"/>
      <c r="P31" s="187"/>
      <c r="W31" s="186">
        <f>ROUND(BB94,2)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3"/>
    </row>
    <row r="32" spans="2:44" s="2" customFormat="1" ht="14.45" customHeight="1" hidden="1">
      <c r="B32" s="33"/>
      <c r="F32" s="25" t="s">
        <v>56</v>
      </c>
      <c r="L32" s="188">
        <v>0.15</v>
      </c>
      <c r="M32" s="187"/>
      <c r="N32" s="187"/>
      <c r="O32" s="187"/>
      <c r="P32" s="187"/>
      <c r="W32" s="186">
        <f>ROUND(BC94,2)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3"/>
    </row>
    <row r="33" spans="2:44" s="2" customFormat="1" ht="14.45" customHeight="1" hidden="1">
      <c r="B33" s="33"/>
      <c r="F33" s="25" t="s">
        <v>57</v>
      </c>
      <c r="L33" s="188">
        <v>0</v>
      </c>
      <c r="M33" s="187"/>
      <c r="N33" s="187"/>
      <c r="O33" s="187"/>
      <c r="P33" s="187"/>
      <c r="W33" s="186">
        <f>ROUND(BD94,2)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58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59</v>
      </c>
      <c r="U35" s="36"/>
      <c r="V35" s="36"/>
      <c r="W35" s="36"/>
      <c r="X35" s="189" t="s">
        <v>60</v>
      </c>
      <c r="Y35" s="190"/>
      <c r="Z35" s="190"/>
      <c r="AA35" s="190"/>
      <c r="AB35" s="190"/>
      <c r="AC35" s="36"/>
      <c r="AD35" s="36"/>
      <c r="AE35" s="36"/>
      <c r="AF35" s="36"/>
      <c r="AG35" s="36"/>
      <c r="AH35" s="36"/>
      <c r="AI35" s="36"/>
      <c r="AJ35" s="36"/>
      <c r="AK35" s="191">
        <f>SUM(AK26:AK33)</f>
        <v>0</v>
      </c>
      <c r="AL35" s="190"/>
      <c r="AM35" s="190"/>
      <c r="AN35" s="190"/>
      <c r="AO35" s="192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9"/>
      <c r="D49" s="38" t="s">
        <v>61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62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29"/>
      <c r="D60" s="40" t="s">
        <v>63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64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63</v>
      </c>
      <c r="AI60" s="31"/>
      <c r="AJ60" s="31"/>
      <c r="AK60" s="31"/>
      <c r="AL60" s="31"/>
      <c r="AM60" s="40" t="s">
        <v>64</v>
      </c>
      <c r="AN60" s="31"/>
      <c r="AO60" s="31"/>
      <c r="AR60" s="29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29"/>
      <c r="D64" s="38" t="s">
        <v>65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66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29"/>
      <c r="D75" s="40" t="s">
        <v>63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64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63</v>
      </c>
      <c r="AI75" s="31"/>
      <c r="AJ75" s="31"/>
      <c r="AK75" s="31"/>
      <c r="AL75" s="31"/>
      <c r="AM75" s="40" t="s">
        <v>64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20" t="s">
        <v>67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5" t="s">
        <v>15</v>
      </c>
      <c r="L84" s="3" t="str">
        <f>K5</f>
        <v>2023-013</v>
      </c>
      <c r="AR84" s="45"/>
    </row>
    <row r="85" spans="2:44" s="4" customFormat="1" ht="36.95" customHeight="1">
      <c r="B85" s="46"/>
      <c r="C85" s="47" t="s">
        <v>17</v>
      </c>
      <c r="L85" s="211" t="str">
        <f>K6</f>
        <v>VŠE Coworkingové centrum - AV technika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5" t="s">
        <v>22</v>
      </c>
      <c r="L87" s="48" t="str">
        <f>IF(K8="","",K8)</f>
        <v>nám. W. Churchilla 1938/4, 130 67 Praha 3 - Žižkov</v>
      </c>
      <c r="AI87" s="25" t="s">
        <v>24</v>
      </c>
      <c r="AM87" s="193" t="str">
        <f>IF(AN8="","",AN8)</f>
        <v>1. 3. 2023</v>
      </c>
      <c r="AN87" s="193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5" t="s">
        <v>30</v>
      </c>
      <c r="L89" s="3" t="str">
        <f>IF(E11="","",E11)</f>
        <v>Vysoká škola ekonomická v Praze</v>
      </c>
      <c r="AI89" s="25" t="s">
        <v>38</v>
      </c>
      <c r="AM89" s="194" t="str">
        <f>IF(E17="","",E17)</f>
        <v>Studio Atelier AS, s.r.o.</v>
      </c>
      <c r="AN89" s="195"/>
      <c r="AO89" s="195"/>
      <c r="AP89" s="195"/>
      <c r="AR89" s="29"/>
      <c r="AS89" s="196" t="s">
        <v>68</v>
      </c>
      <c r="AT89" s="197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5" t="s">
        <v>36</v>
      </c>
      <c r="L90" s="3" t="str">
        <f>IF(E14="","",E14)</f>
        <v xml:space="preserve"> </v>
      </c>
      <c r="AI90" s="25" t="s">
        <v>43</v>
      </c>
      <c r="AM90" s="194" t="str">
        <f>IF(E20="","",E20)</f>
        <v>Speciosa International s.r.o.</v>
      </c>
      <c r="AN90" s="195"/>
      <c r="AO90" s="195"/>
      <c r="AP90" s="195"/>
      <c r="AR90" s="29"/>
      <c r="AS90" s="198"/>
      <c r="AT90" s="199"/>
      <c r="BD90" s="53"/>
    </row>
    <row r="91" spans="2:56" s="1" customFormat="1" ht="10.9" customHeight="1">
      <c r="B91" s="29"/>
      <c r="AR91" s="29"/>
      <c r="AS91" s="198"/>
      <c r="AT91" s="199"/>
      <c r="BD91" s="53"/>
    </row>
    <row r="92" spans="2:56" s="1" customFormat="1" ht="29.25" customHeight="1">
      <c r="B92" s="29"/>
      <c r="C92" s="206" t="s">
        <v>69</v>
      </c>
      <c r="D92" s="207"/>
      <c r="E92" s="207"/>
      <c r="F92" s="207"/>
      <c r="G92" s="207"/>
      <c r="H92" s="54"/>
      <c r="I92" s="208" t="s">
        <v>70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71</v>
      </c>
      <c r="AH92" s="207"/>
      <c r="AI92" s="207"/>
      <c r="AJ92" s="207"/>
      <c r="AK92" s="207"/>
      <c r="AL92" s="207"/>
      <c r="AM92" s="207"/>
      <c r="AN92" s="208" t="s">
        <v>72</v>
      </c>
      <c r="AO92" s="207"/>
      <c r="AP92" s="210"/>
      <c r="AQ92" s="55" t="s">
        <v>73</v>
      </c>
      <c r="AR92" s="29"/>
      <c r="AS92" s="56" t="s">
        <v>74</v>
      </c>
      <c r="AT92" s="57" t="s">
        <v>75</v>
      </c>
      <c r="AU92" s="57" t="s">
        <v>76</v>
      </c>
      <c r="AV92" s="57" t="s">
        <v>77</v>
      </c>
      <c r="AW92" s="57" t="s">
        <v>78</v>
      </c>
      <c r="AX92" s="57" t="s">
        <v>79</v>
      </c>
      <c r="AY92" s="57" t="s">
        <v>80</v>
      </c>
      <c r="AZ92" s="57" t="s">
        <v>81</v>
      </c>
      <c r="BA92" s="57" t="s">
        <v>82</v>
      </c>
      <c r="BB92" s="57" t="s">
        <v>83</v>
      </c>
      <c r="BC92" s="57" t="s">
        <v>84</v>
      </c>
      <c r="BD92" s="58" t="s">
        <v>85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86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4">
        <f>ROUND(SUM(AG95:AG96),2)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64" t="s">
        <v>4</v>
      </c>
      <c r="AR94" s="60"/>
      <c r="AS94" s="65">
        <f>ROUND(SUM(AS95:AS96),2)</f>
        <v>0</v>
      </c>
      <c r="AT94" s="66">
        <f>ROUND(SUM(AV94:AW94),2)</f>
        <v>0</v>
      </c>
      <c r="AU94" s="67">
        <f>ROUND(SUM(AU95:AU96),5)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ROUND(SUM(AZ95:AZ96),2)</f>
        <v>0</v>
      </c>
      <c r="BA94" s="66">
        <f>ROUND(SUM(BA95:BA96),2)</f>
        <v>0</v>
      </c>
      <c r="BB94" s="66">
        <f>ROUND(SUM(BB95:BB96),2)</f>
        <v>0</v>
      </c>
      <c r="BC94" s="66">
        <f>ROUND(SUM(BC95:BC96),2)</f>
        <v>0</v>
      </c>
      <c r="BD94" s="68">
        <f>ROUND(SUM(BD95:BD96),2)</f>
        <v>0</v>
      </c>
      <c r="BS94" s="69" t="s">
        <v>87</v>
      </c>
      <c r="BT94" s="69" t="s">
        <v>88</v>
      </c>
      <c r="BU94" s="70" t="s">
        <v>89</v>
      </c>
      <c r="BV94" s="69" t="s">
        <v>90</v>
      </c>
      <c r="BW94" s="69" t="s">
        <v>7</v>
      </c>
      <c r="BX94" s="69" t="s">
        <v>91</v>
      </c>
      <c r="CL94" s="69" t="s">
        <v>19</v>
      </c>
    </row>
    <row r="95" spans="1:91" s="6" customFormat="1" ht="16.5" customHeight="1">
      <c r="A95" s="71" t="s">
        <v>92</v>
      </c>
      <c r="B95" s="72"/>
      <c r="C95" s="73"/>
      <c r="D95" s="203" t="s">
        <v>93</v>
      </c>
      <c r="E95" s="203"/>
      <c r="F95" s="203"/>
      <c r="G95" s="203"/>
      <c r="H95" s="203"/>
      <c r="I95" s="74"/>
      <c r="J95" s="203" t="s">
        <v>94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'SO 04 - AV technika'!J30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75" t="s">
        <v>95</v>
      </c>
      <c r="AR95" s="72"/>
      <c r="AS95" s="76">
        <v>0</v>
      </c>
      <c r="AT95" s="77">
        <f>ROUND(SUM(AV95:AW95),2)</f>
        <v>0</v>
      </c>
      <c r="AU95" s="78">
        <f>'SO 04 - AV technika'!P120</f>
        <v>0</v>
      </c>
      <c r="AV95" s="77">
        <f>'SO 04 - AV technika'!J33</f>
        <v>0</v>
      </c>
      <c r="AW95" s="77">
        <f>'SO 04 - AV technika'!J34</f>
        <v>0</v>
      </c>
      <c r="AX95" s="77">
        <f>'SO 04 - AV technika'!J35</f>
        <v>0</v>
      </c>
      <c r="AY95" s="77">
        <f>'SO 04 - AV technika'!J36</f>
        <v>0</v>
      </c>
      <c r="AZ95" s="77">
        <f>'SO 04 - AV technika'!F33</f>
        <v>0</v>
      </c>
      <c r="BA95" s="77">
        <f>'SO 04 - AV technika'!F34</f>
        <v>0</v>
      </c>
      <c r="BB95" s="77">
        <f>'SO 04 - AV technika'!F35</f>
        <v>0</v>
      </c>
      <c r="BC95" s="77">
        <f>'SO 04 - AV technika'!F36</f>
        <v>0</v>
      </c>
      <c r="BD95" s="79">
        <f>'SO 04 - AV technika'!F37</f>
        <v>0</v>
      </c>
      <c r="BT95" s="80" t="s">
        <v>96</v>
      </c>
      <c r="BV95" s="80" t="s">
        <v>90</v>
      </c>
      <c r="BW95" s="80" t="s">
        <v>97</v>
      </c>
      <c r="BX95" s="80" t="s">
        <v>7</v>
      </c>
      <c r="CL95" s="80" t="s">
        <v>19</v>
      </c>
      <c r="CM95" s="80" t="s">
        <v>98</v>
      </c>
    </row>
    <row r="96" spans="1:91" s="6" customFormat="1" ht="16.5" customHeight="1">
      <c r="A96" s="71" t="s">
        <v>92</v>
      </c>
      <c r="B96" s="72"/>
      <c r="C96" s="73"/>
      <c r="D96" s="203" t="s">
        <v>99</v>
      </c>
      <c r="E96" s="203"/>
      <c r="F96" s="203"/>
      <c r="G96" s="203"/>
      <c r="H96" s="203"/>
      <c r="I96" s="74"/>
      <c r="J96" s="203" t="s">
        <v>100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'OST - Ostatní a vedlejší ...'!J30</f>
        <v>0</v>
      </c>
      <c r="AH96" s="202"/>
      <c r="AI96" s="202"/>
      <c r="AJ96" s="202"/>
      <c r="AK96" s="202"/>
      <c r="AL96" s="202"/>
      <c r="AM96" s="202"/>
      <c r="AN96" s="201">
        <f>SUM(AG96,AT96)</f>
        <v>0</v>
      </c>
      <c r="AO96" s="202"/>
      <c r="AP96" s="202"/>
      <c r="AQ96" s="75" t="s">
        <v>95</v>
      </c>
      <c r="AR96" s="72"/>
      <c r="AS96" s="81">
        <v>0</v>
      </c>
      <c r="AT96" s="82">
        <f>ROUND(SUM(AV96:AW96),2)</f>
        <v>0</v>
      </c>
      <c r="AU96" s="83">
        <f>'OST - Ostatní a vedlejší ...'!P122</f>
        <v>0</v>
      </c>
      <c r="AV96" s="82">
        <f>'OST - Ostatní a vedlejší ...'!J33</f>
        <v>0</v>
      </c>
      <c r="AW96" s="82">
        <f>'OST - Ostatní a vedlejší ...'!J34</f>
        <v>0</v>
      </c>
      <c r="AX96" s="82">
        <f>'OST - Ostatní a vedlejší ...'!J35</f>
        <v>0</v>
      </c>
      <c r="AY96" s="82">
        <f>'OST - Ostatní a vedlejší ...'!J36</f>
        <v>0</v>
      </c>
      <c r="AZ96" s="82">
        <f>'OST - Ostatní a vedlejší ...'!F33</f>
        <v>0</v>
      </c>
      <c r="BA96" s="82">
        <f>'OST - Ostatní a vedlejší ...'!F34</f>
        <v>0</v>
      </c>
      <c r="BB96" s="82">
        <f>'OST - Ostatní a vedlejší ...'!F35</f>
        <v>0</v>
      </c>
      <c r="BC96" s="82">
        <f>'OST - Ostatní a vedlejší ...'!F36</f>
        <v>0</v>
      </c>
      <c r="BD96" s="84">
        <f>'OST - Ostatní a vedlejší ...'!F37</f>
        <v>0</v>
      </c>
      <c r="BT96" s="80" t="s">
        <v>96</v>
      </c>
      <c r="BV96" s="80" t="s">
        <v>90</v>
      </c>
      <c r="BW96" s="80" t="s">
        <v>101</v>
      </c>
      <c r="BX96" s="80" t="s">
        <v>7</v>
      </c>
      <c r="CL96" s="80" t="s">
        <v>19</v>
      </c>
      <c r="CM96" s="80" t="s">
        <v>98</v>
      </c>
    </row>
    <row r="97" spans="2:44" s="1" customFormat="1" ht="30" customHeight="1">
      <c r="B97" s="29"/>
      <c r="AR97" s="29"/>
    </row>
    <row r="98" spans="2:44" s="1" customFormat="1" ht="6.9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9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SO 04 - AV technika'!C2" display="/"/>
    <hyperlink ref="A96" location="'OST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7"/>
  <sheetViews>
    <sheetView showGridLines="0" tabSelected="1" workbookViewId="0" topLeftCell="A4">
      <selection activeCell="I123" sqref="I12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0" t="s">
        <v>8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98</v>
      </c>
    </row>
    <row r="4" spans="2:46" ht="24.95" customHeight="1">
      <c r="B4" s="19"/>
      <c r="D4" s="20" t="s">
        <v>102</v>
      </c>
      <c r="L4" s="19"/>
      <c r="M4" s="85" t="s">
        <v>13</v>
      </c>
      <c r="AT4" s="16" t="s">
        <v>6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214" t="str">
        <f>'Rekapitulace stavby'!K6</f>
        <v>VŠE Coworkingové centrum - AV technika</v>
      </c>
      <c r="F7" s="215"/>
      <c r="G7" s="215"/>
      <c r="H7" s="215"/>
      <c r="L7" s="19"/>
    </row>
    <row r="8" spans="2:12" s="1" customFormat="1" ht="12" customHeight="1">
      <c r="B8" s="29"/>
      <c r="D8" s="25" t="s">
        <v>103</v>
      </c>
      <c r="L8" s="29"/>
    </row>
    <row r="9" spans="2:12" s="1" customFormat="1" ht="16.5" customHeight="1">
      <c r="B9" s="29"/>
      <c r="E9" s="211" t="s">
        <v>104</v>
      </c>
      <c r="F9" s="213"/>
      <c r="G9" s="213"/>
      <c r="H9" s="213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5" t="s">
        <v>18</v>
      </c>
      <c r="F11" s="23" t="s">
        <v>19</v>
      </c>
      <c r="I11" s="25" t="s">
        <v>20</v>
      </c>
      <c r="J11" s="23" t="s">
        <v>4</v>
      </c>
      <c r="L11" s="29"/>
    </row>
    <row r="12" spans="2:12" s="1" customFormat="1" ht="12" customHeight="1">
      <c r="B12" s="29"/>
      <c r="D12" s="25" t="s">
        <v>22</v>
      </c>
      <c r="F12" s="23" t="s">
        <v>23</v>
      </c>
      <c r="I12" s="25" t="s">
        <v>24</v>
      </c>
      <c r="J12" s="49" t="str">
        <f>'Rekapitulace stavby'!AN8</f>
        <v>1. 3. 2023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5" t="s">
        <v>30</v>
      </c>
      <c r="I14" s="25" t="s">
        <v>31</v>
      </c>
      <c r="J14" s="23" t="s">
        <v>32</v>
      </c>
      <c r="L14" s="29"/>
    </row>
    <row r="15" spans="2:12" s="1" customFormat="1" ht="18" customHeight="1">
      <c r="B15" s="29"/>
      <c r="E15" s="23" t="s">
        <v>33</v>
      </c>
      <c r="I15" s="25" t="s">
        <v>34</v>
      </c>
      <c r="J15" s="23" t="s">
        <v>35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5" t="s">
        <v>36</v>
      </c>
      <c r="I17" s="25" t="s">
        <v>31</v>
      </c>
      <c r="J17" s="23" t="str">
        <f>'Rekapitulace stavby'!AN13</f>
        <v/>
      </c>
      <c r="L17" s="29"/>
    </row>
    <row r="18" spans="2:12" s="1" customFormat="1" ht="18" customHeight="1">
      <c r="B18" s="29"/>
      <c r="E18" s="179" t="str">
        <f>'Rekapitulace stavby'!E14</f>
        <v xml:space="preserve"> </v>
      </c>
      <c r="F18" s="179"/>
      <c r="G18" s="179"/>
      <c r="H18" s="179"/>
      <c r="I18" s="25" t="s">
        <v>34</v>
      </c>
      <c r="J18" s="23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5" t="s">
        <v>38</v>
      </c>
      <c r="I20" s="25" t="s">
        <v>31</v>
      </c>
      <c r="J20" s="23" t="s">
        <v>39</v>
      </c>
      <c r="L20" s="29"/>
    </row>
    <row r="21" spans="2:12" s="1" customFormat="1" ht="18" customHeight="1">
      <c r="B21" s="29"/>
      <c r="E21" s="23" t="s">
        <v>40</v>
      </c>
      <c r="I21" s="25" t="s">
        <v>34</v>
      </c>
      <c r="J21" s="23" t="s">
        <v>41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5" t="s">
        <v>43</v>
      </c>
      <c r="I23" s="25" t="s">
        <v>31</v>
      </c>
      <c r="J23" s="23" t="s">
        <v>44</v>
      </c>
      <c r="L23" s="29"/>
    </row>
    <row r="24" spans="2:12" s="1" customFormat="1" ht="18" customHeight="1">
      <c r="B24" s="29"/>
      <c r="E24" s="23" t="s">
        <v>45</v>
      </c>
      <c r="I24" s="25" t="s">
        <v>34</v>
      </c>
      <c r="J24" s="23" t="s">
        <v>46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5" t="s">
        <v>47</v>
      </c>
      <c r="L26" s="29"/>
    </row>
    <row r="27" spans="2:12" s="7" customFormat="1" ht="249.75" customHeight="1">
      <c r="B27" s="86"/>
      <c r="E27" s="182" t="s">
        <v>105</v>
      </c>
      <c r="F27" s="180"/>
      <c r="G27" s="180"/>
      <c r="H27" s="180"/>
      <c r="I27" s="180"/>
      <c r="J27" s="180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48</v>
      </c>
      <c r="J30" s="63">
        <f>ROUND(J120,2)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50</v>
      </c>
      <c r="I32" s="32" t="s">
        <v>49</v>
      </c>
      <c r="J32" s="32" t="s">
        <v>51</v>
      </c>
      <c r="L32" s="29"/>
    </row>
    <row r="33" spans="2:12" s="1" customFormat="1" ht="14.45" customHeight="1">
      <c r="B33" s="29"/>
      <c r="D33" s="52" t="s">
        <v>52</v>
      </c>
      <c r="E33" s="25" t="s">
        <v>53</v>
      </c>
      <c r="F33" s="88">
        <f>ROUND((SUM(BE120:BE166)),2)</f>
        <v>0</v>
      </c>
      <c r="I33" s="89">
        <v>0.21</v>
      </c>
      <c r="J33" s="88">
        <f>ROUND(((SUM(BE120:BE166))*I33),2)</f>
        <v>0</v>
      </c>
      <c r="L33" s="29"/>
    </row>
    <row r="34" spans="2:12" s="1" customFormat="1" ht="14.45" customHeight="1">
      <c r="B34" s="29"/>
      <c r="E34" s="25" t="s">
        <v>54</v>
      </c>
      <c r="F34" s="88">
        <f>ROUND((SUM(BF120:BF166)),2)</f>
        <v>0</v>
      </c>
      <c r="I34" s="89">
        <v>0.15</v>
      </c>
      <c r="J34" s="88">
        <f>ROUND(((SUM(BF120:BF166))*I34),2)</f>
        <v>0</v>
      </c>
      <c r="L34" s="29"/>
    </row>
    <row r="35" spans="2:12" s="1" customFormat="1" ht="14.45" customHeight="1" hidden="1">
      <c r="B35" s="29"/>
      <c r="E35" s="25" t="s">
        <v>55</v>
      </c>
      <c r="F35" s="88">
        <f>ROUND((SUM(BG120:BG166)),2)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5" t="s">
        <v>56</v>
      </c>
      <c r="F36" s="88">
        <f>ROUND((SUM(BH120:BH166)),2)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5" t="s">
        <v>57</v>
      </c>
      <c r="F37" s="88">
        <f>ROUND((SUM(BI120:BI166)),2)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9"/>
      <c r="D50" s="38" t="s">
        <v>61</v>
      </c>
      <c r="E50" s="39"/>
      <c r="F50" s="39"/>
      <c r="G50" s="38" t="s">
        <v>62</v>
      </c>
      <c r="H50" s="39"/>
      <c r="I50" s="39"/>
      <c r="J50" s="39"/>
      <c r="K50" s="39"/>
      <c r="L50" s="2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9"/>
      <c r="D61" s="40" t="s">
        <v>63</v>
      </c>
      <c r="E61" s="31"/>
      <c r="F61" s="96" t="s">
        <v>64</v>
      </c>
      <c r="G61" s="40" t="s">
        <v>63</v>
      </c>
      <c r="H61" s="31"/>
      <c r="I61" s="31"/>
      <c r="J61" s="97" t="s">
        <v>64</v>
      </c>
      <c r="K61" s="31"/>
      <c r="L61" s="2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9"/>
      <c r="D65" s="38" t="s">
        <v>65</v>
      </c>
      <c r="E65" s="39"/>
      <c r="F65" s="39"/>
      <c r="G65" s="38" t="s">
        <v>66</v>
      </c>
      <c r="H65" s="39"/>
      <c r="I65" s="39"/>
      <c r="J65" s="39"/>
      <c r="K65" s="39"/>
      <c r="L65" s="2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9"/>
      <c r="D76" s="40" t="s">
        <v>63</v>
      </c>
      <c r="E76" s="31"/>
      <c r="F76" s="96" t="s">
        <v>64</v>
      </c>
      <c r="G76" s="40" t="s">
        <v>63</v>
      </c>
      <c r="H76" s="31"/>
      <c r="I76" s="31"/>
      <c r="J76" s="97" t="s">
        <v>64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0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5" t="s">
        <v>17</v>
      </c>
      <c r="L84" s="29"/>
    </row>
    <row r="85" spans="2:12" s="1" customFormat="1" ht="16.5" customHeight="1">
      <c r="B85" s="29"/>
      <c r="E85" s="214" t="str">
        <f>E7</f>
        <v>VŠE Coworkingové centrum - AV technika</v>
      </c>
      <c r="F85" s="215"/>
      <c r="G85" s="215"/>
      <c r="H85" s="215"/>
      <c r="L85" s="29"/>
    </row>
    <row r="86" spans="2:12" s="1" customFormat="1" ht="12" customHeight="1">
      <c r="B86" s="29"/>
      <c r="C86" s="25" t="s">
        <v>103</v>
      </c>
      <c r="L86" s="29"/>
    </row>
    <row r="87" spans="2:12" s="1" customFormat="1" ht="16.5" customHeight="1">
      <c r="B87" s="29"/>
      <c r="E87" s="211" t="str">
        <f>E9</f>
        <v>SO 04 - AV technika</v>
      </c>
      <c r="F87" s="213"/>
      <c r="G87" s="213"/>
      <c r="H87" s="21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5" t="s">
        <v>22</v>
      </c>
      <c r="F89" s="23" t="str">
        <f>F12</f>
        <v>nám. W. Churchilla 1938/4, 130 67 Praha 3 - Žižkov</v>
      </c>
      <c r="I89" s="25" t="s">
        <v>24</v>
      </c>
      <c r="J89" s="49" t="str">
        <f>IF(J12="","",J12)</f>
        <v>1. 3. 2023</v>
      </c>
      <c r="L89" s="29"/>
    </row>
    <row r="90" spans="2:12" s="1" customFormat="1" ht="6.95" customHeight="1">
      <c r="B90" s="29"/>
      <c r="L90" s="29"/>
    </row>
    <row r="91" spans="2:12" s="1" customFormat="1" ht="25.7" customHeight="1">
      <c r="B91" s="29"/>
      <c r="C91" s="25" t="s">
        <v>30</v>
      </c>
      <c r="F91" s="23" t="str">
        <f>E15</f>
        <v>Vysoká škola ekonomická v Praze</v>
      </c>
      <c r="I91" s="25" t="s">
        <v>38</v>
      </c>
      <c r="J91" s="27" t="str">
        <f>E21</f>
        <v>Studio Atelier AS, s.r.o.</v>
      </c>
      <c r="L91" s="29"/>
    </row>
    <row r="92" spans="2:12" s="1" customFormat="1" ht="25.7" customHeight="1">
      <c r="B92" s="29"/>
      <c r="C92" s="25" t="s">
        <v>36</v>
      </c>
      <c r="F92" s="23" t="str">
        <f>IF(E18="","",E18)</f>
        <v xml:space="preserve"> </v>
      </c>
      <c r="I92" s="25" t="s">
        <v>43</v>
      </c>
      <c r="J92" s="27" t="str">
        <f>E24</f>
        <v>Speciosa International s.r.o.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J120</f>
        <v>0</v>
      </c>
      <c r="L96" s="29"/>
      <c r="AU96" s="16" t="s">
        <v>110</v>
      </c>
    </row>
    <row r="97" spans="2:12" s="8" customFormat="1" ht="24.95" customHeight="1">
      <c r="B97" s="101"/>
      <c r="D97" s="102" t="s">
        <v>111</v>
      </c>
      <c r="E97" s="103"/>
      <c r="F97" s="103"/>
      <c r="G97" s="103"/>
      <c r="H97" s="103"/>
      <c r="I97" s="103"/>
      <c r="J97" s="104">
        <f>J121</f>
        <v>0</v>
      </c>
      <c r="L97" s="101"/>
    </row>
    <row r="98" spans="2:12" s="9" customFormat="1" ht="19.9" customHeight="1">
      <c r="B98" s="105"/>
      <c r="D98" s="106" t="s">
        <v>112</v>
      </c>
      <c r="E98" s="107"/>
      <c r="F98" s="107"/>
      <c r="G98" s="107"/>
      <c r="H98" s="107"/>
      <c r="I98" s="107"/>
      <c r="J98" s="108">
        <f>J122</f>
        <v>0</v>
      </c>
      <c r="L98" s="105"/>
    </row>
    <row r="99" spans="2:12" s="9" customFormat="1" ht="19.9" customHeight="1">
      <c r="B99" s="105"/>
      <c r="D99" s="106" t="s">
        <v>113</v>
      </c>
      <c r="E99" s="107"/>
      <c r="F99" s="107"/>
      <c r="G99" s="107"/>
      <c r="H99" s="107"/>
      <c r="I99" s="107"/>
      <c r="J99" s="108">
        <f>J161</f>
        <v>0</v>
      </c>
      <c r="L99" s="105"/>
    </row>
    <row r="100" spans="2:12" s="9" customFormat="1" ht="19.9" customHeight="1">
      <c r="B100" s="105"/>
      <c r="D100" s="106" t="s">
        <v>114</v>
      </c>
      <c r="E100" s="107"/>
      <c r="F100" s="107"/>
      <c r="G100" s="107"/>
      <c r="H100" s="107"/>
      <c r="I100" s="107"/>
      <c r="J100" s="108">
        <f>J165</f>
        <v>0</v>
      </c>
      <c r="L100" s="105"/>
    </row>
    <row r="101" spans="2:12" s="1" customFormat="1" ht="21.75" customHeight="1">
      <c r="B101" s="29"/>
      <c r="L101" s="29"/>
    </row>
    <row r="102" spans="2:12" s="1" customFormat="1" ht="6.9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29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9"/>
    </row>
    <row r="107" spans="2:12" s="1" customFormat="1" ht="24.95" customHeight="1">
      <c r="B107" s="29"/>
      <c r="C107" s="20" t="s">
        <v>115</v>
      </c>
      <c r="L107" s="29"/>
    </row>
    <row r="108" spans="2:12" s="1" customFormat="1" ht="6.95" customHeight="1">
      <c r="B108" s="29"/>
      <c r="L108" s="29"/>
    </row>
    <row r="109" spans="2:12" s="1" customFormat="1" ht="12" customHeight="1">
      <c r="B109" s="29"/>
      <c r="C109" s="25" t="s">
        <v>17</v>
      </c>
      <c r="L109" s="29"/>
    </row>
    <row r="110" spans="2:12" s="1" customFormat="1" ht="16.5" customHeight="1">
      <c r="B110" s="29"/>
      <c r="E110" s="214" t="str">
        <f>E7</f>
        <v>VŠE Coworkingové centrum - AV technika</v>
      </c>
      <c r="F110" s="215"/>
      <c r="G110" s="215"/>
      <c r="H110" s="215"/>
      <c r="L110" s="29"/>
    </row>
    <row r="111" spans="2:12" s="1" customFormat="1" ht="12" customHeight="1">
      <c r="B111" s="29"/>
      <c r="C111" s="25" t="s">
        <v>103</v>
      </c>
      <c r="L111" s="29"/>
    </row>
    <row r="112" spans="2:12" s="1" customFormat="1" ht="16.5" customHeight="1">
      <c r="B112" s="29"/>
      <c r="E112" s="211" t="str">
        <f>E9</f>
        <v>SO 04 - AV technika</v>
      </c>
      <c r="F112" s="213"/>
      <c r="G112" s="213"/>
      <c r="H112" s="213"/>
      <c r="L112" s="29"/>
    </row>
    <row r="113" spans="2:12" s="1" customFormat="1" ht="6.95" customHeight="1">
      <c r="B113" s="29"/>
      <c r="L113" s="29"/>
    </row>
    <row r="114" spans="2:12" s="1" customFormat="1" ht="12" customHeight="1">
      <c r="B114" s="29"/>
      <c r="C114" s="25" t="s">
        <v>22</v>
      </c>
      <c r="F114" s="23" t="str">
        <f>F12</f>
        <v>nám. W. Churchilla 1938/4, 130 67 Praha 3 - Žižkov</v>
      </c>
      <c r="I114" s="25" t="s">
        <v>24</v>
      </c>
      <c r="J114" s="49" t="str">
        <f>IF(J12="","",J12)</f>
        <v>1. 3. 2023</v>
      </c>
      <c r="L114" s="29"/>
    </row>
    <row r="115" spans="2:12" s="1" customFormat="1" ht="6.95" customHeight="1">
      <c r="B115" s="29"/>
      <c r="L115" s="29"/>
    </row>
    <row r="116" spans="2:12" s="1" customFormat="1" ht="25.7" customHeight="1">
      <c r="B116" s="29"/>
      <c r="C116" s="25" t="s">
        <v>30</v>
      </c>
      <c r="F116" s="23" t="str">
        <f>E15</f>
        <v>Vysoká škola ekonomická v Praze</v>
      </c>
      <c r="I116" s="25" t="s">
        <v>38</v>
      </c>
      <c r="J116" s="27" t="str">
        <f>E21</f>
        <v>Studio Atelier AS, s.r.o.</v>
      </c>
      <c r="L116" s="29"/>
    </row>
    <row r="117" spans="2:12" s="1" customFormat="1" ht="25.7" customHeight="1">
      <c r="B117" s="29"/>
      <c r="C117" s="25" t="s">
        <v>36</v>
      </c>
      <c r="F117" s="23" t="str">
        <f>IF(E18="","",E18)</f>
        <v xml:space="preserve"> </v>
      </c>
      <c r="I117" s="25" t="s">
        <v>43</v>
      </c>
      <c r="J117" s="27" t="str">
        <f>E24</f>
        <v>Speciosa International s.r.o.</v>
      </c>
      <c r="L117" s="29"/>
    </row>
    <row r="118" spans="2:12" s="1" customFormat="1" ht="10.35" customHeight="1">
      <c r="B118" s="29"/>
      <c r="L118" s="29"/>
    </row>
    <row r="119" spans="2:20" s="10" customFormat="1" ht="29.25" customHeight="1">
      <c r="B119" s="109"/>
      <c r="C119" s="110" t="s">
        <v>116</v>
      </c>
      <c r="D119" s="111" t="s">
        <v>73</v>
      </c>
      <c r="E119" s="111" t="s">
        <v>69</v>
      </c>
      <c r="F119" s="111" t="s">
        <v>70</v>
      </c>
      <c r="G119" s="111" t="s">
        <v>117</v>
      </c>
      <c r="H119" s="111" t="s">
        <v>118</v>
      </c>
      <c r="I119" s="111" t="s">
        <v>119</v>
      </c>
      <c r="J119" s="111" t="s">
        <v>108</v>
      </c>
      <c r="K119" s="112" t="s">
        <v>120</v>
      </c>
      <c r="L119" s="109"/>
      <c r="M119" s="56" t="s">
        <v>4</v>
      </c>
      <c r="N119" s="57" t="s">
        <v>52</v>
      </c>
      <c r="O119" s="57" t="s">
        <v>121</v>
      </c>
      <c r="P119" s="57" t="s">
        <v>122</v>
      </c>
      <c r="Q119" s="57" t="s">
        <v>123</v>
      </c>
      <c r="R119" s="57" t="s">
        <v>124</v>
      </c>
      <c r="S119" s="57" t="s">
        <v>125</v>
      </c>
      <c r="T119" s="58" t="s">
        <v>126</v>
      </c>
    </row>
    <row r="120" spans="2:63" s="1" customFormat="1" ht="22.9" customHeight="1">
      <c r="B120" s="29"/>
      <c r="C120" s="61" t="s">
        <v>127</v>
      </c>
      <c r="J120" s="113">
        <f>BK120</f>
        <v>0</v>
      </c>
      <c r="L120" s="29"/>
      <c r="M120" s="59"/>
      <c r="N120" s="50"/>
      <c r="O120" s="50"/>
      <c r="P120" s="114">
        <f>P121</f>
        <v>0</v>
      </c>
      <c r="Q120" s="50"/>
      <c r="R120" s="114">
        <f>R121</f>
        <v>0</v>
      </c>
      <c r="S120" s="50"/>
      <c r="T120" s="115">
        <f>T121</f>
        <v>0</v>
      </c>
      <c r="AT120" s="16" t="s">
        <v>87</v>
      </c>
      <c r="AU120" s="16" t="s">
        <v>110</v>
      </c>
      <c r="BK120" s="116">
        <f>BK121</f>
        <v>0</v>
      </c>
    </row>
    <row r="121" spans="2:63" s="11" customFormat="1" ht="25.9" customHeight="1">
      <c r="B121" s="117"/>
      <c r="D121" s="118" t="s">
        <v>87</v>
      </c>
      <c r="E121" s="119" t="s">
        <v>128</v>
      </c>
      <c r="F121" s="119" t="s">
        <v>129</v>
      </c>
      <c r="J121" s="120">
        <f>BK121</f>
        <v>0</v>
      </c>
      <c r="L121" s="117"/>
      <c r="M121" s="121"/>
      <c r="P121" s="122">
        <f>P122+P161+P165</f>
        <v>0</v>
      </c>
      <c r="R121" s="122">
        <f>R122+R161+R165</f>
        <v>0</v>
      </c>
      <c r="T121" s="123">
        <f>T122+T161+T165</f>
        <v>0</v>
      </c>
      <c r="AR121" s="118" t="s">
        <v>96</v>
      </c>
      <c r="AT121" s="124" t="s">
        <v>87</v>
      </c>
      <c r="AU121" s="124" t="s">
        <v>88</v>
      </c>
      <c r="AY121" s="118" t="s">
        <v>130</v>
      </c>
      <c r="BK121" s="125">
        <f>BK122+BK161+BK165</f>
        <v>0</v>
      </c>
    </row>
    <row r="122" spans="2:63" s="11" customFormat="1" ht="22.9" customHeight="1">
      <c r="B122" s="117"/>
      <c r="D122" s="118" t="s">
        <v>87</v>
      </c>
      <c r="E122" s="126" t="s">
        <v>131</v>
      </c>
      <c r="F122" s="126" t="s">
        <v>132</v>
      </c>
      <c r="J122" s="127">
        <f>BK122</f>
        <v>0</v>
      </c>
      <c r="L122" s="117"/>
      <c r="M122" s="121"/>
      <c r="P122" s="122">
        <f>SUM(P123:P160)</f>
        <v>0</v>
      </c>
      <c r="R122" s="122">
        <f>SUM(R123:R160)</f>
        <v>0</v>
      </c>
      <c r="T122" s="123">
        <f>SUM(T123:T160)</f>
        <v>0</v>
      </c>
      <c r="AR122" s="118" t="s">
        <v>96</v>
      </c>
      <c r="AT122" s="124" t="s">
        <v>87</v>
      </c>
      <c r="AU122" s="124" t="s">
        <v>96</v>
      </c>
      <c r="AY122" s="118" t="s">
        <v>130</v>
      </c>
      <c r="BK122" s="125">
        <f>SUM(BK123:BK160)</f>
        <v>0</v>
      </c>
    </row>
    <row r="123" spans="2:65" s="1" customFormat="1" ht="33" customHeight="1">
      <c r="B123" s="128"/>
      <c r="C123" s="129" t="s">
        <v>96</v>
      </c>
      <c r="D123" s="129" t="s">
        <v>133</v>
      </c>
      <c r="E123" s="130" t="s">
        <v>134</v>
      </c>
      <c r="F123" s="131" t="s">
        <v>135</v>
      </c>
      <c r="G123" s="132" t="s">
        <v>136</v>
      </c>
      <c r="H123" s="133">
        <v>10</v>
      </c>
      <c r="I123" s="134"/>
      <c r="J123" s="134">
        <f>ROUND(I123*H123,2)</f>
        <v>0</v>
      </c>
      <c r="K123" s="131" t="s">
        <v>4</v>
      </c>
      <c r="L123" s="29"/>
      <c r="M123" s="135" t="s">
        <v>4</v>
      </c>
      <c r="N123" s="136" t="s">
        <v>53</v>
      </c>
      <c r="O123" s="137">
        <v>0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137</v>
      </c>
      <c r="AT123" s="139" t="s">
        <v>133</v>
      </c>
      <c r="AU123" s="139" t="s">
        <v>98</v>
      </c>
      <c r="AY123" s="16" t="s">
        <v>130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6" t="s">
        <v>96</v>
      </c>
      <c r="BK123" s="140">
        <f>ROUND(I123*H123,2)</f>
        <v>0</v>
      </c>
      <c r="BL123" s="16" t="s">
        <v>137</v>
      </c>
      <c r="BM123" s="139" t="s">
        <v>138</v>
      </c>
    </row>
    <row r="124" spans="2:47" s="1" customFormat="1" ht="282.75">
      <c r="B124" s="29"/>
      <c r="D124" s="141" t="s">
        <v>139</v>
      </c>
      <c r="F124" s="142" t="s">
        <v>140</v>
      </c>
      <c r="L124" s="29"/>
      <c r="M124" s="143"/>
      <c r="T124" s="53"/>
      <c r="AT124" s="16" t="s">
        <v>139</v>
      </c>
      <c r="AU124" s="16" t="s">
        <v>98</v>
      </c>
    </row>
    <row r="125" spans="2:65" s="1" customFormat="1" ht="33" customHeight="1">
      <c r="B125" s="128"/>
      <c r="C125" s="129" t="s">
        <v>98</v>
      </c>
      <c r="D125" s="129" t="s">
        <v>133</v>
      </c>
      <c r="E125" s="130" t="s">
        <v>141</v>
      </c>
      <c r="F125" s="131" t="s">
        <v>142</v>
      </c>
      <c r="G125" s="132" t="s">
        <v>136</v>
      </c>
      <c r="H125" s="133">
        <v>1</v>
      </c>
      <c r="I125" s="134"/>
      <c r="J125" s="134">
        <f>ROUND(I125*H125,2)</f>
        <v>0</v>
      </c>
      <c r="K125" s="131" t="s">
        <v>4</v>
      </c>
      <c r="L125" s="29"/>
      <c r="M125" s="135" t="s">
        <v>4</v>
      </c>
      <c r="N125" s="136" t="s">
        <v>53</v>
      </c>
      <c r="O125" s="137">
        <v>0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137</v>
      </c>
      <c r="AT125" s="139" t="s">
        <v>133</v>
      </c>
      <c r="AU125" s="139" t="s">
        <v>98</v>
      </c>
      <c r="AY125" s="16" t="s">
        <v>130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6" t="s">
        <v>96</v>
      </c>
      <c r="BK125" s="140">
        <f>ROUND(I125*H125,2)</f>
        <v>0</v>
      </c>
      <c r="BL125" s="16" t="s">
        <v>137</v>
      </c>
      <c r="BM125" s="139" t="s">
        <v>143</v>
      </c>
    </row>
    <row r="126" spans="2:47" s="1" customFormat="1" ht="253.5">
      <c r="B126" s="29"/>
      <c r="D126" s="141" t="s">
        <v>139</v>
      </c>
      <c r="F126" s="142" t="s">
        <v>144</v>
      </c>
      <c r="L126" s="29"/>
      <c r="M126" s="143"/>
      <c r="T126" s="53"/>
      <c r="AT126" s="16" t="s">
        <v>139</v>
      </c>
      <c r="AU126" s="16" t="s">
        <v>98</v>
      </c>
    </row>
    <row r="127" spans="2:65" s="1" customFormat="1" ht="37.9" customHeight="1">
      <c r="B127" s="128"/>
      <c r="C127" s="129" t="s">
        <v>145</v>
      </c>
      <c r="D127" s="129" t="s">
        <v>133</v>
      </c>
      <c r="E127" s="130" t="s">
        <v>146</v>
      </c>
      <c r="F127" s="131" t="s">
        <v>147</v>
      </c>
      <c r="G127" s="132" t="s">
        <v>136</v>
      </c>
      <c r="H127" s="133">
        <v>11</v>
      </c>
      <c r="I127" s="134"/>
      <c r="J127" s="134">
        <f>ROUND(I127*H127,2)</f>
        <v>0</v>
      </c>
      <c r="K127" s="131" t="s">
        <v>4</v>
      </c>
      <c r="L127" s="29"/>
      <c r="M127" s="135" t="s">
        <v>4</v>
      </c>
      <c r="N127" s="136" t="s">
        <v>53</v>
      </c>
      <c r="O127" s="137">
        <v>0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137</v>
      </c>
      <c r="AT127" s="139" t="s">
        <v>133</v>
      </c>
      <c r="AU127" s="139" t="s">
        <v>98</v>
      </c>
      <c r="AY127" s="16" t="s">
        <v>130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6" t="s">
        <v>96</v>
      </c>
      <c r="BK127" s="140">
        <f>ROUND(I127*H127,2)</f>
        <v>0</v>
      </c>
      <c r="BL127" s="16" t="s">
        <v>137</v>
      </c>
      <c r="BM127" s="139" t="s">
        <v>148</v>
      </c>
    </row>
    <row r="128" spans="2:47" s="1" customFormat="1" ht="126.75">
      <c r="B128" s="29"/>
      <c r="D128" s="141" t="s">
        <v>139</v>
      </c>
      <c r="F128" s="142" t="s">
        <v>149</v>
      </c>
      <c r="L128" s="29"/>
      <c r="M128" s="143"/>
      <c r="T128" s="53"/>
      <c r="AT128" s="16" t="s">
        <v>139</v>
      </c>
      <c r="AU128" s="16" t="s">
        <v>98</v>
      </c>
    </row>
    <row r="129" spans="2:65" s="1" customFormat="1" ht="24.2" customHeight="1">
      <c r="B129" s="128"/>
      <c r="C129" s="129" t="s">
        <v>137</v>
      </c>
      <c r="D129" s="129" t="s">
        <v>133</v>
      </c>
      <c r="E129" s="130" t="s">
        <v>150</v>
      </c>
      <c r="F129" s="131" t="s">
        <v>151</v>
      </c>
      <c r="G129" s="132" t="s">
        <v>136</v>
      </c>
      <c r="H129" s="174">
        <v>0</v>
      </c>
      <c r="I129" s="134"/>
      <c r="J129" s="134">
        <f>ROUND(I129*H129,2)</f>
        <v>0</v>
      </c>
      <c r="K129" s="131" t="s">
        <v>4</v>
      </c>
      <c r="L129" s="29"/>
      <c r="M129" s="135" t="s">
        <v>4</v>
      </c>
      <c r="N129" s="136" t="s">
        <v>53</v>
      </c>
      <c r="O129" s="137">
        <v>0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137</v>
      </c>
      <c r="AT129" s="139" t="s">
        <v>133</v>
      </c>
      <c r="AU129" s="139" t="s">
        <v>98</v>
      </c>
      <c r="AY129" s="16" t="s">
        <v>130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6" t="s">
        <v>96</v>
      </c>
      <c r="BK129" s="140">
        <f>ROUND(I129*H129,2)</f>
        <v>0</v>
      </c>
      <c r="BL129" s="16" t="s">
        <v>137</v>
      </c>
      <c r="BM129" s="139" t="s">
        <v>152</v>
      </c>
    </row>
    <row r="130" spans="2:47" s="1" customFormat="1" ht="390">
      <c r="B130" s="29"/>
      <c r="D130" s="141" t="s">
        <v>139</v>
      </c>
      <c r="F130" s="142" t="s">
        <v>153</v>
      </c>
      <c r="L130" s="29"/>
      <c r="M130" s="143"/>
      <c r="T130" s="53"/>
      <c r="AT130" s="16" t="s">
        <v>139</v>
      </c>
      <c r="AU130" s="16" t="s">
        <v>98</v>
      </c>
    </row>
    <row r="131" spans="2:65" s="1" customFormat="1" ht="33" customHeight="1">
      <c r="B131" s="128"/>
      <c r="C131" s="129" t="s">
        <v>154</v>
      </c>
      <c r="D131" s="129" t="s">
        <v>133</v>
      </c>
      <c r="E131" s="130" t="s">
        <v>155</v>
      </c>
      <c r="F131" s="131" t="s">
        <v>156</v>
      </c>
      <c r="G131" s="132" t="s">
        <v>136</v>
      </c>
      <c r="H131" s="174">
        <v>0</v>
      </c>
      <c r="I131" s="134"/>
      <c r="J131" s="134">
        <f>ROUND(I131*H131,2)</f>
        <v>0</v>
      </c>
      <c r="K131" s="131" t="s">
        <v>4</v>
      </c>
      <c r="L131" s="29"/>
      <c r="M131" s="135" t="s">
        <v>4</v>
      </c>
      <c r="N131" s="136" t="s">
        <v>53</v>
      </c>
      <c r="O131" s="137">
        <v>0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137</v>
      </c>
      <c r="AT131" s="139" t="s">
        <v>133</v>
      </c>
      <c r="AU131" s="139" t="s">
        <v>98</v>
      </c>
      <c r="AY131" s="16" t="s">
        <v>130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6" t="s">
        <v>96</v>
      </c>
      <c r="BK131" s="140">
        <f>ROUND(I131*H131,2)</f>
        <v>0</v>
      </c>
      <c r="BL131" s="16" t="s">
        <v>137</v>
      </c>
      <c r="BM131" s="139" t="s">
        <v>157</v>
      </c>
    </row>
    <row r="132" spans="2:65" s="1" customFormat="1" ht="37.9" customHeight="1">
      <c r="B132" s="128"/>
      <c r="C132" s="129" t="s">
        <v>158</v>
      </c>
      <c r="D132" s="129" t="s">
        <v>133</v>
      </c>
      <c r="E132" s="130" t="s">
        <v>159</v>
      </c>
      <c r="F132" s="131" t="s">
        <v>160</v>
      </c>
      <c r="G132" s="132" t="s">
        <v>136</v>
      </c>
      <c r="H132" s="133">
        <v>1</v>
      </c>
      <c r="I132" s="134"/>
      <c r="J132" s="134">
        <f>ROUND(I132*H132,2)</f>
        <v>0</v>
      </c>
      <c r="K132" s="131" t="s">
        <v>4</v>
      </c>
      <c r="L132" s="29"/>
      <c r="M132" s="135" t="s">
        <v>4</v>
      </c>
      <c r="N132" s="136" t="s">
        <v>53</v>
      </c>
      <c r="O132" s="137">
        <v>0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137</v>
      </c>
      <c r="AT132" s="139" t="s">
        <v>133</v>
      </c>
      <c r="AU132" s="139" t="s">
        <v>98</v>
      </c>
      <c r="AY132" s="16" t="s">
        <v>130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6" t="s">
        <v>96</v>
      </c>
      <c r="BK132" s="140">
        <f>ROUND(I132*H132,2)</f>
        <v>0</v>
      </c>
      <c r="BL132" s="16" t="s">
        <v>137</v>
      </c>
      <c r="BM132" s="139" t="s">
        <v>161</v>
      </c>
    </row>
    <row r="133" spans="2:47" s="1" customFormat="1" ht="107.25">
      <c r="B133" s="29"/>
      <c r="D133" s="141" t="s">
        <v>139</v>
      </c>
      <c r="F133" s="142" t="s">
        <v>162</v>
      </c>
      <c r="L133" s="29"/>
      <c r="M133" s="143"/>
      <c r="T133" s="53"/>
      <c r="AT133" s="16" t="s">
        <v>139</v>
      </c>
      <c r="AU133" s="16" t="s">
        <v>98</v>
      </c>
    </row>
    <row r="134" spans="2:51" s="12" customFormat="1" ht="12">
      <c r="B134" s="144"/>
      <c r="D134" s="141" t="s">
        <v>163</v>
      </c>
      <c r="E134" s="145" t="s">
        <v>4</v>
      </c>
      <c r="F134" s="146" t="s">
        <v>164</v>
      </c>
      <c r="H134" s="145" t="s">
        <v>4</v>
      </c>
      <c r="L134" s="144"/>
      <c r="M134" s="147"/>
      <c r="T134" s="148"/>
      <c r="AT134" s="145" t="s">
        <v>163</v>
      </c>
      <c r="AU134" s="145" t="s">
        <v>98</v>
      </c>
      <c r="AV134" s="12" t="s">
        <v>96</v>
      </c>
      <c r="AW134" s="12" t="s">
        <v>42</v>
      </c>
      <c r="AX134" s="12" t="s">
        <v>88</v>
      </c>
      <c r="AY134" s="145" t="s">
        <v>130</v>
      </c>
    </row>
    <row r="135" spans="2:51" s="13" customFormat="1" ht="12">
      <c r="B135" s="149"/>
      <c r="D135" s="141" t="s">
        <v>163</v>
      </c>
      <c r="E135" s="150" t="s">
        <v>4</v>
      </c>
      <c r="F135" s="151" t="s">
        <v>98</v>
      </c>
      <c r="H135" s="152">
        <v>1</v>
      </c>
      <c r="L135" s="149"/>
      <c r="M135" s="153"/>
      <c r="T135" s="154"/>
      <c r="AT135" s="150" t="s">
        <v>163</v>
      </c>
      <c r="AU135" s="150" t="s">
        <v>98</v>
      </c>
      <c r="AV135" s="13" t="s">
        <v>98</v>
      </c>
      <c r="AW135" s="13" t="s">
        <v>42</v>
      </c>
      <c r="AX135" s="13" t="s">
        <v>88</v>
      </c>
      <c r="AY135" s="150" t="s">
        <v>130</v>
      </c>
    </row>
    <row r="136" spans="2:51" s="14" customFormat="1" ht="12">
      <c r="B136" s="155"/>
      <c r="D136" s="141" t="s">
        <v>163</v>
      </c>
      <c r="E136" s="156" t="s">
        <v>4</v>
      </c>
      <c r="F136" s="157" t="s">
        <v>165</v>
      </c>
      <c r="H136" s="158">
        <v>1</v>
      </c>
      <c r="L136" s="155"/>
      <c r="M136" s="159"/>
      <c r="T136" s="160"/>
      <c r="AT136" s="156" t="s">
        <v>163</v>
      </c>
      <c r="AU136" s="156" t="s">
        <v>98</v>
      </c>
      <c r="AV136" s="14" t="s">
        <v>137</v>
      </c>
      <c r="AW136" s="14" t="s">
        <v>42</v>
      </c>
      <c r="AX136" s="14" t="s">
        <v>96</v>
      </c>
      <c r="AY136" s="156" t="s">
        <v>130</v>
      </c>
    </row>
    <row r="137" spans="2:65" s="1" customFormat="1" ht="33" customHeight="1">
      <c r="B137" s="128"/>
      <c r="C137" s="129" t="s">
        <v>166</v>
      </c>
      <c r="D137" s="129" t="s">
        <v>133</v>
      </c>
      <c r="E137" s="130" t="s">
        <v>167</v>
      </c>
      <c r="F137" s="131" t="s">
        <v>168</v>
      </c>
      <c r="G137" s="132" t="s">
        <v>136</v>
      </c>
      <c r="H137" s="133">
        <v>2</v>
      </c>
      <c r="I137" s="134"/>
      <c r="J137" s="134">
        <f>ROUND(I137*H137,2)</f>
        <v>0</v>
      </c>
      <c r="K137" s="131" t="s">
        <v>4</v>
      </c>
      <c r="L137" s="29"/>
      <c r="M137" s="135" t="s">
        <v>4</v>
      </c>
      <c r="N137" s="136" t="s">
        <v>53</v>
      </c>
      <c r="O137" s="137">
        <v>0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137</v>
      </c>
      <c r="AT137" s="139" t="s">
        <v>133</v>
      </c>
      <c r="AU137" s="139" t="s">
        <v>98</v>
      </c>
      <c r="AY137" s="16" t="s">
        <v>130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6" t="s">
        <v>96</v>
      </c>
      <c r="BK137" s="140">
        <f>ROUND(I137*H137,2)</f>
        <v>0</v>
      </c>
      <c r="BL137" s="16" t="s">
        <v>137</v>
      </c>
      <c r="BM137" s="139" t="s">
        <v>169</v>
      </c>
    </row>
    <row r="138" spans="2:47" s="1" customFormat="1" ht="107.25">
      <c r="B138" s="29"/>
      <c r="D138" s="141" t="s">
        <v>139</v>
      </c>
      <c r="F138" s="142" t="s">
        <v>170</v>
      </c>
      <c r="L138" s="29"/>
      <c r="M138" s="143"/>
      <c r="T138" s="53"/>
      <c r="AT138" s="16" t="s">
        <v>139</v>
      </c>
      <c r="AU138" s="16" t="s">
        <v>98</v>
      </c>
    </row>
    <row r="139" spans="2:51" s="12" customFormat="1" ht="12">
      <c r="B139" s="144"/>
      <c r="D139" s="141" t="s">
        <v>163</v>
      </c>
      <c r="E139" s="145" t="s">
        <v>4</v>
      </c>
      <c r="F139" s="146" t="s">
        <v>164</v>
      </c>
      <c r="H139" s="145" t="s">
        <v>4</v>
      </c>
      <c r="L139" s="144"/>
      <c r="M139" s="147"/>
      <c r="T139" s="148"/>
      <c r="AT139" s="145" t="s">
        <v>163</v>
      </c>
      <c r="AU139" s="145" t="s">
        <v>98</v>
      </c>
      <c r="AV139" s="12" t="s">
        <v>96</v>
      </c>
      <c r="AW139" s="12" t="s">
        <v>42</v>
      </c>
      <c r="AX139" s="12" t="s">
        <v>88</v>
      </c>
      <c r="AY139" s="145" t="s">
        <v>130</v>
      </c>
    </row>
    <row r="140" spans="2:51" s="13" customFormat="1" ht="12">
      <c r="B140" s="149"/>
      <c r="D140" s="141" t="s">
        <v>163</v>
      </c>
      <c r="E140" s="150" t="s">
        <v>4</v>
      </c>
      <c r="F140" s="151" t="s">
        <v>96</v>
      </c>
      <c r="H140" s="152">
        <v>1</v>
      </c>
      <c r="L140" s="149"/>
      <c r="M140" s="153"/>
      <c r="T140" s="154"/>
      <c r="AT140" s="150" t="s">
        <v>163</v>
      </c>
      <c r="AU140" s="150" t="s">
        <v>98</v>
      </c>
      <c r="AV140" s="13" t="s">
        <v>98</v>
      </c>
      <c r="AW140" s="13" t="s">
        <v>42</v>
      </c>
      <c r="AX140" s="13" t="s">
        <v>88</v>
      </c>
      <c r="AY140" s="150" t="s">
        <v>130</v>
      </c>
    </row>
    <row r="141" spans="2:51" s="12" customFormat="1" ht="12">
      <c r="B141" s="144"/>
      <c r="D141" s="141" t="s">
        <v>163</v>
      </c>
      <c r="E141" s="145" t="s">
        <v>4</v>
      </c>
      <c r="F141" s="146" t="s">
        <v>171</v>
      </c>
      <c r="H141" s="145" t="s">
        <v>4</v>
      </c>
      <c r="L141" s="144"/>
      <c r="M141" s="147"/>
      <c r="T141" s="148"/>
      <c r="AT141" s="145" t="s">
        <v>163</v>
      </c>
      <c r="AU141" s="145" t="s">
        <v>98</v>
      </c>
      <c r="AV141" s="12" t="s">
        <v>96</v>
      </c>
      <c r="AW141" s="12" t="s">
        <v>42</v>
      </c>
      <c r="AX141" s="12" t="s">
        <v>88</v>
      </c>
      <c r="AY141" s="145" t="s">
        <v>130</v>
      </c>
    </row>
    <row r="142" spans="2:51" s="13" customFormat="1" ht="12">
      <c r="B142" s="149"/>
      <c r="D142" s="141" t="s">
        <v>163</v>
      </c>
      <c r="E142" s="150" t="s">
        <v>4</v>
      </c>
      <c r="F142" s="151" t="s">
        <v>96</v>
      </c>
      <c r="H142" s="152">
        <v>1</v>
      </c>
      <c r="L142" s="149"/>
      <c r="M142" s="153"/>
      <c r="T142" s="154"/>
      <c r="AT142" s="150" t="s">
        <v>163</v>
      </c>
      <c r="AU142" s="150" t="s">
        <v>98</v>
      </c>
      <c r="AV142" s="13" t="s">
        <v>98</v>
      </c>
      <c r="AW142" s="13" t="s">
        <v>42</v>
      </c>
      <c r="AX142" s="13" t="s">
        <v>88</v>
      </c>
      <c r="AY142" s="150" t="s">
        <v>130</v>
      </c>
    </row>
    <row r="143" spans="2:51" s="14" customFormat="1" ht="12">
      <c r="B143" s="155"/>
      <c r="D143" s="141" t="s">
        <v>163</v>
      </c>
      <c r="E143" s="156" t="s">
        <v>4</v>
      </c>
      <c r="F143" s="157" t="s">
        <v>165</v>
      </c>
      <c r="H143" s="158">
        <v>2</v>
      </c>
      <c r="L143" s="155"/>
      <c r="M143" s="159"/>
      <c r="T143" s="160"/>
      <c r="AT143" s="156" t="s">
        <v>163</v>
      </c>
      <c r="AU143" s="156" t="s">
        <v>98</v>
      </c>
      <c r="AV143" s="14" t="s">
        <v>137</v>
      </c>
      <c r="AW143" s="14" t="s">
        <v>42</v>
      </c>
      <c r="AX143" s="14" t="s">
        <v>96</v>
      </c>
      <c r="AY143" s="156" t="s">
        <v>130</v>
      </c>
    </row>
    <row r="144" spans="2:65" s="1" customFormat="1" ht="37.9" customHeight="1">
      <c r="B144" s="128"/>
      <c r="C144" s="129" t="s">
        <v>172</v>
      </c>
      <c r="D144" s="129" t="s">
        <v>133</v>
      </c>
      <c r="E144" s="130" t="s">
        <v>173</v>
      </c>
      <c r="F144" s="131" t="s">
        <v>174</v>
      </c>
      <c r="G144" s="132" t="s">
        <v>136</v>
      </c>
      <c r="H144" s="133">
        <v>2</v>
      </c>
      <c r="I144" s="134"/>
      <c r="J144" s="134">
        <f>ROUND(I144*H144,2)</f>
        <v>0</v>
      </c>
      <c r="K144" s="131" t="s">
        <v>4</v>
      </c>
      <c r="L144" s="29"/>
      <c r="M144" s="135" t="s">
        <v>4</v>
      </c>
      <c r="N144" s="136" t="s">
        <v>53</v>
      </c>
      <c r="O144" s="137">
        <v>0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137</v>
      </c>
      <c r="AT144" s="139" t="s">
        <v>133</v>
      </c>
      <c r="AU144" s="139" t="s">
        <v>98</v>
      </c>
      <c r="AY144" s="16" t="s">
        <v>130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6" t="s">
        <v>96</v>
      </c>
      <c r="BK144" s="140">
        <f>ROUND(I144*H144,2)</f>
        <v>0</v>
      </c>
      <c r="BL144" s="16" t="s">
        <v>137</v>
      </c>
      <c r="BM144" s="139" t="s">
        <v>175</v>
      </c>
    </row>
    <row r="145" spans="2:47" s="1" customFormat="1" ht="204.75">
      <c r="B145" s="29"/>
      <c r="D145" s="141" t="s">
        <v>139</v>
      </c>
      <c r="F145" s="142" t="s">
        <v>176</v>
      </c>
      <c r="L145" s="29"/>
      <c r="M145" s="143"/>
      <c r="T145" s="53"/>
      <c r="AT145" s="16" t="s">
        <v>139</v>
      </c>
      <c r="AU145" s="16" t="s">
        <v>98</v>
      </c>
    </row>
    <row r="146" spans="2:51" s="12" customFormat="1" ht="12">
      <c r="B146" s="144"/>
      <c r="D146" s="141" t="s">
        <v>163</v>
      </c>
      <c r="E146" s="145" t="s">
        <v>4</v>
      </c>
      <c r="F146" s="146" t="s">
        <v>164</v>
      </c>
      <c r="H146" s="145" t="s">
        <v>4</v>
      </c>
      <c r="L146" s="144"/>
      <c r="M146" s="147"/>
      <c r="T146" s="148"/>
      <c r="AT146" s="145" t="s">
        <v>163</v>
      </c>
      <c r="AU146" s="145" t="s">
        <v>98</v>
      </c>
      <c r="AV146" s="12" t="s">
        <v>96</v>
      </c>
      <c r="AW146" s="12" t="s">
        <v>42</v>
      </c>
      <c r="AX146" s="12" t="s">
        <v>88</v>
      </c>
      <c r="AY146" s="145" t="s">
        <v>130</v>
      </c>
    </row>
    <row r="147" spans="2:51" s="13" customFormat="1" ht="12">
      <c r="B147" s="149"/>
      <c r="D147" s="141" t="s">
        <v>163</v>
      </c>
      <c r="E147" s="150" t="s">
        <v>4</v>
      </c>
      <c r="F147" s="151" t="s">
        <v>96</v>
      </c>
      <c r="H147" s="152">
        <v>1</v>
      </c>
      <c r="L147" s="149"/>
      <c r="M147" s="153"/>
      <c r="T147" s="154"/>
      <c r="AT147" s="150" t="s">
        <v>163</v>
      </c>
      <c r="AU147" s="150" t="s">
        <v>98</v>
      </c>
      <c r="AV147" s="13" t="s">
        <v>98</v>
      </c>
      <c r="AW147" s="13" t="s">
        <v>42</v>
      </c>
      <c r="AX147" s="13" t="s">
        <v>88</v>
      </c>
      <c r="AY147" s="150" t="s">
        <v>130</v>
      </c>
    </row>
    <row r="148" spans="2:51" s="12" customFormat="1" ht="12">
      <c r="B148" s="144"/>
      <c r="D148" s="141" t="s">
        <v>163</v>
      </c>
      <c r="E148" s="145" t="s">
        <v>4</v>
      </c>
      <c r="F148" s="146" t="s">
        <v>171</v>
      </c>
      <c r="H148" s="145" t="s">
        <v>4</v>
      </c>
      <c r="L148" s="144"/>
      <c r="M148" s="147"/>
      <c r="T148" s="148"/>
      <c r="AT148" s="145" t="s">
        <v>163</v>
      </c>
      <c r="AU148" s="145" t="s">
        <v>98</v>
      </c>
      <c r="AV148" s="12" t="s">
        <v>96</v>
      </c>
      <c r="AW148" s="12" t="s">
        <v>42</v>
      </c>
      <c r="AX148" s="12" t="s">
        <v>88</v>
      </c>
      <c r="AY148" s="145" t="s">
        <v>130</v>
      </c>
    </row>
    <row r="149" spans="2:51" s="13" customFormat="1" ht="12">
      <c r="B149" s="149"/>
      <c r="D149" s="141" t="s">
        <v>163</v>
      </c>
      <c r="E149" s="150" t="s">
        <v>4</v>
      </c>
      <c r="F149" s="151" t="s">
        <v>96</v>
      </c>
      <c r="H149" s="152">
        <v>1</v>
      </c>
      <c r="L149" s="149"/>
      <c r="M149" s="153"/>
      <c r="T149" s="154"/>
      <c r="AT149" s="150" t="s">
        <v>163</v>
      </c>
      <c r="AU149" s="150" t="s">
        <v>98</v>
      </c>
      <c r="AV149" s="13" t="s">
        <v>98</v>
      </c>
      <c r="AW149" s="13" t="s">
        <v>42</v>
      </c>
      <c r="AX149" s="13" t="s">
        <v>88</v>
      </c>
      <c r="AY149" s="150" t="s">
        <v>130</v>
      </c>
    </row>
    <row r="150" spans="2:51" s="14" customFormat="1" ht="12">
      <c r="B150" s="155"/>
      <c r="D150" s="141" t="s">
        <v>163</v>
      </c>
      <c r="E150" s="156" t="s">
        <v>4</v>
      </c>
      <c r="F150" s="157" t="s">
        <v>165</v>
      </c>
      <c r="H150" s="158">
        <v>2</v>
      </c>
      <c r="L150" s="155"/>
      <c r="M150" s="159"/>
      <c r="T150" s="160"/>
      <c r="AT150" s="156" t="s">
        <v>163</v>
      </c>
      <c r="AU150" s="156" t="s">
        <v>98</v>
      </c>
      <c r="AV150" s="14" t="s">
        <v>137</v>
      </c>
      <c r="AW150" s="14" t="s">
        <v>42</v>
      </c>
      <c r="AX150" s="14" t="s">
        <v>96</v>
      </c>
      <c r="AY150" s="156" t="s">
        <v>130</v>
      </c>
    </row>
    <row r="151" spans="2:65" s="1" customFormat="1" ht="37.9" customHeight="1">
      <c r="B151" s="128"/>
      <c r="C151" s="129" t="s">
        <v>177</v>
      </c>
      <c r="D151" s="129" t="s">
        <v>133</v>
      </c>
      <c r="E151" s="130" t="s">
        <v>178</v>
      </c>
      <c r="F151" s="131" t="s">
        <v>179</v>
      </c>
      <c r="G151" s="132" t="s">
        <v>136</v>
      </c>
      <c r="H151" s="133">
        <v>2</v>
      </c>
      <c r="I151" s="134"/>
      <c r="J151" s="134">
        <f>ROUND(I151*H151,2)</f>
        <v>0</v>
      </c>
      <c r="K151" s="131" t="s">
        <v>4</v>
      </c>
      <c r="L151" s="29"/>
      <c r="M151" s="135" t="s">
        <v>4</v>
      </c>
      <c r="N151" s="136" t="s">
        <v>53</v>
      </c>
      <c r="O151" s="137">
        <v>0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137</v>
      </c>
      <c r="AT151" s="139" t="s">
        <v>133</v>
      </c>
      <c r="AU151" s="139" t="s">
        <v>98</v>
      </c>
      <c r="AY151" s="16" t="s">
        <v>130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6" t="s">
        <v>96</v>
      </c>
      <c r="BK151" s="140">
        <f>ROUND(I151*H151,2)</f>
        <v>0</v>
      </c>
      <c r="BL151" s="16" t="s">
        <v>137</v>
      </c>
      <c r="BM151" s="139" t="s">
        <v>180</v>
      </c>
    </row>
    <row r="152" spans="2:47" s="1" customFormat="1" ht="146.25">
      <c r="B152" s="29"/>
      <c r="D152" s="141" t="s">
        <v>139</v>
      </c>
      <c r="F152" s="142" t="s">
        <v>181</v>
      </c>
      <c r="L152" s="29"/>
      <c r="M152" s="143"/>
      <c r="T152" s="53"/>
      <c r="AT152" s="16" t="s">
        <v>139</v>
      </c>
      <c r="AU152" s="16" t="s">
        <v>98</v>
      </c>
    </row>
    <row r="153" spans="2:51" s="12" customFormat="1" ht="12">
      <c r="B153" s="144"/>
      <c r="D153" s="141" t="s">
        <v>163</v>
      </c>
      <c r="E153" s="145" t="s">
        <v>4</v>
      </c>
      <c r="F153" s="146" t="s">
        <v>164</v>
      </c>
      <c r="H153" s="145" t="s">
        <v>4</v>
      </c>
      <c r="L153" s="144"/>
      <c r="M153" s="147"/>
      <c r="T153" s="148"/>
      <c r="AT153" s="145" t="s">
        <v>163</v>
      </c>
      <c r="AU153" s="145" t="s">
        <v>98</v>
      </c>
      <c r="AV153" s="12" t="s">
        <v>96</v>
      </c>
      <c r="AW153" s="12" t="s">
        <v>42</v>
      </c>
      <c r="AX153" s="12" t="s">
        <v>88</v>
      </c>
      <c r="AY153" s="145" t="s">
        <v>130</v>
      </c>
    </row>
    <row r="154" spans="2:51" s="13" customFormat="1" ht="12">
      <c r="B154" s="149"/>
      <c r="D154" s="141" t="s">
        <v>163</v>
      </c>
      <c r="E154" s="150" t="s">
        <v>4</v>
      </c>
      <c r="F154" s="151">
        <v>2</v>
      </c>
      <c r="H154" s="152">
        <v>2</v>
      </c>
      <c r="L154" s="149"/>
      <c r="M154" s="153"/>
      <c r="T154" s="154"/>
      <c r="AT154" s="150" t="s">
        <v>163</v>
      </c>
      <c r="AU154" s="150" t="s">
        <v>98</v>
      </c>
      <c r="AV154" s="13" t="s">
        <v>98</v>
      </c>
      <c r="AW154" s="13" t="s">
        <v>42</v>
      </c>
      <c r="AX154" s="13" t="s">
        <v>88</v>
      </c>
      <c r="AY154" s="150" t="s">
        <v>130</v>
      </c>
    </row>
    <row r="155" spans="2:51" s="14" customFormat="1" ht="12">
      <c r="B155" s="155"/>
      <c r="D155" s="141" t="s">
        <v>163</v>
      </c>
      <c r="E155" s="156" t="s">
        <v>4</v>
      </c>
      <c r="F155" s="157" t="s">
        <v>165</v>
      </c>
      <c r="H155" s="158">
        <v>2</v>
      </c>
      <c r="L155" s="155"/>
      <c r="M155" s="159"/>
      <c r="T155" s="160"/>
      <c r="AT155" s="156" t="s">
        <v>163</v>
      </c>
      <c r="AU155" s="156" t="s">
        <v>98</v>
      </c>
      <c r="AV155" s="14" t="s">
        <v>137</v>
      </c>
      <c r="AW155" s="14" t="s">
        <v>42</v>
      </c>
      <c r="AX155" s="14" t="s">
        <v>96</v>
      </c>
      <c r="AY155" s="156" t="s">
        <v>130</v>
      </c>
    </row>
    <row r="156" spans="2:65" s="1" customFormat="1" ht="37.9" customHeight="1">
      <c r="B156" s="128"/>
      <c r="C156" s="129" t="s">
        <v>182</v>
      </c>
      <c r="D156" s="129" t="s">
        <v>133</v>
      </c>
      <c r="E156" s="130" t="s">
        <v>183</v>
      </c>
      <c r="F156" s="131" t="s">
        <v>184</v>
      </c>
      <c r="G156" s="132" t="s">
        <v>136</v>
      </c>
      <c r="H156" s="133">
        <v>1</v>
      </c>
      <c r="I156" s="134"/>
      <c r="J156" s="134">
        <f>ROUND(I156*H156,2)</f>
        <v>0</v>
      </c>
      <c r="K156" s="131" t="s">
        <v>4</v>
      </c>
      <c r="L156" s="29"/>
      <c r="M156" s="135" t="s">
        <v>4</v>
      </c>
      <c r="N156" s="136" t="s">
        <v>53</v>
      </c>
      <c r="O156" s="137">
        <v>0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137</v>
      </c>
      <c r="AT156" s="139" t="s">
        <v>133</v>
      </c>
      <c r="AU156" s="139" t="s">
        <v>98</v>
      </c>
      <c r="AY156" s="16" t="s">
        <v>130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6" t="s">
        <v>96</v>
      </c>
      <c r="BK156" s="140">
        <f>ROUND(I156*H156,2)</f>
        <v>0</v>
      </c>
      <c r="BL156" s="16" t="s">
        <v>137</v>
      </c>
      <c r="BM156" s="139" t="s">
        <v>185</v>
      </c>
    </row>
    <row r="157" spans="2:47" s="1" customFormat="1" ht="380.25">
      <c r="B157" s="29"/>
      <c r="D157" s="141" t="s">
        <v>139</v>
      </c>
      <c r="F157" s="142" t="s">
        <v>186</v>
      </c>
      <c r="L157" s="29"/>
      <c r="M157" s="143"/>
      <c r="T157" s="53"/>
      <c r="AT157" s="16" t="s">
        <v>139</v>
      </c>
      <c r="AU157" s="16" t="s">
        <v>98</v>
      </c>
    </row>
    <row r="158" spans="2:51" s="12" customFormat="1" ht="12">
      <c r="B158" s="144"/>
      <c r="D158" s="141" t="s">
        <v>163</v>
      </c>
      <c r="E158" s="145" t="s">
        <v>4</v>
      </c>
      <c r="F158" s="146" t="s">
        <v>164</v>
      </c>
      <c r="H158" s="145" t="s">
        <v>4</v>
      </c>
      <c r="L158" s="144"/>
      <c r="M158" s="147"/>
      <c r="T158" s="148"/>
      <c r="AT158" s="145" t="s">
        <v>163</v>
      </c>
      <c r="AU158" s="145" t="s">
        <v>98</v>
      </c>
      <c r="AV158" s="12" t="s">
        <v>96</v>
      </c>
      <c r="AW158" s="12" t="s">
        <v>42</v>
      </c>
      <c r="AX158" s="12" t="s">
        <v>88</v>
      </c>
      <c r="AY158" s="145" t="s">
        <v>130</v>
      </c>
    </row>
    <row r="159" spans="2:51" s="13" customFormat="1" ht="12">
      <c r="B159" s="149"/>
      <c r="D159" s="141" t="s">
        <v>163</v>
      </c>
      <c r="E159" s="150" t="s">
        <v>4</v>
      </c>
      <c r="F159" s="151" t="s">
        <v>96</v>
      </c>
      <c r="H159" s="152">
        <v>1</v>
      </c>
      <c r="L159" s="149"/>
      <c r="M159" s="153"/>
      <c r="T159" s="154"/>
      <c r="AT159" s="150" t="s">
        <v>163</v>
      </c>
      <c r="AU159" s="150" t="s">
        <v>98</v>
      </c>
      <c r="AV159" s="13" t="s">
        <v>98</v>
      </c>
      <c r="AW159" s="13" t="s">
        <v>42</v>
      </c>
      <c r="AX159" s="13" t="s">
        <v>88</v>
      </c>
      <c r="AY159" s="150" t="s">
        <v>130</v>
      </c>
    </row>
    <row r="160" spans="2:51" s="14" customFormat="1" ht="12">
      <c r="B160" s="155"/>
      <c r="D160" s="141" t="s">
        <v>163</v>
      </c>
      <c r="E160" s="156" t="s">
        <v>4</v>
      </c>
      <c r="F160" s="157" t="s">
        <v>165</v>
      </c>
      <c r="H160" s="158">
        <v>1</v>
      </c>
      <c r="L160" s="155"/>
      <c r="M160" s="159"/>
      <c r="T160" s="160"/>
      <c r="AT160" s="156" t="s">
        <v>163</v>
      </c>
      <c r="AU160" s="156" t="s">
        <v>98</v>
      </c>
      <c r="AV160" s="14" t="s">
        <v>137</v>
      </c>
      <c r="AW160" s="14" t="s">
        <v>42</v>
      </c>
      <c r="AX160" s="14" t="s">
        <v>96</v>
      </c>
      <c r="AY160" s="156" t="s">
        <v>130</v>
      </c>
    </row>
    <row r="161" spans="2:63" s="11" customFormat="1" ht="22.9" customHeight="1">
      <c r="B161" s="117"/>
      <c r="D161" s="118" t="s">
        <v>87</v>
      </c>
      <c r="E161" s="126" t="s">
        <v>187</v>
      </c>
      <c r="F161" s="126" t="s">
        <v>188</v>
      </c>
      <c r="J161" s="127">
        <f>BK161</f>
        <v>0</v>
      </c>
      <c r="L161" s="117"/>
      <c r="M161" s="121"/>
      <c r="P161" s="122">
        <f>SUM(P162:P164)</f>
        <v>0</v>
      </c>
      <c r="R161" s="122">
        <f>SUM(R162:R164)</f>
        <v>0</v>
      </c>
      <c r="T161" s="123">
        <f>SUM(T162:T164)</f>
        <v>0</v>
      </c>
      <c r="AR161" s="118" t="s">
        <v>96</v>
      </c>
      <c r="AT161" s="124" t="s">
        <v>87</v>
      </c>
      <c r="AU161" s="124" t="s">
        <v>96</v>
      </c>
      <c r="AY161" s="118" t="s">
        <v>130</v>
      </c>
      <c r="BK161" s="125">
        <f>SUM(BK162:BK164)</f>
        <v>0</v>
      </c>
    </row>
    <row r="162" spans="2:65" s="1" customFormat="1" ht="16.5" customHeight="1">
      <c r="B162" s="128"/>
      <c r="C162" s="129" t="s">
        <v>189</v>
      </c>
      <c r="D162" s="129" t="s">
        <v>133</v>
      </c>
      <c r="E162" s="130" t="s">
        <v>190</v>
      </c>
      <c r="F162" s="131" t="s">
        <v>191</v>
      </c>
      <c r="G162" s="132" t="s">
        <v>192</v>
      </c>
      <c r="H162" s="133">
        <v>1</v>
      </c>
      <c r="I162" s="134"/>
      <c r="J162" s="134">
        <f>ROUND(I162*H162,2)</f>
        <v>0</v>
      </c>
      <c r="K162" s="131" t="s">
        <v>4</v>
      </c>
      <c r="L162" s="29"/>
      <c r="M162" s="135" t="s">
        <v>4</v>
      </c>
      <c r="N162" s="136" t="s">
        <v>53</v>
      </c>
      <c r="O162" s="137">
        <v>0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137</v>
      </c>
      <c r="AT162" s="139" t="s">
        <v>133</v>
      </c>
      <c r="AU162" s="139" t="s">
        <v>98</v>
      </c>
      <c r="AY162" s="16" t="s">
        <v>130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6" t="s">
        <v>96</v>
      </c>
      <c r="BK162" s="140">
        <f>ROUND(I162*H162,2)</f>
        <v>0</v>
      </c>
      <c r="BL162" s="16" t="s">
        <v>137</v>
      </c>
      <c r="BM162" s="139" t="s">
        <v>193</v>
      </c>
    </row>
    <row r="163" spans="2:65" s="1" customFormat="1" ht="16.5" customHeight="1">
      <c r="B163" s="128"/>
      <c r="C163" s="129" t="s">
        <v>194</v>
      </c>
      <c r="D163" s="129" t="s">
        <v>133</v>
      </c>
      <c r="E163" s="130" t="s">
        <v>195</v>
      </c>
      <c r="F163" s="131" t="s">
        <v>196</v>
      </c>
      <c r="G163" s="132" t="s">
        <v>192</v>
      </c>
      <c r="H163" s="133">
        <v>1</v>
      </c>
      <c r="I163" s="134"/>
      <c r="J163" s="134">
        <f>ROUND(I163*H163,2)</f>
        <v>0</v>
      </c>
      <c r="K163" s="131" t="s">
        <v>4</v>
      </c>
      <c r="L163" s="29"/>
      <c r="M163" s="135" t="s">
        <v>4</v>
      </c>
      <c r="N163" s="136" t="s">
        <v>53</v>
      </c>
      <c r="O163" s="137">
        <v>0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137</v>
      </c>
      <c r="AT163" s="139" t="s">
        <v>133</v>
      </c>
      <c r="AU163" s="139" t="s">
        <v>98</v>
      </c>
      <c r="AY163" s="16" t="s">
        <v>130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6" t="s">
        <v>96</v>
      </c>
      <c r="BK163" s="140">
        <f>ROUND(I163*H163,2)</f>
        <v>0</v>
      </c>
      <c r="BL163" s="16" t="s">
        <v>137</v>
      </c>
      <c r="BM163" s="139" t="s">
        <v>197</v>
      </c>
    </row>
    <row r="164" spans="2:65" s="1" customFormat="1" ht="16.5" customHeight="1">
      <c r="B164" s="128"/>
      <c r="C164" s="129" t="s">
        <v>198</v>
      </c>
      <c r="D164" s="129" t="s">
        <v>133</v>
      </c>
      <c r="E164" s="130" t="s">
        <v>199</v>
      </c>
      <c r="F164" s="131" t="s">
        <v>200</v>
      </c>
      <c r="G164" s="132" t="s">
        <v>192</v>
      </c>
      <c r="H164" s="133">
        <v>1</v>
      </c>
      <c r="I164" s="134"/>
      <c r="J164" s="134">
        <f>ROUND(I164*H164,2)</f>
        <v>0</v>
      </c>
      <c r="K164" s="131" t="s">
        <v>4</v>
      </c>
      <c r="L164" s="29"/>
      <c r="M164" s="135" t="s">
        <v>4</v>
      </c>
      <c r="N164" s="136" t="s">
        <v>53</v>
      </c>
      <c r="O164" s="137">
        <v>0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137</v>
      </c>
      <c r="AT164" s="139" t="s">
        <v>133</v>
      </c>
      <c r="AU164" s="139" t="s">
        <v>98</v>
      </c>
      <c r="AY164" s="16" t="s">
        <v>130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6" t="s">
        <v>96</v>
      </c>
      <c r="BK164" s="140">
        <f>ROUND(I164*H164,2)</f>
        <v>0</v>
      </c>
      <c r="BL164" s="16" t="s">
        <v>137</v>
      </c>
      <c r="BM164" s="139" t="s">
        <v>201</v>
      </c>
    </row>
    <row r="165" spans="2:63" s="11" customFormat="1" ht="22.9" customHeight="1">
      <c r="B165" s="117"/>
      <c r="D165" s="118" t="s">
        <v>87</v>
      </c>
      <c r="E165" s="126" t="s">
        <v>202</v>
      </c>
      <c r="F165" s="126" t="s">
        <v>203</v>
      </c>
      <c r="J165" s="127">
        <f>BK165</f>
        <v>0</v>
      </c>
      <c r="L165" s="117"/>
      <c r="M165" s="121"/>
      <c r="P165" s="122">
        <f>P166</f>
        <v>0</v>
      </c>
      <c r="R165" s="122">
        <f>R166</f>
        <v>0</v>
      </c>
      <c r="T165" s="123">
        <f>T166</f>
        <v>0</v>
      </c>
      <c r="AR165" s="118" t="s">
        <v>96</v>
      </c>
      <c r="AT165" s="124" t="s">
        <v>87</v>
      </c>
      <c r="AU165" s="124" t="s">
        <v>96</v>
      </c>
      <c r="AY165" s="118" t="s">
        <v>130</v>
      </c>
      <c r="BK165" s="125">
        <f>BK166</f>
        <v>0</v>
      </c>
    </row>
    <row r="166" spans="2:65" s="1" customFormat="1" ht="44.25" customHeight="1">
      <c r="B166" s="128"/>
      <c r="C166" s="129" t="s">
        <v>11</v>
      </c>
      <c r="D166" s="129" t="s">
        <v>133</v>
      </c>
      <c r="E166" s="130" t="s">
        <v>204</v>
      </c>
      <c r="F166" s="131" t="s">
        <v>205</v>
      </c>
      <c r="G166" s="132" t="s">
        <v>206</v>
      </c>
      <c r="H166" s="133">
        <v>424.82</v>
      </c>
      <c r="I166" s="134"/>
      <c r="J166" s="134">
        <f>ROUND(I166*H166,2)</f>
        <v>0</v>
      </c>
      <c r="K166" s="131" t="s">
        <v>4</v>
      </c>
      <c r="L166" s="29"/>
      <c r="M166" s="161" t="s">
        <v>4</v>
      </c>
      <c r="N166" s="162" t="s">
        <v>53</v>
      </c>
      <c r="O166" s="163">
        <v>0</v>
      </c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AR166" s="139" t="s">
        <v>137</v>
      </c>
      <c r="AT166" s="139" t="s">
        <v>133</v>
      </c>
      <c r="AU166" s="139" t="s">
        <v>98</v>
      </c>
      <c r="AY166" s="16" t="s">
        <v>130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6" t="s">
        <v>96</v>
      </c>
      <c r="BK166" s="140">
        <f>ROUND(I166*H166,2)</f>
        <v>0</v>
      </c>
      <c r="BL166" s="16" t="s">
        <v>137</v>
      </c>
      <c r="BM166" s="139" t="s">
        <v>207</v>
      </c>
    </row>
    <row r="167" spans="2:12" s="1" customFormat="1" ht="6.95" customHeight="1"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29"/>
    </row>
  </sheetData>
  <autoFilter ref="C119:K166"/>
  <mergeCells count="9">
    <mergeCell ref="E87:H87"/>
    <mergeCell ref="E110:H110"/>
    <mergeCell ref="E112:H112"/>
    <mergeCell ref="L2:V2"/>
    <mergeCell ref="E7:H7"/>
    <mergeCell ref="E9:H9"/>
    <mergeCell ref="E18:H18"/>
    <mergeCell ref="E85:H85"/>
    <mergeCell ref="E27:J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8"/>
  <sheetViews>
    <sheetView showGridLines="0" workbookViewId="0" topLeftCell="A1">
      <selection activeCell="H146" sqref="H14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0" t="s">
        <v>8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6" t="s">
        <v>101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98</v>
      </c>
    </row>
    <row r="4" spans="2:46" ht="24.95" customHeight="1">
      <c r="B4" s="19"/>
      <c r="D4" s="20" t="s">
        <v>102</v>
      </c>
      <c r="L4" s="19"/>
      <c r="M4" s="85" t="s">
        <v>13</v>
      </c>
      <c r="AT4" s="16" t="s">
        <v>6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214" t="str">
        <f>'Rekapitulace stavby'!K6</f>
        <v>VŠE Coworkingové centrum - AV technika</v>
      </c>
      <c r="F7" s="215"/>
      <c r="G7" s="215"/>
      <c r="H7" s="215"/>
      <c r="L7" s="19"/>
    </row>
    <row r="8" spans="2:12" s="1" customFormat="1" ht="12" customHeight="1">
      <c r="B8" s="29"/>
      <c r="D8" s="25" t="s">
        <v>103</v>
      </c>
      <c r="L8" s="29"/>
    </row>
    <row r="9" spans="2:12" s="1" customFormat="1" ht="16.5" customHeight="1">
      <c r="B9" s="29"/>
      <c r="E9" s="211" t="s">
        <v>208</v>
      </c>
      <c r="F9" s="213"/>
      <c r="G9" s="213"/>
      <c r="H9" s="213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5" t="s">
        <v>18</v>
      </c>
      <c r="F11" s="23" t="s">
        <v>19</v>
      </c>
      <c r="I11" s="25" t="s">
        <v>20</v>
      </c>
      <c r="J11" s="23" t="s">
        <v>4</v>
      </c>
      <c r="L11" s="29"/>
    </row>
    <row r="12" spans="2:12" s="1" customFormat="1" ht="12" customHeight="1">
      <c r="B12" s="29"/>
      <c r="D12" s="25" t="s">
        <v>22</v>
      </c>
      <c r="F12" s="23" t="s">
        <v>23</v>
      </c>
      <c r="I12" s="25" t="s">
        <v>24</v>
      </c>
      <c r="J12" s="49" t="str">
        <f>'Rekapitulace stavby'!AN8</f>
        <v>1. 3. 2023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5" t="s">
        <v>30</v>
      </c>
      <c r="I14" s="25" t="s">
        <v>31</v>
      </c>
      <c r="J14" s="23" t="s">
        <v>32</v>
      </c>
      <c r="L14" s="29"/>
    </row>
    <row r="15" spans="2:12" s="1" customFormat="1" ht="18" customHeight="1">
      <c r="B15" s="29"/>
      <c r="E15" s="23" t="s">
        <v>33</v>
      </c>
      <c r="I15" s="25" t="s">
        <v>34</v>
      </c>
      <c r="J15" s="23" t="s">
        <v>35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5" t="s">
        <v>36</v>
      </c>
      <c r="I17" s="25" t="s">
        <v>31</v>
      </c>
      <c r="J17" s="23" t="str">
        <f>'Rekapitulace stavby'!AN13</f>
        <v/>
      </c>
      <c r="L17" s="29"/>
    </row>
    <row r="18" spans="2:12" s="1" customFormat="1" ht="18" customHeight="1">
      <c r="B18" s="29"/>
      <c r="E18" s="179" t="str">
        <f>'Rekapitulace stavby'!E14</f>
        <v xml:space="preserve"> </v>
      </c>
      <c r="F18" s="179"/>
      <c r="G18" s="179"/>
      <c r="H18" s="179"/>
      <c r="I18" s="25" t="s">
        <v>34</v>
      </c>
      <c r="J18" s="23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5" t="s">
        <v>38</v>
      </c>
      <c r="I20" s="25" t="s">
        <v>31</v>
      </c>
      <c r="J20" s="23" t="s">
        <v>39</v>
      </c>
      <c r="L20" s="29"/>
    </row>
    <row r="21" spans="2:12" s="1" customFormat="1" ht="18" customHeight="1">
      <c r="B21" s="29"/>
      <c r="E21" s="23" t="s">
        <v>40</v>
      </c>
      <c r="I21" s="25" t="s">
        <v>34</v>
      </c>
      <c r="J21" s="23" t="s">
        <v>41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5" t="s">
        <v>43</v>
      </c>
      <c r="I23" s="25" t="s">
        <v>31</v>
      </c>
      <c r="J23" s="23" t="s">
        <v>44</v>
      </c>
      <c r="L23" s="29"/>
    </row>
    <row r="24" spans="2:12" s="1" customFormat="1" ht="18" customHeight="1">
      <c r="B24" s="29"/>
      <c r="E24" s="23" t="s">
        <v>45</v>
      </c>
      <c r="I24" s="25" t="s">
        <v>34</v>
      </c>
      <c r="J24" s="23" t="s">
        <v>46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5" t="s">
        <v>47</v>
      </c>
      <c r="L26" s="29"/>
    </row>
    <row r="27" spans="2:12" s="7" customFormat="1" ht="246.75" customHeight="1">
      <c r="B27" s="86"/>
      <c r="E27" s="182" t="s">
        <v>209</v>
      </c>
      <c r="F27" s="180"/>
      <c r="G27" s="180"/>
      <c r="H27" s="180"/>
      <c r="I27" s="180"/>
      <c r="J27" s="180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48</v>
      </c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50</v>
      </c>
      <c r="I32" s="32" t="s">
        <v>49</v>
      </c>
      <c r="J32" s="32" t="s">
        <v>51</v>
      </c>
      <c r="L32" s="29"/>
    </row>
    <row r="33" spans="2:12" s="1" customFormat="1" ht="14.45" customHeight="1">
      <c r="B33" s="29"/>
      <c r="D33" s="52" t="s">
        <v>52</v>
      </c>
      <c r="E33" s="25" t="s">
        <v>53</v>
      </c>
      <c r="F33" s="88">
        <f>ROUND((SUM(BE122:BE147)),2)</f>
        <v>0</v>
      </c>
      <c r="I33" s="89">
        <v>0.21</v>
      </c>
      <c r="J33" s="88">
        <f>ROUND(((SUM(BE122:BE147))*I33),2)</f>
        <v>0</v>
      </c>
      <c r="L33" s="29"/>
    </row>
    <row r="34" spans="2:12" s="1" customFormat="1" ht="14.45" customHeight="1">
      <c r="B34" s="29"/>
      <c r="E34" s="25" t="s">
        <v>54</v>
      </c>
      <c r="F34" s="88">
        <f>ROUND((SUM(BF122:BF147)),2)</f>
        <v>0</v>
      </c>
      <c r="I34" s="89">
        <v>0.15</v>
      </c>
      <c r="J34" s="88">
        <f>ROUND(((SUM(BF122:BF147))*I34),2)</f>
        <v>0</v>
      </c>
      <c r="L34" s="29"/>
    </row>
    <row r="35" spans="2:12" s="1" customFormat="1" ht="14.45" customHeight="1" hidden="1">
      <c r="B35" s="29"/>
      <c r="E35" s="25" t="s">
        <v>55</v>
      </c>
      <c r="F35" s="88">
        <f>ROUND((SUM(BG122:BG147)),2)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5" t="s">
        <v>56</v>
      </c>
      <c r="F36" s="88">
        <f>ROUND((SUM(BH122:BH147)),2)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5" t="s">
        <v>57</v>
      </c>
      <c r="F37" s="88">
        <f>ROUND((SUM(BI122:BI147)),2)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9"/>
      <c r="D50" s="38" t="s">
        <v>61</v>
      </c>
      <c r="E50" s="39"/>
      <c r="F50" s="39"/>
      <c r="G50" s="38" t="s">
        <v>62</v>
      </c>
      <c r="H50" s="39"/>
      <c r="I50" s="39"/>
      <c r="J50" s="39"/>
      <c r="K50" s="39"/>
      <c r="L50" s="2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9"/>
      <c r="D61" s="40" t="s">
        <v>63</v>
      </c>
      <c r="E61" s="31"/>
      <c r="F61" s="96" t="s">
        <v>64</v>
      </c>
      <c r="G61" s="40" t="s">
        <v>63</v>
      </c>
      <c r="H61" s="31"/>
      <c r="I61" s="31"/>
      <c r="J61" s="97" t="s">
        <v>64</v>
      </c>
      <c r="K61" s="31"/>
      <c r="L61" s="2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9"/>
      <c r="D65" s="38" t="s">
        <v>65</v>
      </c>
      <c r="E65" s="39"/>
      <c r="F65" s="39"/>
      <c r="G65" s="38" t="s">
        <v>66</v>
      </c>
      <c r="H65" s="39"/>
      <c r="I65" s="39"/>
      <c r="J65" s="39"/>
      <c r="K65" s="39"/>
      <c r="L65" s="2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9"/>
      <c r="D76" s="40" t="s">
        <v>63</v>
      </c>
      <c r="E76" s="31"/>
      <c r="F76" s="96" t="s">
        <v>64</v>
      </c>
      <c r="G76" s="40" t="s">
        <v>63</v>
      </c>
      <c r="H76" s="31"/>
      <c r="I76" s="31"/>
      <c r="J76" s="97" t="s">
        <v>64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0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5" t="s">
        <v>17</v>
      </c>
      <c r="L84" s="29"/>
    </row>
    <row r="85" spans="2:12" s="1" customFormat="1" ht="16.5" customHeight="1">
      <c r="B85" s="29"/>
      <c r="E85" s="214" t="str">
        <f>E7</f>
        <v>VŠE Coworkingové centrum - AV technika</v>
      </c>
      <c r="F85" s="215"/>
      <c r="G85" s="215"/>
      <c r="H85" s="215"/>
      <c r="L85" s="29"/>
    </row>
    <row r="86" spans="2:12" s="1" customFormat="1" ht="12" customHeight="1">
      <c r="B86" s="29"/>
      <c r="C86" s="25" t="s">
        <v>103</v>
      </c>
      <c r="L86" s="29"/>
    </row>
    <row r="87" spans="2:12" s="1" customFormat="1" ht="16.5" customHeight="1">
      <c r="B87" s="29"/>
      <c r="E87" s="211" t="str">
        <f>E9</f>
        <v>OST - Ostatní a vedlejší náklady</v>
      </c>
      <c r="F87" s="213"/>
      <c r="G87" s="213"/>
      <c r="H87" s="21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5" t="s">
        <v>22</v>
      </c>
      <c r="F89" s="23" t="str">
        <f>F12</f>
        <v>nám. W. Churchilla 1938/4, 130 67 Praha 3 - Žižkov</v>
      </c>
      <c r="I89" s="25" t="s">
        <v>24</v>
      </c>
      <c r="J89" s="49" t="str">
        <f>IF(J12="","",J12)</f>
        <v>1. 3. 2023</v>
      </c>
      <c r="L89" s="29"/>
    </row>
    <row r="90" spans="2:12" s="1" customFormat="1" ht="6.95" customHeight="1">
      <c r="B90" s="29"/>
      <c r="L90" s="29"/>
    </row>
    <row r="91" spans="2:12" s="1" customFormat="1" ht="25.7" customHeight="1">
      <c r="B91" s="29"/>
      <c r="C91" s="25" t="s">
        <v>30</v>
      </c>
      <c r="F91" s="23" t="str">
        <f>E15</f>
        <v>Vysoká škola ekonomická v Praze</v>
      </c>
      <c r="I91" s="25" t="s">
        <v>38</v>
      </c>
      <c r="J91" s="27" t="str">
        <f>E21</f>
        <v>Studio Atelier AS, s.r.o.</v>
      </c>
      <c r="L91" s="29"/>
    </row>
    <row r="92" spans="2:12" s="1" customFormat="1" ht="25.7" customHeight="1">
      <c r="B92" s="29"/>
      <c r="C92" s="25" t="s">
        <v>36</v>
      </c>
      <c r="F92" s="23" t="str">
        <f>IF(E18="","",E18)</f>
        <v xml:space="preserve"> </v>
      </c>
      <c r="I92" s="25" t="s">
        <v>43</v>
      </c>
      <c r="J92" s="27" t="str">
        <f>E24</f>
        <v>Speciosa International s.r.o.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J122</f>
        <v>0</v>
      </c>
      <c r="L96" s="29"/>
      <c r="AU96" s="16" t="s">
        <v>110</v>
      </c>
    </row>
    <row r="97" spans="2:12" s="8" customFormat="1" ht="24.95" customHeight="1">
      <c r="B97" s="101"/>
      <c r="D97" s="102" t="s">
        <v>210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9" customFormat="1" ht="19.9" customHeight="1">
      <c r="B98" s="105"/>
      <c r="D98" s="106" t="s">
        <v>211</v>
      </c>
      <c r="E98" s="107"/>
      <c r="F98" s="107"/>
      <c r="G98" s="107"/>
      <c r="H98" s="107"/>
      <c r="I98" s="107"/>
      <c r="J98" s="108">
        <f>J124</f>
        <v>0</v>
      </c>
      <c r="L98" s="105"/>
    </row>
    <row r="99" spans="2:12" s="9" customFormat="1" ht="19.9" customHeight="1">
      <c r="B99" s="105"/>
      <c r="D99" s="106" t="s">
        <v>212</v>
      </c>
      <c r="E99" s="107"/>
      <c r="F99" s="107"/>
      <c r="G99" s="107"/>
      <c r="H99" s="107"/>
      <c r="I99" s="107"/>
      <c r="J99" s="108">
        <f>J127</f>
        <v>0</v>
      </c>
      <c r="L99" s="105"/>
    </row>
    <row r="100" spans="2:12" s="9" customFormat="1" ht="19.9" customHeight="1">
      <c r="B100" s="105"/>
      <c r="D100" s="106" t="s">
        <v>213</v>
      </c>
      <c r="E100" s="107"/>
      <c r="F100" s="107"/>
      <c r="G100" s="107"/>
      <c r="H100" s="107"/>
      <c r="I100" s="107"/>
      <c r="J100" s="108">
        <f>J132</f>
        <v>0</v>
      </c>
      <c r="L100" s="105"/>
    </row>
    <row r="101" spans="2:12" s="9" customFormat="1" ht="19.9" customHeight="1">
      <c r="B101" s="105"/>
      <c r="D101" s="106" t="s">
        <v>214</v>
      </c>
      <c r="E101" s="107"/>
      <c r="F101" s="107"/>
      <c r="G101" s="107"/>
      <c r="H101" s="107"/>
      <c r="I101" s="107"/>
      <c r="J101" s="108">
        <f>J137</f>
        <v>0</v>
      </c>
      <c r="L101" s="105"/>
    </row>
    <row r="102" spans="2:12" s="9" customFormat="1" ht="19.9" customHeight="1">
      <c r="B102" s="105"/>
      <c r="D102" s="106" t="s">
        <v>215</v>
      </c>
      <c r="E102" s="107"/>
      <c r="F102" s="107"/>
      <c r="G102" s="107"/>
      <c r="H102" s="107"/>
      <c r="I102" s="107"/>
      <c r="J102" s="108">
        <f>J140</f>
        <v>0</v>
      </c>
      <c r="L102" s="105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20" t="s">
        <v>115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5" t="s">
        <v>17</v>
      </c>
      <c r="L111" s="29"/>
    </row>
    <row r="112" spans="2:12" s="1" customFormat="1" ht="16.5" customHeight="1">
      <c r="B112" s="29"/>
      <c r="E112" s="214" t="str">
        <f>E7</f>
        <v>VŠE Coworkingové centrum - AV technika</v>
      </c>
      <c r="F112" s="215"/>
      <c r="G112" s="215"/>
      <c r="H112" s="215"/>
      <c r="L112" s="29"/>
    </row>
    <row r="113" spans="2:12" s="1" customFormat="1" ht="12" customHeight="1">
      <c r="B113" s="29"/>
      <c r="C113" s="25" t="s">
        <v>103</v>
      </c>
      <c r="L113" s="29"/>
    </row>
    <row r="114" spans="2:12" s="1" customFormat="1" ht="16.5" customHeight="1">
      <c r="B114" s="29"/>
      <c r="E114" s="211" t="str">
        <f>E9</f>
        <v>OST - Ostatní a vedlejší náklady</v>
      </c>
      <c r="F114" s="213"/>
      <c r="G114" s="213"/>
      <c r="H114" s="213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5" t="s">
        <v>22</v>
      </c>
      <c r="F116" s="23" t="str">
        <f>F12</f>
        <v>nám. W. Churchilla 1938/4, 130 67 Praha 3 - Žižkov</v>
      </c>
      <c r="I116" s="25" t="s">
        <v>24</v>
      </c>
      <c r="J116" s="49" t="str">
        <f>IF(J12="","",J12)</f>
        <v>1. 3. 2023</v>
      </c>
      <c r="L116" s="29"/>
    </row>
    <row r="117" spans="2:12" s="1" customFormat="1" ht="6.95" customHeight="1">
      <c r="B117" s="29"/>
      <c r="L117" s="29"/>
    </row>
    <row r="118" spans="2:12" s="1" customFormat="1" ht="25.7" customHeight="1">
      <c r="B118" s="29"/>
      <c r="C118" s="25" t="s">
        <v>30</v>
      </c>
      <c r="F118" s="23" t="str">
        <f>E15</f>
        <v>Vysoká škola ekonomická v Praze</v>
      </c>
      <c r="I118" s="25" t="s">
        <v>38</v>
      </c>
      <c r="J118" s="27" t="str">
        <f>E21</f>
        <v>Studio Atelier AS, s.r.o.</v>
      </c>
      <c r="L118" s="29"/>
    </row>
    <row r="119" spans="2:12" s="1" customFormat="1" ht="25.7" customHeight="1">
      <c r="B119" s="29"/>
      <c r="C119" s="25" t="s">
        <v>36</v>
      </c>
      <c r="F119" s="23" t="str">
        <f>IF(E18="","",E18)</f>
        <v xml:space="preserve"> </v>
      </c>
      <c r="I119" s="25" t="s">
        <v>43</v>
      </c>
      <c r="J119" s="27" t="str">
        <f>E24</f>
        <v>Speciosa International s.r.o.</v>
      </c>
      <c r="L119" s="29"/>
    </row>
    <row r="120" spans="2:12" s="1" customFormat="1" ht="10.35" customHeight="1">
      <c r="B120" s="29"/>
      <c r="L120" s="29"/>
    </row>
    <row r="121" spans="2:20" s="10" customFormat="1" ht="29.25" customHeight="1">
      <c r="B121" s="109"/>
      <c r="C121" s="110" t="s">
        <v>116</v>
      </c>
      <c r="D121" s="111" t="s">
        <v>73</v>
      </c>
      <c r="E121" s="111" t="s">
        <v>69</v>
      </c>
      <c r="F121" s="111" t="s">
        <v>70</v>
      </c>
      <c r="G121" s="111" t="s">
        <v>117</v>
      </c>
      <c r="H121" s="111" t="s">
        <v>118</v>
      </c>
      <c r="I121" s="111" t="s">
        <v>119</v>
      </c>
      <c r="J121" s="111" t="s">
        <v>108</v>
      </c>
      <c r="K121" s="112" t="s">
        <v>120</v>
      </c>
      <c r="L121" s="109"/>
      <c r="M121" s="56" t="s">
        <v>4</v>
      </c>
      <c r="N121" s="57" t="s">
        <v>52</v>
      </c>
      <c r="O121" s="57" t="s">
        <v>121</v>
      </c>
      <c r="P121" s="57" t="s">
        <v>122</v>
      </c>
      <c r="Q121" s="57" t="s">
        <v>123</v>
      </c>
      <c r="R121" s="57" t="s">
        <v>124</v>
      </c>
      <c r="S121" s="57" t="s">
        <v>125</v>
      </c>
      <c r="T121" s="58" t="s">
        <v>126</v>
      </c>
    </row>
    <row r="122" spans="2:63" s="1" customFormat="1" ht="22.9" customHeight="1">
      <c r="B122" s="29"/>
      <c r="C122" s="61" t="s">
        <v>127</v>
      </c>
      <c r="J122" s="113">
        <f>BK122</f>
        <v>0</v>
      </c>
      <c r="L122" s="29"/>
      <c r="M122" s="59"/>
      <c r="N122" s="50"/>
      <c r="O122" s="50"/>
      <c r="P122" s="114">
        <f>P123</f>
        <v>0</v>
      </c>
      <c r="Q122" s="50"/>
      <c r="R122" s="114">
        <f>R123</f>
        <v>0</v>
      </c>
      <c r="S122" s="50"/>
      <c r="T122" s="115">
        <f>T123</f>
        <v>0</v>
      </c>
      <c r="AT122" s="16" t="s">
        <v>87</v>
      </c>
      <c r="AU122" s="16" t="s">
        <v>110</v>
      </c>
      <c r="BK122" s="116">
        <f>BK123</f>
        <v>0</v>
      </c>
    </row>
    <row r="123" spans="2:63" s="11" customFormat="1" ht="25.9" customHeight="1">
      <c r="B123" s="117"/>
      <c r="D123" s="118" t="s">
        <v>87</v>
      </c>
      <c r="E123" s="119" t="s">
        <v>216</v>
      </c>
      <c r="F123" s="119" t="s">
        <v>217</v>
      </c>
      <c r="J123" s="120">
        <f>BK123</f>
        <v>0</v>
      </c>
      <c r="L123" s="117"/>
      <c r="M123" s="121"/>
      <c r="P123" s="122">
        <f>P124+P127+P132+P137+P140</f>
        <v>0</v>
      </c>
      <c r="R123" s="122">
        <f>R124+R127+R132+R137+R140</f>
        <v>0</v>
      </c>
      <c r="T123" s="123">
        <f>T124+T127+T132+T137+T140</f>
        <v>0</v>
      </c>
      <c r="AR123" s="118" t="s">
        <v>218</v>
      </c>
      <c r="AT123" s="124" t="s">
        <v>87</v>
      </c>
      <c r="AU123" s="124" t="s">
        <v>88</v>
      </c>
      <c r="AY123" s="118" t="s">
        <v>130</v>
      </c>
      <c r="BK123" s="125">
        <f>BK124+BK127+BK132+BK137+BK140</f>
        <v>0</v>
      </c>
    </row>
    <row r="124" spans="2:63" s="11" customFormat="1" ht="22.9" customHeight="1">
      <c r="B124" s="117"/>
      <c r="D124" s="118" t="s">
        <v>87</v>
      </c>
      <c r="E124" s="126" t="s">
        <v>219</v>
      </c>
      <c r="F124" s="126" t="s">
        <v>220</v>
      </c>
      <c r="J124" s="127">
        <f>BK124</f>
        <v>0</v>
      </c>
      <c r="L124" s="117"/>
      <c r="M124" s="121"/>
      <c r="P124" s="122">
        <f>SUM(P125:P126)</f>
        <v>0</v>
      </c>
      <c r="R124" s="122">
        <f>SUM(R125:R126)</f>
        <v>0</v>
      </c>
      <c r="T124" s="123">
        <f>SUM(T125:T126)</f>
        <v>0</v>
      </c>
      <c r="AR124" s="118" t="s">
        <v>218</v>
      </c>
      <c r="AT124" s="124" t="s">
        <v>87</v>
      </c>
      <c r="AU124" s="124" t="s">
        <v>96</v>
      </c>
      <c r="AY124" s="118" t="s">
        <v>130</v>
      </c>
      <c r="BK124" s="125">
        <f>SUM(BK125:BK126)</f>
        <v>0</v>
      </c>
    </row>
    <row r="125" spans="2:65" s="1" customFormat="1" ht="16.5" customHeight="1">
      <c r="B125" s="128"/>
      <c r="C125" s="129" t="s">
        <v>96</v>
      </c>
      <c r="D125" s="129" t="s">
        <v>133</v>
      </c>
      <c r="E125" s="130" t="s">
        <v>221</v>
      </c>
      <c r="F125" s="131" t="s">
        <v>220</v>
      </c>
      <c r="G125" s="132" t="s">
        <v>192</v>
      </c>
      <c r="H125" s="174">
        <v>0</v>
      </c>
      <c r="I125" s="134">
        <v>10000</v>
      </c>
      <c r="J125" s="134">
        <f>ROUND(I125*H125,2)</f>
        <v>0</v>
      </c>
      <c r="K125" s="131" t="s">
        <v>222</v>
      </c>
      <c r="L125" s="29"/>
      <c r="M125" s="135" t="s">
        <v>4</v>
      </c>
      <c r="N125" s="136" t="s">
        <v>53</v>
      </c>
      <c r="O125" s="137">
        <v>0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223</v>
      </c>
      <c r="AT125" s="139" t="s">
        <v>133</v>
      </c>
      <c r="AU125" s="139" t="s">
        <v>98</v>
      </c>
      <c r="AY125" s="16" t="s">
        <v>130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6" t="s">
        <v>96</v>
      </c>
      <c r="BK125" s="140">
        <f>ROUND(I125*H125,2)</f>
        <v>0</v>
      </c>
      <c r="BL125" s="16" t="s">
        <v>223</v>
      </c>
      <c r="BM125" s="139" t="s">
        <v>224</v>
      </c>
    </row>
    <row r="126" spans="2:47" s="1" customFormat="1" ht="12">
      <c r="B126" s="29"/>
      <c r="D126" s="165" t="s">
        <v>225</v>
      </c>
      <c r="F126" s="166" t="s">
        <v>226</v>
      </c>
      <c r="L126" s="29"/>
      <c r="M126" s="143"/>
      <c r="T126" s="53"/>
      <c r="AT126" s="16" t="s">
        <v>225</v>
      </c>
      <c r="AU126" s="16" t="s">
        <v>98</v>
      </c>
    </row>
    <row r="127" spans="2:63" s="11" customFormat="1" ht="22.9" customHeight="1">
      <c r="B127" s="117"/>
      <c r="D127" s="118" t="s">
        <v>87</v>
      </c>
      <c r="E127" s="126" t="s">
        <v>227</v>
      </c>
      <c r="F127" s="126" t="s">
        <v>228</v>
      </c>
      <c r="J127" s="127">
        <f>BK127</f>
        <v>0</v>
      </c>
      <c r="L127" s="117"/>
      <c r="M127" s="121"/>
      <c r="P127" s="122">
        <f>SUM(P128:P131)</f>
        <v>0</v>
      </c>
      <c r="R127" s="122">
        <f>SUM(R128:R131)</f>
        <v>0</v>
      </c>
      <c r="T127" s="123">
        <f>SUM(T128:T131)</f>
        <v>0</v>
      </c>
      <c r="AR127" s="118" t="s">
        <v>218</v>
      </c>
      <c r="AT127" s="124" t="s">
        <v>87</v>
      </c>
      <c r="AU127" s="124" t="s">
        <v>96</v>
      </c>
      <c r="AY127" s="118" t="s">
        <v>130</v>
      </c>
      <c r="BK127" s="125">
        <f>SUM(BK128:BK131)</f>
        <v>0</v>
      </c>
    </row>
    <row r="128" spans="2:65" s="1" customFormat="1" ht="16.5" customHeight="1">
      <c r="B128" s="128"/>
      <c r="C128" s="129" t="s">
        <v>98</v>
      </c>
      <c r="D128" s="129" t="s">
        <v>133</v>
      </c>
      <c r="E128" s="130" t="s">
        <v>229</v>
      </c>
      <c r="F128" s="131" t="s">
        <v>230</v>
      </c>
      <c r="G128" s="132" t="s">
        <v>192</v>
      </c>
      <c r="H128" s="174">
        <v>0</v>
      </c>
      <c r="I128" s="134">
        <v>2500</v>
      </c>
      <c r="J128" s="134">
        <f>ROUND(I128*H128,2)</f>
        <v>0</v>
      </c>
      <c r="K128" s="131" t="s">
        <v>222</v>
      </c>
      <c r="L128" s="29"/>
      <c r="M128" s="135" t="s">
        <v>4</v>
      </c>
      <c r="N128" s="136" t="s">
        <v>53</v>
      </c>
      <c r="O128" s="137">
        <v>0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223</v>
      </c>
      <c r="AT128" s="139" t="s">
        <v>133</v>
      </c>
      <c r="AU128" s="139" t="s">
        <v>98</v>
      </c>
      <c r="AY128" s="16" t="s">
        <v>130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6" t="s">
        <v>96</v>
      </c>
      <c r="BK128" s="140">
        <f>ROUND(I128*H128,2)</f>
        <v>0</v>
      </c>
      <c r="BL128" s="16" t="s">
        <v>223</v>
      </c>
      <c r="BM128" s="139" t="s">
        <v>231</v>
      </c>
    </row>
    <row r="129" spans="2:47" s="1" customFormat="1" ht="12">
      <c r="B129" s="29"/>
      <c r="D129" s="165" t="s">
        <v>225</v>
      </c>
      <c r="F129" s="166" t="s">
        <v>232</v>
      </c>
      <c r="L129" s="29"/>
      <c r="M129" s="143"/>
      <c r="T129" s="53"/>
      <c r="AT129" s="16" t="s">
        <v>225</v>
      </c>
      <c r="AU129" s="16" t="s">
        <v>98</v>
      </c>
    </row>
    <row r="130" spans="2:65" s="1" customFormat="1" ht="16.5" customHeight="1">
      <c r="B130" s="128"/>
      <c r="C130" s="129" t="s">
        <v>145</v>
      </c>
      <c r="D130" s="129" t="s">
        <v>133</v>
      </c>
      <c r="E130" s="130" t="s">
        <v>233</v>
      </c>
      <c r="F130" s="131" t="s">
        <v>234</v>
      </c>
      <c r="G130" s="132" t="s">
        <v>192</v>
      </c>
      <c r="H130" s="174">
        <v>0</v>
      </c>
      <c r="I130" s="134">
        <v>500</v>
      </c>
      <c r="J130" s="134">
        <f>ROUND(I130*H130,2)</f>
        <v>0</v>
      </c>
      <c r="K130" s="131" t="s">
        <v>222</v>
      </c>
      <c r="L130" s="29"/>
      <c r="M130" s="135" t="s">
        <v>4</v>
      </c>
      <c r="N130" s="136" t="s">
        <v>53</v>
      </c>
      <c r="O130" s="137">
        <v>0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223</v>
      </c>
      <c r="AT130" s="139" t="s">
        <v>133</v>
      </c>
      <c r="AU130" s="139" t="s">
        <v>98</v>
      </c>
      <c r="AY130" s="16" t="s">
        <v>130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6" t="s">
        <v>96</v>
      </c>
      <c r="BK130" s="140">
        <f>ROUND(I130*H130,2)</f>
        <v>0</v>
      </c>
      <c r="BL130" s="16" t="s">
        <v>223</v>
      </c>
      <c r="BM130" s="139" t="s">
        <v>235</v>
      </c>
    </row>
    <row r="131" spans="2:47" s="1" customFormat="1" ht="12">
      <c r="B131" s="29"/>
      <c r="D131" s="165" t="s">
        <v>225</v>
      </c>
      <c r="F131" s="166" t="s">
        <v>236</v>
      </c>
      <c r="L131" s="29"/>
      <c r="M131" s="143"/>
      <c r="T131" s="53"/>
      <c r="AT131" s="16" t="s">
        <v>225</v>
      </c>
      <c r="AU131" s="16" t="s">
        <v>98</v>
      </c>
    </row>
    <row r="132" spans="2:63" s="11" customFormat="1" ht="22.9" customHeight="1">
      <c r="B132" s="117"/>
      <c r="D132" s="118" t="s">
        <v>87</v>
      </c>
      <c r="E132" s="126" t="s">
        <v>237</v>
      </c>
      <c r="F132" s="126" t="s">
        <v>238</v>
      </c>
      <c r="J132" s="127">
        <f>BK132</f>
        <v>0</v>
      </c>
      <c r="L132" s="117"/>
      <c r="M132" s="121"/>
      <c r="P132" s="122">
        <f>SUM(P133:P136)</f>
        <v>0</v>
      </c>
      <c r="R132" s="122">
        <f>SUM(R133:R136)</f>
        <v>0</v>
      </c>
      <c r="T132" s="123">
        <f>SUM(T133:T136)</f>
        <v>0</v>
      </c>
      <c r="AR132" s="118" t="s">
        <v>218</v>
      </c>
      <c r="AT132" s="124" t="s">
        <v>87</v>
      </c>
      <c r="AU132" s="124" t="s">
        <v>96</v>
      </c>
      <c r="AY132" s="118" t="s">
        <v>130</v>
      </c>
      <c r="BK132" s="125">
        <f>SUM(BK133:BK136)</f>
        <v>0</v>
      </c>
    </row>
    <row r="133" spans="2:65" s="1" customFormat="1" ht="16.5" customHeight="1">
      <c r="B133" s="128"/>
      <c r="C133" s="129" t="s">
        <v>137</v>
      </c>
      <c r="D133" s="129" t="s">
        <v>133</v>
      </c>
      <c r="E133" s="130" t="s">
        <v>239</v>
      </c>
      <c r="F133" s="131" t="s">
        <v>238</v>
      </c>
      <c r="G133" s="132" t="s">
        <v>192</v>
      </c>
      <c r="H133" s="174">
        <v>0</v>
      </c>
      <c r="I133" s="134">
        <v>1000</v>
      </c>
      <c r="J133" s="134">
        <f>ROUND(I133*H133,2)</f>
        <v>0</v>
      </c>
      <c r="K133" s="131" t="s">
        <v>222</v>
      </c>
      <c r="L133" s="29"/>
      <c r="M133" s="135" t="s">
        <v>4</v>
      </c>
      <c r="N133" s="136" t="s">
        <v>53</v>
      </c>
      <c r="O133" s="137">
        <v>0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223</v>
      </c>
      <c r="AT133" s="139" t="s">
        <v>133</v>
      </c>
      <c r="AU133" s="139" t="s">
        <v>98</v>
      </c>
      <c r="AY133" s="16" t="s">
        <v>130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6" t="s">
        <v>96</v>
      </c>
      <c r="BK133" s="140">
        <f>ROUND(I133*H133,2)</f>
        <v>0</v>
      </c>
      <c r="BL133" s="16" t="s">
        <v>223</v>
      </c>
      <c r="BM133" s="139" t="s">
        <v>240</v>
      </c>
    </row>
    <row r="134" spans="2:47" s="1" customFormat="1" ht="12">
      <c r="B134" s="29"/>
      <c r="D134" s="165" t="s">
        <v>225</v>
      </c>
      <c r="F134" s="166" t="s">
        <v>241</v>
      </c>
      <c r="L134" s="29"/>
      <c r="M134" s="143"/>
      <c r="T134" s="53"/>
      <c r="AT134" s="16" t="s">
        <v>225</v>
      </c>
      <c r="AU134" s="16" t="s">
        <v>98</v>
      </c>
    </row>
    <row r="135" spans="2:65" s="1" customFormat="1" ht="16.5" customHeight="1">
      <c r="B135" s="128"/>
      <c r="C135" s="129" t="s">
        <v>218</v>
      </c>
      <c r="D135" s="129" t="s">
        <v>133</v>
      </c>
      <c r="E135" s="130" t="s">
        <v>242</v>
      </c>
      <c r="F135" s="131" t="s">
        <v>243</v>
      </c>
      <c r="G135" s="132" t="s">
        <v>192</v>
      </c>
      <c r="H135" s="174">
        <v>0</v>
      </c>
      <c r="I135" s="134">
        <v>1250</v>
      </c>
      <c r="J135" s="134">
        <f>ROUND(I135*H135,2)</f>
        <v>0</v>
      </c>
      <c r="K135" s="131" t="s">
        <v>222</v>
      </c>
      <c r="L135" s="29"/>
      <c r="M135" s="135" t="s">
        <v>4</v>
      </c>
      <c r="N135" s="136" t="s">
        <v>53</v>
      </c>
      <c r="O135" s="137">
        <v>0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223</v>
      </c>
      <c r="AT135" s="139" t="s">
        <v>133</v>
      </c>
      <c r="AU135" s="139" t="s">
        <v>98</v>
      </c>
      <c r="AY135" s="16" t="s">
        <v>130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6" t="s">
        <v>96</v>
      </c>
      <c r="BK135" s="140">
        <f>ROUND(I135*H135,2)</f>
        <v>0</v>
      </c>
      <c r="BL135" s="16" t="s">
        <v>223</v>
      </c>
      <c r="BM135" s="139" t="s">
        <v>244</v>
      </c>
    </row>
    <row r="136" spans="2:47" s="1" customFormat="1" ht="12">
      <c r="B136" s="29"/>
      <c r="D136" s="165" t="s">
        <v>225</v>
      </c>
      <c r="F136" s="166" t="s">
        <v>245</v>
      </c>
      <c r="L136" s="29"/>
      <c r="M136" s="143"/>
      <c r="T136" s="53"/>
      <c r="AT136" s="16" t="s">
        <v>225</v>
      </c>
      <c r="AU136" s="16" t="s">
        <v>98</v>
      </c>
    </row>
    <row r="137" spans="2:63" s="11" customFormat="1" ht="22.9" customHeight="1">
      <c r="B137" s="117"/>
      <c r="D137" s="118" t="s">
        <v>87</v>
      </c>
      <c r="E137" s="126" t="s">
        <v>246</v>
      </c>
      <c r="F137" s="126" t="s">
        <v>247</v>
      </c>
      <c r="J137" s="127">
        <f>BK137</f>
        <v>0</v>
      </c>
      <c r="L137" s="117"/>
      <c r="M137" s="121"/>
      <c r="P137" s="122">
        <f>SUM(P138:P139)</f>
        <v>0</v>
      </c>
      <c r="R137" s="122">
        <f>SUM(R138:R139)</f>
        <v>0</v>
      </c>
      <c r="T137" s="123">
        <f>SUM(T138:T139)</f>
        <v>0</v>
      </c>
      <c r="AR137" s="118" t="s">
        <v>218</v>
      </c>
      <c r="AT137" s="124" t="s">
        <v>87</v>
      </c>
      <c r="AU137" s="124" t="s">
        <v>96</v>
      </c>
      <c r="AY137" s="118" t="s">
        <v>130</v>
      </c>
      <c r="BK137" s="125">
        <f>SUM(BK138:BK139)</f>
        <v>0</v>
      </c>
    </row>
    <row r="138" spans="2:65" s="1" customFormat="1" ht="16.5" customHeight="1">
      <c r="B138" s="128"/>
      <c r="C138" s="129" t="s">
        <v>154</v>
      </c>
      <c r="D138" s="129" t="s">
        <v>133</v>
      </c>
      <c r="E138" s="130" t="s">
        <v>248</v>
      </c>
      <c r="F138" s="131" t="s">
        <v>247</v>
      </c>
      <c r="G138" s="132" t="s">
        <v>192</v>
      </c>
      <c r="H138" s="174">
        <v>0</v>
      </c>
      <c r="I138" s="134">
        <v>1000</v>
      </c>
      <c r="J138" s="134">
        <f>ROUND(I138*H138,2)</f>
        <v>0</v>
      </c>
      <c r="K138" s="131" t="s">
        <v>222</v>
      </c>
      <c r="L138" s="29"/>
      <c r="M138" s="135" t="s">
        <v>4</v>
      </c>
      <c r="N138" s="136" t="s">
        <v>53</v>
      </c>
      <c r="O138" s="137">
        <v>0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223</v>
      </c>
      <c r="AT138" s="139" t="s">
        <v>133</v>
      </c>
      <c r="AU138" s="139" t="s">
        <v>98</v>
      </c>
      <c r="AY138" s="16" t="s">
        <v>130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6" t="s">
        <v>96</v>
      </c>
      <c r="BK138" s="140">
        <f>ROUND(I138*H138,2)</f>
        <v>0</v>
      </c>
      <c r="BL138" s="16" t="s">
        <v>223</v>
      </c>
      <c r="BM138" s="139" t="s">
        <v>249</v>
      </c>
    </row>
    <row r="139" spans="2:47" s="1" customFormat="1" ht="12">
      <c r="B139" s="29"/>
      <c r="D139" s="165" t="s">
        <v>225</v>
      </c>
      <c r="F139" s="166" t="s">
        <v>250</v>
      </c>
      <c r="L139" s="29"/>
      <c r="M139" s="143"/>
      <c r="T139" s="53"/>
      <c r="AT139" s="16" t="s">
        <v>225</v>
      </c>
      <c r="AU139" s="16" t="s">
        <v>98</v>
      </c>
    </row>
    <row r="140" spans="2:63" s="11" customFormat="1" ht="22.9" customHeight="1">
      <c r="B140" s="117"/>
      <c r="D140" s="118" t="s">
        <v>87</v>
      </c>
      <c r="E140" s="126" t="s">
        <v>251</v>
      </c>
      <c r="F140" s="126" t="s">
        <v>252</v>
      </c>
      <c r="J140" s="127">
        <f>BK140</f>
        <v>0</v>
      </c>
      <c r="L140" s="117"/>
      <c r="M140" s="121"/>
      <c r="P140" s="122">
        <f>SUM(P141:P147)</f>
        <v>0</v>
      </c>
      <c r="R140" s="122">
        <f>SUM(R141:R147)</f>
        <v>0</v>
      </c>
      <c r="T140" s="123">
        <f>SUM(T141:T147)</f>
        <v>0</v>
      </c>
      <c r="AR140" s="118" t="s">
        <v>218</v>
      </c>
      <c r="AT140" s="124" t="s">
        <v>87</v>
      </c>
      <c r="AU140" s="124" t="s">
        <v>96</v>
      </c>
      <c r="AY140" s="118" t="s">
        <v>130</v>
      </c>
      <c r="BK140" s="125">
        <f>SUM(BK141:BK147)</f>
        <v>0</v>
      </c>
    </row>
    <row r="141" spans="2:65" s="1" customFormat="1" ht="16.5" customHeight="1">
      <c r="B141" s="128"/>
      <c r="C141" s="129" t="s">
        <v>158</v>
      </c>
      <c r="D141" s="129" t="s">
        <v>133</v>
      </c>
      <c r="E141" s="130" t="s">
        <v>253</v>
      </c>
      <c r="F141" s="131" t="s">
        <v>254</v>
      </c>
      <c r="G141" s="132" t="s">
        <v>192</v>
      </c>
      <c r="H141" s="174">
        <v>0</v>
      </c>
      <c r="I141" s="134">
        <v>600</v>
      </c>
      <c r="J141" s="134">
        <f>ROUND(I141*H141,2)</f>
        <v>0</v>
      </c>
      <c r="K141" s="131" t="s">
        <v>222</v>
      </c>
      <c r="L141" s="29"/>
      <c r="M141" s="135" t="s">
        <v>4</v>
      </c>
      <c r="N141" s="136" t="s">
        <v>53</v>
      </c>
      <c r="O141" s="137">
        <v>0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223</v>
      </c>
      <c r="AT141" s="139" t="s">
        <v>133</v>
      </c>
      <c r="AU141" s="139" t="s">
        <v>98</v>
      </c>
      <c r="AY141" s="16" t="s">
        <v>130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6" t="s">
        <v>96</v>
      </c>
      <c r="BK141" s="140">
        <f>ROUND(I141*H141,2)</f>
        <v>0</v>
      </c>
      <c r="BL141" s="16" t="s">
        <v>223</v>
      </c>
      <c r="BM141" s="139" t="s">
        <v>255</v>
      </c>
    </row>
    <row r="142" spans="2:47" s="1" customFormat="1" ht="12">
      <c r="B142" s="29"/>
      <c r="D142" s="165" t="s">
        <v>225</v>
      </c>
      <c r="F142" s="166" t="s">
        <v>256</v>
      </c>
      <c r="L142" s="29"/>
      <c r="M142" s="143"/>
      <c r="T142" s="53"/>
      <c r="AT142" s="16" t="s">
        <v>225</v>
      </c>
      <c r="AU142" s="16" t="s">
        <v>98</v>
      </c>
    </row>
    <row r="143" spans="2:65" s="1" customFormat="1" ht="24.2" customHeight="1">
      <c r="B143" s="128"/>
      <c r="C143" s="129" t="s">
        <v>166</v>
      </c>
      <c r="D143" s="129" t="s">
        <v>133</v>
      </c>
      <c r="E143" s="130" t="s">
        <v>257</v>
      </c>
      <c r="F143" s="131" t="s">
        <v>258</v>
      </c>
      <c r="G143" s="132" t="s">
        <v>192</v>
      </c>
      <c r="H143" s="174">
        <v>0</v>
      </c>
      <c r="I143" s="134">
        <v>1000</v>
      </c>
      <c r="J143" s="134">
        <f>ROUND(I143*H143,2)</f>
        <v>0</v>
      </c>
      <c r="K143" s="131" t="s">
        <v>222</v>
      </c>
      <c r="L143" s="29"/>
      <c r="M143" s="135" t="s">
        <v>4</v>
      </c>
      <c r="N143" s="136" t="s">
        <v>53</v>
      </c>
      <c r="O143" s="137">
        <v>0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223</v>
      </c>
      <c r="AT143" s="139" t="s">
        <v>133</v>
      </c>
      <c r="AU143" s="139" t="s">
        <v>98</v>
      </c>
      <c r="AY143" s="16" t="s">
        <v>130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6" t="s">
        <v>96</v>
      </c>
      <c r="BK143" s="140">
        <f>ROUND(I143*H143,2)</f>
        <v>0</v>
      </c>
      <c r="BL143" s="16" t="s">
        <v>223</v>
      </c>
      <c r="BM143" s="139" t="s">
        <v>259</v>
      </c>
    </row>
    <row r="144" spans="2:47" s="1" customFormat="1" ht="12">
      <c r="B144" s="29"/>
      <c r="D144" s="165" t="s">
        <v>225</v>
      </c>
      <c r="F144" s="166" t="s">
        <v>260</v>
      </c>
      <c r="L144" s="29"/>
      <c r="M144" s="143"/>
      <c r="T144" s="53"/>
      <c r="AT144" s="16" t="s">
        <v>225</v>
      </c>
      <c r="AU144" s="16" t="s">
        <v>98</v>
      </c>
    </row>
    <row r="145" spans="2:47" s="1" customFormat="1" ht="19.5">
      <c r="B145" s="29"/>
      <c r="D145" s="141" t="s">
        <v>139</v>
      </c>
      <c r="F145" s="142" t="s">
        <v>261</v>
      </c>
      <c r="L145" s="29"/>
      <c r="M145" s="143"/>
      <c r="T145" s="53"/>
      <c r="AT145" s="16" t="s">
        <v>139</v>
      </c>
      <c r="AU145" s="16" t="s">
        <v>98</v>
      </c>
    </row>
    <row r="146" spans="2:65" s="1" customFormat="1" ht="16.5" customHeight="1">
      <c r="B146" s="128"/>
      <c r="C146" s="129" t="s">
        <v>172</v>
      </c>
      <c r="D146" s="129" t="s">
        <v>133</v>
      </c>
      <c r="E146" s="130" t="s">
        <v>262</v>
      </c>
      <c r="F146" s="131" t="s">
        <v>263</v>
      </c>
      <c r="G146" s="132" t="s">
        <v>192</v>
      </c>
      <c r="H146" s="174">
        <v>0</v>
      </c>
      <c r="I146" s="134">
        <v>6000</v>
      </c>
      <c r="J146" s="134">
        <f>ROUND(I146*H146,2)</f>
        <v>0</v>
      </c>
      <c r="K146" s="131" t="s">
        <v>222</v>
      </c>
      <c r="L146" s="29"/>
      <c r="M146" s="135" t="s">
        <v>4</v>
      </c>
      <c r="N146" s="136" t="s">
        <v>53</v>
      </c>
      <c r="O146" s="137">
        <v>0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223</v>
      </c>
      <c r="AT146" s="139" t="s">
        <v>133</v>
      </c>
      <c r="AU146" s="139" t="s">
        <v>98</v>
      </c>
      <c r="AY146" s="16" t="s">
        <v>130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6" t="s">
        <v>96</v>
      </c>
      <c r="BK146" s="140">
        <f>ROUND(I146*H146,2)</f>
        <v>0</v>
      </c>
      <c r="BL146" s="16" t="s">
        <v>223</v>
      </c>
      <c r="BM146" s="139" t="s">
        <v>264</v>
      </c>
    </row>
    <row r="147" spans="2:47" s="1" customFormat="1" ht="12">
      <c r="B147" s="29"/>
      <c r="D147" s="165" t="s">
        <v>225</v>
      </c>
      <c r="F147" s="166" t="s">
        <v>265</v>
      </c>
      <c r="L147" s="29"/>
      <c r="M147" s="167"/>
      <c r="N147" s="168"/>
      <c r="O147" s="168"/>
      <c r="P147" s="168"/>
      <c r="Q147" s="168"/>
      <c r="R147" s="168"/>
      <c r="S147" s="168"/>
      <c r="T147" s="169"/>
      <c r="AT147" s="16" t="s">
        <v>225</v>
      </c>
      <c r="AU147" s="16" t="s">
        <v>98</v>
      </c>
    </row>
    <row r="148" spans="2:12" s="1" customFormat="1" ht="6.95" customHeight="1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29"/>
    </row>
  </sheetData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85:H85"/>
    <mergeCell ref="E27:J27"/>
  </mergeCells>
  <hyperlinks>
    <hyperlink ref="F126" r:id="rId1" display="https://podminky.urs.cz/item/CS_URS_2023_01/030001000"/>
    <hyperlink ref="F129" r:id="rId2" display="https://podminky.urs.cz/item/CS_URS_2023_01/043194000"/>
    <hyperlink ref="F131" r:id="rId3" display="https://podminky.urs.cz/item/CS_URS_2023_01/045002000"/>
    <hyperlink ref="F134" r:id="rId4" display="https://podminky.urs.cz/item/CS_URS_2023_01/060001000"/>
    <hyperlink ref="F136" r:id="rId5" display="https://podminky.urs.cz/item/CS_URS_2023_01/065002000"/>
    <hyperlink ref="F139" r:id="rId6" display="https://podminky.urs.cz/item/CS_URS_2023_01/070001000"/>
    <hyperlink ref="F142" r:id="rId7" display="https://podminky.urs.cz/item/CS_URS_2023_01/091003000"/>
    <hyperlink ref="F144" r:id="rId8" display="https://podminky.urs.cz/item/CS_URS_2023_01/091003001"/>
    <hyperlink ref="F147" r:id="rId9" display="https://podminky.urs.cz/item/CS_URS_2023_01/0914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1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Stuchlík</dc:creator>
  <cp:keywords/>
  <dc:description/>
  <cp:lastModifiedBy>Jakub Vorel</cp:lastModifiedBy>
  <dcterms:created xsi:type="dcterms:W3CDTF">2023-03-01T17:03:05Z</dcterms:created>
  <dcterms:modified xsi:type="dcterms:W3CDTF">2023-11-23T06:19:03Z</dcterms:modified>
  <cp:category/>
  <cp:version/>
  <cp:contentType/>
  <cp:contentStatus/>
</cp:coreProperties>
</file>