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workbookProtection workbookAlgorithmName="SHA-512" workbookHashValue="N1rmgyG9hB6VT7mwIQ4pC0u7x1GvRHVx896iPd57RZxeuB+kNs0NCtzYNRtdxd2TU0LOW0/SIz/6lssKAyCQWA==" workbookSpinCount="100000" workbookSaltValue="s9qOygwsLxOCxVtiLUS6Jw==" lockStructure="1"/>
  <bookViews>
    <workbookView xWindow="63706" yWindow="49216" windowWidth="29040" windowHeight="15840" activeTab="0"/>
  </bookViews>
  <sheets>
    <sheet name="Krycí list" sheetId="4" r:id="rId1"/>
    <sheet name="Rekapitulace stavby" sheetId="1" r:id="rId2"/>
    <sheet name="SO 02 - Mobiliář" sheetId="2" r:id="rId3"/>
    <sheet name="OST - Ostatní a vedlejší ..." sheetId="3" state="hidden" r:id="rId4"/>
  </sheets>
  <definedNames>
    <definedName name="_xlnm._FilterDatabase" localSheetId="3" hidden="1">'OST - Ostatní a vedlejší ...'!$C$113:$K$137</definedName>
    <definedName name="_xlnm._FilterDatabase" localSheetId="2" hidden="1">'SO 02 - Mobiliář'!$C$112:$K$184</definedName>
    <definedName name="_xlnm.Print_Area" localSheetId="0">'Krycí list'!$A$1:$N$63</definedName>
    <definedName name="_xlnm.Print_Area" localSheetId="3">'OST - Ostatní a vedlejší ...'!$C$4:$J$68,'OST - Ostatní a vedlejší ...'!$C$74:$J$95,'OST - Ostatní a vedlejší ...'!$C$101:$K$137</definedName>
    <definedName name="_xlnm.Print_Area" localSheetId="1">'Rekapitulace stavby'!$D$4:$AO$76,'Rekapitulace stavby'!$C$82:$AQ$97</definedName>
    <definedName name="_xlnm.Print_Area" localSheetId="2">'SO 02 - Mobiliář'!$C$4:$J$72,'SO 02 - Mobiliář'!$C$78:$J$94,'SO 02 - Mobiliář'!$C$100:$K$184</definedName>
    <definedName name="_xlnm.Print_Titles" localSheetId="1">'Rekapitulace stavby'!$92:$92</definedName>
    <definedName name="_xlnm.Print_Titles" localSheetId="2">'SO 02 - Mobiliář'!$112:$112</definedName>
    <definedName name="_xlnm.Print_Titles" localSheetId="3">'OST - Ostatní a vedlejší ...'!$113:$113</definedName>
  </definedNames>
  <calcPr calcId="181029"/>
</workbook>
</file>

<file path=xl/sharedStrings.xml><?xml version="1.0" encoding="utf-8"?>
<sst xmlns="http://schemas.openxmlformats.org/spreadsheetml/2006/main" count="1257" uniqueCount="355">
  <si>
    <t>Export Komplet</t>
  </si>
  <si>
    <t/>
  </si>
  <si>
    <t>2.0</t>
  </si>
  <si>
    <t>False</t>
  </si>
  <si>
    <t>{da79adb6-6fd9-49f3-8114-3797f45b149d}</t>
  </si>
  <si>
    <t>&gt;&gt;  skryté sloupce  &lt;&lt;</t>
  </si>
  <si>
    <t>0,01</t>
  </si>
  <si>
    <t>21</t>
  </si>
  <si>
    <t>15</t>
  </si>
  <si>
    <t>REKAPITULACE STAVBY</t>
  </si>
  <si>
    <t>v ---  níže se nacházejí doplnkové a pomocné údaje k sestavám  --- v</t>
  </si>
  <si>
    <t>0,001</t>
  </si>
  <si>
    <t>Kód:</t>
  </si>
  <si>
    <t>2023-13</t>
  </si>
  <si>
    <t>Stavba:</t>
  </si>
  <si>
    <t>VŠE Coworkingové centrum - MOBILIÁŘ</t>
  </si>
  <si>
    <t>KSO:</t>
  </si>
  <si>
    <t>801 3</t>
  </si>
  <si>
    <t>CC-CZ:</t>
  </si>
  <si>
    <t>126</t>
  </si>
  <si>
    <t>Místo:</t>
  </si>
  <si>
    <t>nám. W. Churchilla 1938/4, 130 67 Praha 3 - Žižkov</t>
  </si>
  <si>
    <t>Datum:</t>
  </si>
  <si>
    <t>14. 3. 2023</t>
  </si>
  <si>
    <t>CZ-CPV:</t>
  </si>
  <si>
    <t>45000000-7</t>
  </si>
  <si>
    <t>CZ-CPA:</t>
  </si>
  <si>
    <t>41.00.28</t>
  </si>
  <si>
    <t>Zadavatel:</t>
  </si>
  <si>
    <t>IČ:</t>
  </si>
  <si>
    <t>61384399</t>
  </si>
  <si>
    <t>Vysoká škola ekonomická v Praze</t>
  </si>
  <si>
    <t>DIČ:</t>
  </si>
  <si>
    <t>CZ61384399</t>
  </si>
  <si>
    <t>Zhotovitel:</t>
  </si>
  <si>
    <t>Projektant:</t>
  </si>
  <si>
    <t>24811343</t>
  </si>
  <si>
    <t>Studio Atelier AS, s.r.o.</t>
  </si>
  <si>
    <t>CZ24811343</t>
  </si>
  <si>
    <t>True</t>
  </si>
  <si>
    <t>Zpracovatel:</t>
  </si>
  <si>
    <t>10852468</t>
  </si>
  <si>
    <t>Speciosa International s.r.o.</t>
  </si>
  <si>
    <t>CZ10852468</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</si>
  <si>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</si>
  <si>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</si>
  <si>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</si>
  <si>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</si>
  <si>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</si>
  <si>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</si>
  <si>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</si>
  <si>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</si>
  <si>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</si>
  <si>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</si>
  <si>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</si>
  <si>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</si>
  <si>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</si>
  <si>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</si>
  <si>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</si>
  <si>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</si>
  <si>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</si>
  <si>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</si>
  <si>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</si>
  <si>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</si>
  <si>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</si>
  <si>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</si>
  <si>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</si>
  <si>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</si>
  <si>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</si>
  <si>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</si>
  <si>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</si>
  <si>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</si>
  <si>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</si>
  <si>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</si>
  <si>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</si>
  <si>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</si>
  <si>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</si>
  <si>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</si>
  <si>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</si>
  <si>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</si>
  <si>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</si>
  <si>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</si>
  <si>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</si>
  <si>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</si>
  <si>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</si>
  <si>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</si>
  <si>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</si>
  <si>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</si>
  <si>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</si>
  <si>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</si>
  <si>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02</t>
  </si>
  <si>
    <t>Mobiliář</t>
  </si>
  <si>
    <t>STA</t>
  </si>
  <si>
    <t>1</t>
  </si>
  <si>
    <t>{a1a74956-ffb8-4576-9402-b1a192401535}</t>
  </si>
  <si>
    <t>2</t>
  </si>
  <si>
    <t>OST</t>
  </si>
  <si>
    <t>Ostatní a vedlejší náklady</t>
  </si>
  <si>
    <t>{a2ea1661-972c-4b4b-8387-084c3884780d}</t>
  </si>
  <si>
    <t>KRYCÍ LIST SOUPISU PRACÍ</t>
  </si>
  <si>
    <t>Objekt:</t>
  </si>
  <si>
    <t>SO 02 - Mobiliář</t>
  </si>
  <si>
    <t>REKAPITULACE ČLENĚNÍ SOUPISU PRACÍ</t>
  </si>
  <si>
    <t>Kód dílu - Popis</t>
  </si>
  <si>
    <t>Cena celkem [CZK]</t>
  </si>
  <si>
    <t>Náklady ze soupisu prací</t>
  </si>
  <si>
    <t>-1</t>
  </si>
  <si>
    <t>D1 - MOBILIÁŘ</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</si>
  <si>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</si>
  <si>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</si>
  <si>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</si>
  <si>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</si>
  <si>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</si>
  <si>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</si>
  <si>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</si>
  <si>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</si>
  <si>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</si>
  <si>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</si>
  <si>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</si>
  <si>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</si>
  <si>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</si>
  <si>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</si>
  <si>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MOBILIÁŘ</t>
  </si>
  <si>
    <t>ROZPOCET</t>
  </si>
  <si>
    <t>K</t>
  </si>
  <si>
    <t>R-pol MOB-0001</t>
  </si>
  <si>
    <t>ks</t>
  </si>
  <si>
    <t>4</t>
  </si>
  <si>
    <t>-816562419</t>
  </si>
  <si>
    <t>P</t>
  </si>
  <si>
    <t>Poznámka k položce:
- Povrch boxů - vnější - akustický - látkový
- Vnější i vnitřní plocha dělená podélně - vodorovně na menší dílce 
- Zasklení boxu v dřevěném rámu - dub
- Odstín povrchů - podlaha, strop i stěny v teplém odstínu tlumené šedé (výběr architekt na stavbě) 
- Odstíny budou laděny k odstínům podlahy a okolním obkladům.
- Boxy obsahují systém ventilace. Dveře skleněné křídlo opatřené magnetickým zámkem
- Box mmá vlastní LED osvětlení, připojení přes podlahovou zásuvku na 230V, slaboproudé připojení
- Interiér boxu je opařen akustickou izolací</t>
  </si>
  <si>
    <t>R-pol MOB-0002</t>
  </si>
  <si>
    <t>1024035932</t>
  </si>
  <si>
    <t>3</t>
  </si>
  <si>
    <t>R-pol MOB-0003</t>
  </si>
  <si>
    <t>D+M šatní box, otevřený, pojízdný, atypický, rozměr 600 x 1200 x 1800 mm</t>
  </si>
  <si>
    <t>1019099730</t>
  </si>
  <si>
    <t>Poznámka k položce:
- Povrch boxů - vnější - vnitřní - HPL - dub přírodní
- Nosná kce skrytá, trámky 70/70mm
- Vnější plášť MDF deska tl.15mm, bez přiznaných spojů, 
- Kolečka - 4 x otočné s brzdou, průměr 80mm, termoplastická pryž
- Nerezová šatní tyč na ramínka, průměr 25mm, povrch broušený nerez, oboustraně zapuštěná
- Konstrukce boxu zavětrovaná pomocí skrytých ocelových úhelníků 8 x L150/150/1mm</t>
  </si>
  <si>
    <t>R-pol MOB-0004</t>
  </si>
  <si>
    <t>D+M jednací budka otevřená, typizovaná, orientační rozměr 760 x 2000 x 1960 mm</t>
  </si>
  <si>
    <t>20154051</t>
  </si>
  <si>
    <t>Poznámka k položce:
- Povrch boxu - dekor dřeva - dub přírodní (popřípadě světle šedivý)
- Odstíny polstrování budou laděny k odstínům podlahy a okolním obkladům</t>
  </si>
  <si>
    <t>5</t>
  </si>
  <si>
    <t>R-pol MOB-0005</t>
  </si>
  <si>
    <t>D+M židle pracovní, typizovaná, ozn. Ž1</t>
  </si>
  <si>
    <t>-643399706</t>
  </si>
  <si>
    <t>Poznámka k položce:
- masivní dřevěná podnož, přpadně ocelová ližinová 
- polstrovaný sedák s opěrákem 
- područky
- křesílkový vzhled</t>
  </si>
  <si>
    <t>6</t>
  </si>
  <si>
    <t>R-pol MOB-0006</t>
  </si>
  <si>
    <t>D+M židle volně stojící, typizovaná, ozn. Ž2</t>
  </si>
  <si>
    <t>-1676970124</t>
  </si>
  <si>
    <t>Poznámka k položce:
- lehká, snadno manipulovatelná, jednoduše uchopitelná
- kovová podnož subtilní, případně plastová
- sedák plastový - flexibilní, umožňující lehký záklon
- bez područek 
- možnost stohování</t>
  </si>
  <si>
    <t>7</t>
  </si>
  <si>
    <t>R-pol MOB-0007</t>
  </si>
  <si>
    <t>D+M židle jednací, typizovaná, ozn. Ž3</t>
  </si>
  <si>
    <t>-1122822123</t>
  </si>
  <si>
    <t>Poznámka k položce:
- odolná
- kovová podnož subtilní
- sedák polstrovaný - flexibilní, umožňující lehký záklon
- bez područek</t>
  </si>
  <si>
    <t>8</t>
  </si>
  <si>
    <t>R-pol MOB-0008</t>
  </si>
  <si>
    <t>D+M židle kavárenská, typizovaná, ozn. Ž4</t>
  </si>
  <si>
    <t>352497115</t>
  </si>
  <si>
    <t>Poznámka k položce:
- celodřevěná, masiv
- sedák možné polstrovaný
- bez područek</t>
  </si>
  <si>
    <t>9</t>
  </si>
  <si>
    <t>R-pol MOB-0009</t>
  </si>
  <si>
    <t>D+M židle kavárenská barová, typizovaná, ozn. Ž5</t>
  </si>
  <si>
    <t>1157450515</t>
  </si>
  <si>
    <t>10</t>
  </si>
  <si>
    <t>R-pol MOB-0010</t>
  </si>
  <si>
    <t>D+M židle barová studovna, typizovaná, ozn. Ž6</t>
  </si>
  <si>
    <t>1130009267</t>
  </si>
  <si>
    <t>Poznámka k položce:
- dřevěná podnož 
- sedák možné plastový či polstrovaný
- bez područek</t>
  </si>
  <si>
    <t>11</t>
  </si>
  <si>
    <t>R-pol MOB-0011</t>
  </si>
  <si>
    <t>D+M jednací sofa se zvýšeným opěrákem, otevřená, typizovaná, orientační rozměr 780 x 1240 x 1460 mm</t>
  </si>
  <si>
    <t>1832311348</t>
  </si>
  <si>
    <t>Poznámka k položce:
- Celočalouněné sofa pro dvě osoby s pevnou kostrou
- Odstíny polstrování budou laděny k odstínům podlahy a okolním obkladům
- Výsledné odstíny budou teplé + šedivé tlumené, pastelové. (výběr potvrzen architektem)</t>
  </si>
  <si>
    <t>12</t>
  </si>
  <si>
    <t>R-pol MOB-0012</t>
  </si>
  <si>
    <t>D+M pracovní stoly, umístěné do sestav, typizované, rozměr 600 x 1500 x 750 mm</t>
  </si>
  <si>
    <t>1311837020</t>
  </si>
  <si>
    <t>Poznámka k položce:
- Pracovní stoly umístěné do sestav umístěné ve studovně
- Ocelová podnož ve středně šedivém odstínu, deska dub čirý, mat.
- Stoly jsou opatřeny kolečky s možností přemístění stolů
- Výsledné odstíny budou ve výběru potvrzeny architektem</t>
  </si>
  <si>
    <t>13</t>
  </si>
  <si>
    <t>R-pol MOB-0013</t>
  </si>
  <si>
    <t>D+M pracovní stoly, volně umístěné, typizované, rozměr 600 x 1500 x 750 mm</t>
  </si>
  <si>
    <t>-1790731605</t>
  </si>
  <si>
    <t>14</t>
  </si>
  <si>
    <t>R-pol MOB-0014</t>
  </si>
  <si>
    <t>D+M pracovní stoly, umístěné do sestav, typizované, rozměr 800 x 1200 x 750 mm</t>
  </si>
  <si>
    <t>-37599177</t>
  </si>
  <si>
    <t>Poznámka k položce:
- malá studovna
- Pracovní stoly umístěné do sestav umístěné ve studovně
- Ocelová podnož ve středně šedivém odstínu, deska dub čirý, mat.
- Stoly jsou pospojeny do sestav po délce
- Výsledné odstíny budou ve výběru potvrzeny architektem</t>
  </si>
  <si>
    <t>R-pol MOB-0015</t>
  </si>
  <si>
    <t>-1644976135</t>
  </si>
  <si>
    <t>Poznámka k položce:
- malá studovna
- Pracovní stoly umístěné do sestav umístěné ve studovně
- Ocelová podnož ve středně šedivém odstínu, deska dub čirý, mat.
- Výsledné odstíny budou ve výběru potvrzeny architektem</t>
  </si>
  <si>
    <t>17</t>
  </si>
  <si>
    <t>R-pol MOB-0017</t>
  </si>
  <si>
    <t>D+M pracovní stoly, typizované, pevně umístěné, rozměr 1000 x 1800 x 750 mm</t>
  </si>
  <si>
    <t>-1896956526</t>
  </si>
  <si>
    <t>Poznámka k položce:
- Jednací stoly umístěné do jednacích místností (3x) včetně jednoho jednacího stolu ve studovně (1x)
- Ocelová podnož ve středně šedivém odstínu, deska dub čirý, mat.
- Výsledné odstíny budou ve výběru potvrzeny architektem</t>
  </si>
  <si>
    <t>18</t>
  </si>
  <si>
    <t>R-pol MOB-0018</t>
  </si>
  <si>
    <t>D+M konferenční odkládací stolky, rozměr o průměru 450, výška 350 mm</t>
  </si>
  <si>
    <t>-1838343130</t>
  </si>
  <si>
    <t>Poznámka k položce:
- konferenční stolky umístěné do prostoru ve studovně
- Stolky mají kruhový půdorysný tvar. Svisle jsou opatřeny kónickým tvarem
- Výsledné odstíny budou ve výběru potvrzeny architektem
- Materiál stolku plast</t>
  </si>
  <si>
    <t>19</t>
  </si>
  <si>
    <t>R-pol MOB-0019</t>
  </si>
  <si>
    <t>D+M sedací pufy ke konferenčnímu odkládacímu stolku, rozměr o průměru 450 mm</t>
  </si>
  <si>
    <t>1139091448</t>
  </si>
  <si>
    <t>Poznámka k položce:
- Pufy k sezení jsou polstrované, umístěné kolem stolků
- Mají kruhový půdorysný tvar. Svisle jsou opatřeny kónickým tvarem
- Výsledné odstíny budou ve výběru potvrzeny architektem</t>
  </si>
  <si>
    <t>20</t>
  </si>
  <si>
    <t>R-pol MOB-0021</t>
  </si>
  <si>
    <t>D+M lavice, umístěné do sestav, typizované, rozměr 450 x 1200 x 450 mm</t>
  </si>
  <si>
    <t>-886588329</t>
  </si>
  <si>
    <t>Poznámka k položce:
- Lavice umístěné do sestav (3+3+3+3) umístěné v malé studovně u sestavy stolů 
- Dřevěná (ocelová) podnož ve středně šedivém odstínu, sedák deska dub čirý, mat. 
- Výsledné odstíny budou ve výběru potvrzeny architektem</t>
  </si>
  <si>
    <t>R-pol MOB-0022</t>
  </si>
  <si>
    <t>D+M mobilní tribuna na sezení, orientační rozměr 1350 x 2100 x 800 mm</t>
  </si>
  <si>
    <t>1419356344</t>
  </si>
  <si>
    <t>Poznámka k položce:
- volně umístěná v prostoru
- Pojízdná tribuna k sezení o pěti patrech
- Jedná se o kombinované dřevěné stupně s nosnou ocelovou konstrukcí
- Veškerá spoje budou u ocel.kce svařované, broušené, k.sv. á=0,7  
- Veškerá ocel bude natřena do matného antracitového odstínu (viz. architekt na stavbě)
- Dřevěné prvky - stupně budou provedeny z Tvrdé dřevovláknité desky tl.50mm a opatřeny povrchem z HPL v odstínu přírodního dubu
- Výsledné odstíny budou teplé + šedivé tlumené, pastelové. (výběr potvrzen architektem)</t>
  </si>
  <si>
    <t>22</t>
  </si>
  <si>
    <t>R-pol MOB-0023</t>
  </si>
  <si>
    <t>D+M kavárenské stolky, rozměr 800 x 600 x 750 mm, ozn. KS 1</t>
  </si>
  <si>
    <t>-130501164</t>
  </si>
  <si>
    <t>Poznámka k položce:
- Stolky k sezení v Malé studovně, umístěné podle zadní čelní stěny a s atypickým sezením
- Kce stolku s ocelovou podnoží, šedivá (antracitová) barva, dřevěná stolová deska v odstínu přírodního dubu</t>
  </si>
  <si>
    <t>23</t>
  </si>
  <si>
    <t>R-pol MOB-0024</t>
  </si>
  <si>
    <t>D+M Atypické sezení podél stěny, ozn. SS1</t>
  </si>
  <si>
    <t>kpl</t>
  </si>
  <si>
    <t>-2103103763</t>
  </si>
  <si>
    <t>Poznámka k položce:
- Atypická lavice k sezení v Malé studovně, umístěné podle zadní čelní stěny
- Základní nosní kce provedena z pevné konzole ks/600mm lavice, nosnost 500kg/pár, materiál ocel, pozinkováno
- Kotvení do zdi, osazení po 400 mm
- Polstrování - sedák - potahová látka (hovězí useň,valchovaná) - (dle výběru architekta)
- kypřící vrstva - čalounická vata
- tvarovací vrstva - pěnová pryž
- izolační vrstva - izolační textilie
- nosný podklad DTD tl.30mm</t>
  </si>
  <si>
    <t>24</t>
  </si>
  <si>
    <t>R-pol MOB-0025</t>
  </si>
  <si>
    <t>D+M částečně vestavěná uzamykatelná skříň, rozměr 1255 x 2270 mm/350-815 mm, ozn. VS1</t>
  </si>
  <si>
    <t>124831673</t>
  </si>
  <si>
    <t>Poznámka k položce:
- materiál korpusu a dvířek: Vysokotlaké laminované (HPL dle ČSN EN 438) desky, dřevovláknité, oboustranné LTD,  opatřeny hranou plast. ABS ve stejném designu
- dekor desek : dub přírodní, matný 
- tl.materiálu   : obvod skříně v tl.50mm, dělící vodorovné a svislé příčky v tl.18mm, se zadní stěnou tl.18mm, fixovaná ke stěně 
- hloubka skříně : 350(835)mm včetně dvířkoviny 18mm a zadní stěny,
- každá dvířka osazena cylindrickým ocelovým zámkem v barvě šedé
- madla skříně v materiálu matný chrom, d=1000mm, síla madla o 12mm
- kování závěs vložený s integrovaným tlumením 110, klip s tlumením, upevnění do korpusu na podložku
- počet kování dle doporučení zvoleného výrobce obecně 4x/2m dvířek</t>
  </si>
  <si>
    <t>25</t>
  </si>
  <si>
    <t>R-pol MOB-0026</t>
  </si>
  <si>
    <t>D+M částečně vestavěná uzamykatelná skříň, rozměr 1255 x 2270 mm/350-815 mm, ozn. VS2</t>
  </si>
  <si>
    <t>-1874891266</t>
  </si>
  <si>
    <t>26</t>
  </si>
  <si>
    <t>R-pol MOB-0027</t>
  </si>
  <si>
    <t>D+M vestěvěná uzamykatelná skříň, rozměr 1945 x 2270 mm, ozn. VS3</t>
  </si>
  <si>
    <t>686839363</t>
  </si>
  <si>
    <t>Poznámka k položce:
- materiál stěn: Vysokotlaké laminované (HPL dle ČSN EN 438) desky, dřevovláknité, oboustranné LTD,  opatřeny hranou plast. ABS ve stejném designu
- dekor desek : dub přírodní, matný 
- tl.materiálu   : obvod skříně v tl.50mm, dělící vodorovné a svislé příčky v tl.18mm 
- hloubka skříně : 350(835)mm včetně dvířkoviny 18mm a zadní stěny,
- kování závěs vložený s integrovaným tlumením 110, klip s tlumením, upevnění do korpusu na podložku
- počet kování dle doporučení zvoleného výrobce obecně 4x/2m dvířek
- každá dvířka osazena cylindrickým ocelovým zámkem v barvě šedé
- madla skříně v materiálu matný chrom, d=1000mm, síla madla o 12mm</t>
  </si>
  <si>
    <t>27</t>
  </si>
  <si>
    <t>R-pol MOB-0028</t>
  </si>
  <si>
    <t>D+M přisazená knihovna, rozměr 5370 x 2270 mm, ozn. PK1</t>
  </si>
  <si>
    <t>-521628260</t>
  </si>
  <si>
    <t>Poznámka k položce:
- materiál stěn: Vysokotlaké laminované (HPL dle ČSN EN 438), dřevovláknité, oboustranné MDF desky,  opatřeny hranou ABS ve stejném designu
- dekor desek : dub přírodní, matný 
- tl.materiálu : obvod knihovny v tl.50mm, dělící vodorovné a svislé příčky v tl.30mm (28mm)
- hloubka knihovny : 300mm
- bez zadní stěny, fixovaná ke stěně skrz obklad (tl.18mm) stěny</t>
  </si>
  <si>
    <t>28</t>
  </si>
  <si>
    <t>R-pol MOB-0029</t>
  </si>
  <si>
    <t>D+M přisazený pracovní stůl, rozměr 6240 x 500 x 60 mm, ozn PS1</t>
  </si>
  <si>
    <t>-230847285</t>
  </si>
  <si>
    <t>Poznámka k položce:
- materiál stolu: Vysokotlaké laminované (HPL dle ČSN EN 438), dřevovláknité
- oboustranné MDF desky, opatřeny hranou ABS ve stejném designu
- dekor desek : dub přírodní, matný 
- stůl rozdělen na 3 části, po cca 2080mm, kotvení pomocí svařovaných T-kotev z pásoviny "p"</t>
  </si>
  <si>
    <t>29</t>
  </si>
  <si>
    <t>R-pol MOB-0030</t>
  </si>
  <si>
    <t>D+M bedýnka na kytky, závěsná ze stropu, rozměr 470 x 300 x 220 mm</t>
  </si>
  <si>
    <t>-980024357</t>
  </si>
  <si>
    <t>Poznámka k položce:
- materiál bedýnek : přírodní borovice tl.10mm, spojování stěn pomocí rybinových ozubů celokrytých, materiál ošetřený proti vodě
- materiál vnitřku bedýnek - vyjímatelná plastová vložka (nepropustný díl) : provedený na míru z certifikovaných polyethylenových desek (PE) o tl.5mm 
- kotvící prvky : každá bedýnka zavěšené na stěnu pomocí 4x ocelového nábytkového vrutu se zápustnou hlavou o min.rozměru 7x50mm do dřevotřískových desek
- kotvící prvky : každá bedýnka zavěšená na strop pomocí 4x ocelového nerezového lanka o průměru 1,2mm a koncovky z poniklované mosazi, zavěšení na ocelové
- konstrukci příhradových nosníků prostým přehozením lanka a ukončení v úchytce lanka (španovák)</t>
  </si>
  <si>
    <t>30</t>
  </si>
  <si>
    <t>R-pol MOB-0031</t>
  </si>
  <si>
    <t>D+M bedýnka na kytky, závěsná na stěnu, obklad dřevěnou deskou HPL, rozměr 470 x 300 x 220 mm</t>
  </si>
  <si>
    <t>1182272932</t>
  </si>
  <si>
    <t>31</t>
  </si>
  <si>
    <t>R-pol MOB-0032</t>
  </si>
  <si>
    <t>D+M bedýnka na kytky, závěsná na stěnu, obklad plechový, rozměr 470 x 300 x 220 mm</t>
  </si>
  <si>
    <t>531873486</t>
  </si>
  <si>
    <t>32</t>
  </si>
  <si>
    <t>R-pol MOB-0033</t>
  </si>
  <si>
    <t>D+M vestavěný regál na květiny a LCD, rozměr 3130 x 2270 mm</t>
  </si>
  <si>
    <t>-829505398</t>
  </si>
  <si>
    <t>Poznámka k položce:
- Pzn.č.1: Omítka stěny pod plechem bude včetně latí opatřena nátěrem ve stejném barevném odstínu, jako samotný plech
- Pzn.č.2: Zadní stěna pod LCD panelem bude provedena ze stejného materiálu jako celý rám v tl.50mm (HPL) v tl.30mm
- Na stěnu bude osazen vhodný univerzální držák LCD
- materiál stěn: Vysokotlaké laminované (HPL dle ČSN EN 438), dřevovláknité, oboustranné MDF desky, opatřeny hranou ABS ve stejném designu
- dekor desek : dub přírodní, matný 
- tl.materiálu : obvod regálu v tl.50mm, dělící vodorovné a svislé příčky v tl.30mm (28mm)
- hloubka knihovny : 350mm
- bez zadní stěny, fixovaná ke stěně skrz obklad (tl.18mm) stěny</t>
  </si>
  <si>
    <t>33</t>
  </si>
  <si>
    <t>R-pol MOB-0034</t>
  </si>
  <si>
    <t>D+M otevíraná skříň pro nábytek, rozměr 3900 x 2270 mm</t>
  </si>
  <si>
    <t>1609297604</t>
  </si>
  <si>
    <t>Poznámka k položce:
- materiál stěn: Vysokotlaké laminované (HPL dle ČSN EN 438), dřevovláknité, oboustranné MDF desky,  opatřeny plast.hranou ABS ve stejném designu
- dekor desek : dub přírodní, matný 
- tl.materiálu : obvod knihovny v tl.50mm, dělící vodorovné a svislé příčky v tl.30mm (28mm)
- hloubka regálu : 600mm
- se zadní stěnou v tl.18mm, fixovaná ke stěně</t>
  </si>
  <si>
    <t>34</t>
  </si>
  <si>
    <t>R-pol MOB-0035</t>
  </si>
  <si>
    <t>D+M pódium s fixní a pohyblivou částí, rozměr 3900 x 2270 mm</t>
  </si>
  <si>
    <t>504592877</t>
  </si>
  <si>
    <t>Poznámka k položce:
- plechový obklad tl.čela 50mm
- rám pódia fix tl.50mm
- vnitřní rám pódia fix tl.50mm
- MDF + HPL 2130/3800/18mm
- rám pódia fix tl.50mm
- MDF + HPL 2270/300/50mm
- fixní rám kotvený k svislé kci
- rám - 4xtrámek 80/140mm
- LCD + univerz.držák
- záda MDF + HPL 18mm
- 4x plynová vzpěra, zdvih 100
- rám - 2x trámek 80/140mm, d=1340mm
- rám - 4xtrámek 80/140mm, d=2130mm</t>
  </si>
  <si>
    <t>35</t>
  </si>
  <si>
    <t>R-pol MOB-0036</t>
  </si>
  <si>
    <t>D+M kuchyňka se skříňkami a obkladem automatů potravin</t>
  </si>
  <si>
    <t>1993760292</t>
  </si>
  <si>
    <t>Poznámka k položce:
- Materiál - kuchyňka :
Dřez nerez 900x500mm
Baterie stojánková páková, nerezová,
Skříňky spodní 600/420/1050mm, MDF+HPL tl.18mm,plast.ABS  
korpus (0,43m2 x 6) + (0,95m2 x 2) +2,5 = 7,1m2 
dvířka  = 2,3m2
Skříňky horní 600/450/800mm 
korpus (0,35x2)m2 + 0,47m2 + (4x0,25)m2 = 2,17m2 x 5ks = 10,85m2
dvířka  0,48m2 x  5ks = 2,4m2
Pracovní deska MDP+HPL tl.50mm, odstín šedivá (beton) - cena vč. výřezů pro dřez
kování závěs vložený s integrovaným tlumením 110, klip s tlumením, 
každá dvířka osazena cylindrickým ocelovým zámkem v barvě šedé
madla skříně v materiálu matný chrom, d=1000mm, síla madla o 12mm
- Materiál - bar :
Skříňky spodní 600/420/1050mm, MDF+HPL tl.18mm,plast.ABS  
korpus (0,43m2 x 6) + (0,95m2 x 2) +2,5 = 7,1m2 
dvířka  = 2,3m2
Pracovní deska MDP+HPL tl.50mm, odstín šedivá (beton)
kování závěs vložený s integrovaným tlumením 110, klip s tlumením, 
madla skříně v materiálu matný chrom, d=1000mm, síla madla o 12mm
nerez tyč na odkládání nohou o40mm, d=2400mm
kyvná dvířka - nerez 150/300mm, tl.0,6mm 
sokl v=70mm, materiál MDF+HPL tl.18mm, šedivý (2,84+2,4)
- Veškeré materiály budou vyvzorovány a odsouhlaseny architektem na stavbě
-  Prostor pro kuchyňskou linkou bude před výrobou zaměřen, případně rozměry upraveny podle skutečného stavu provedení</t>
  </si>
  <si>
    <t>36</t>
  </si>
  <si>
    <t>R-pol MOB-0037</t>
  </si>
  <si>
    <t>Likvidace obalového materiálu a odpadu</t>
  </si>
  <si>
    <t>-835453835</t>
  </si>
  <si>
    <t>37</t>
  </si>
  <si>
    <t>R-pol MOB-0038</t>
  </si>
  <si>
    <t>Přesun hmot pro mobiliář stanovený procentní sazbou (%) z ceny vodorovná dopravní vzdálenost do 50 m v objektech výšky přes 12 do 24 m</t>
  </si>
  <si>
    <t>%</t>
  </si>
  <si>
    <t>-1705236580</t>
  </si>
  <si>
    <t>OST - Ostatní a vedlejší náklady</t>
  </si>
  <si>
    <t>VRN - Vedlejší rozpočtové náklady</t>
  </si>
  <si>
    <t xml:space="preserve">    VRN3 - Zařízení staveniště</t>
  </si>
  <si>
    <t xml:space="preserve">    VRN4 - Inženýrská činnost</t>
  </si>
  <si>
    <t xml:space="preserve">    VRN6 - Územní vlivy</t>
  </si>
  <si>
    <t xml:space="preserve">    VRN7 - Provozní vlivy</t>
  </si>
  <si>
    <t xml:space="preserve">    VRN9 - Ostatní náklady</t>
  </si>
  <si>
    <t>VRN</t>
  </si>
  <si>
    <t>Vedlejší rozpočtové náklady</t>
  </si>
  <si>
    <t>VRN3</t>
  </si>
  <si>
    <t>Zařízení staveniště</t>
  </si>
  <si>
    <t>030001000</t>
  </si>
  <si>
    <t>CS ÚRS 2023 01</t>
  </si>
  <si>
    <t>1024</t>
  </si>
  <si>
    <t>2035453894</t>
  </si>
  <si>
    <t>Online PSC</t>
  </si>
  <si>
    <t>https://podminky.urs.cz/item/CS_URS_2023_01/030001000</t>
  </si>
  <si>
    <t>VRN4</t>
  </si>
  <si>
    <t>Inženýrská činnost</t>
  </si>
  <si>
    <t>043194000</t>
  </si>
  <si>
    <t xml:space="preserve">Náklady na revize a zkoušky </t>
  </si>
  <si>
    <t>895974588</t>
  </si>
  <si>
    <t>https://podminky.urs.cz/item/CS_URS_2023_01/043194000</t>
  </si>
  <si>
    <t>045002000</t>
  </si>
  <si>
    <t>Kompletační a koordinační činnost</t>
  </si>
  <si>
    <t>-1188535974</t>
  </si>
  <si>
    <t>https://podminky.urs.cz/item/CS_URS_2023_01/045002000</t>
  </si>
  <si>
    <t>VRN6</t>
  </si>
  <si>
    <t>Územní vlivy</t>
  </si>
  <si>
    <t>060001000</t>
  </si>
  <si>
    <t>602058530</t>
  </si>
  <si>
    <t>https://podminky.urs.cz/item/CS_URS_2023_01/060001000</t>
  </si>
  <si>
    <t>065002000</t>
  </si>
  <si>
    <t>Mimostaveništní doprava materiálů</t>
  </si>
  <si>
    <t>-453383303</t>
  </si>
  <si>
    <t>https://podminky.urs.cz/item/CS_URS_2023_01/065002000</t>
  </si>
  <si>
    <t>VRN7</t>
  </si>
  <si>
    <t>Provozní vlivy</t>
  </si>
  <si>
    <t>070001000</t>
  </si>
  <si>
    <t>-304366344</t>
  </si>
  <si>
    <t>https://podminky.urs.cz/item/CS_URS_2023_01/070001000</t>
  </si>
  <si>
    <t>VRN9</t>
  </si>
  <si>
    <t>Ostatní náklady</t>
  </si>
  <si>
    <t>091003000</t>
  </si>
  <si>
    <t>Náklady na vzorky</t>
  </si>
  <si>
    <t>1003053615</t>
  </si>
  <si>
    <t>https://podminky.urs.cz/item/CS_URS_2023_01/091003000</t>
  </si>
  <si>
    <t>091003001</t>
  </si>
  <si>
    <t>Náklady spojené se ztíženými podmínkami provádění stavby</t>
  </si>
  <si>
    <t>-487743854</t>
  </si>
  <si>
    <t>https://podminky.urs.cz/item/CS_URS_2023_01/091003001</t>
  </si>
  <si>
    <t xml:space="preserve">Poznámka k položce:
Stavba bude prováděna za provozu ostatních oddělení. </t>
  </si>
  <si>
    <t>Rozpočet stavby</t>
  </si>
  <si>
    <t>VŠE Coworkingové centrum - mobiliář</t>
  </si>
  <si>
    <t>Náměstí W. Churchilla 
1938/4, 130 67 Praha 3 - Žižkov</t>
  </si>
  <si>
    <t>D+M pracovní stoly, umístěné do sestav, typizované, rozměr 800 x 1200 x 1050 mm</t>
  </si>
  <si>
    <t xml:space="preserve">1) Pro zpracování Soupisu prací a dodávek s výkazem výměr je použito níže uvedených podkladů:  
- Obhlídka staveniště
- Fotodokumentace stávajícího stavu
- Projektová dokumentace, která je jeho nedílnou součástí 
- vyhláška č.230/2012Sb. ze dne 25.června 2012
- § 2 zákona č. 526/1990Sb. o cenách, ve znění pozdějších předpisů
- Měrné jednotky jsou počítány z PD a částečně digitálně
2) nedílnou součástí Rozpočtu a Soupisu prací a dodávek s výkazem výměr je PD, která je mu technicky nadřazena 
3) Zkratky: M-montáž, D-dodávka, není-li uvedeno jinak je jednotková cena D+M
4) Věcné ani výměrové údaje v Soupisu prací a dodávek nesmí byt zhotovitelem při zpracování nabídky měněny
5) Celkové ceny jednotlivých položek, titulů i kapitol budou odpovídat uvedené věcné náplni a výměrám v Soupisu prací a dodávek. Zhotovitel je však povinen posoudit věcnou náplň i výměry soupisu prací a dodávek ve vazbě na dostupnou platnou projektovou dokumentaci a skutečný stav výstavby v době zpracování nabídky a v případě nesrovnalosti tyto uvést ve zvláštní příloze nabídky. Pokud tak neučiní, nebude brán zřetel na jeho pozdější požadavky.
6)  Součástí ceny díla je provedení a dodávka nezbytné dodavatelské, dílenské a montážní dokumentace a dokumentace skutečného provedení. Cenu za tyto práce je nutno zahrnout do nabízené ceny, protože nebudou samostatně hrazeny.
7) Jednotková cena bude obsahovat staveništní přesun hmot není-li uvedeno jinak. Jednotková cena pro demontáže, bourání, vysekání, bude obsahovat odvoz na skládku včetně skládkovného
8) Položky níže vykázané je nutné nacenit včetně přívozu, složení, naložení, manipulace, montáže, napojení, kotvení, kování, spojovacího materiálu, povrchové úpravy, likvidace obalového materiálu a odpadu. 
9) Cena obsahu případné položky bude zahrnovat zařízení staveniště, inženýrskou činnost, náklady na revize a zkoušky, kompletační a koordinační činnost, územní vlivy, mimostaveništní doprava materiálů, provozní vlivy, náklady na vzorky či jakékoliv náklady spojené se ztíženými podmínkami provádění.   
</t>
  </si>
  <si>
    <r>
      <t xml:space="preserve">D+M telefoní (jednací) budky, oboustranně prosklené, typizované, rozměr 1200 x 2200 x 2235 mm, ozn. B1 - </t>
    </r>
    <r>
      <rPr>
        <b/>
        <sz val="9"/>
        <color rgb="FFFF0000"/>
        <rFont val="Arial CE"/>
        <family val="2"/>
      </rPr>
      <t>nebude realizováno</t>
    </r>
  </si>
  <si>
    <r>
      <t xml:space="preserve">D+M telefoní (jednací) budky, oboustranně prosklené, typizované, rozměr 1000 x 1000 x 2235 mm, ozn. B2 - </t>
    </r>
    <r>
      <rPr>
        <b/>
        <sz val="9"/>
        <color rgb="FFFF0000"/>
        <rFont val="Arial CE"/>
        <family val="2"/>
      </rPr>
      <t>nebude realizováno</t>
    </r>
  </si>
  <si>
    <t xml:space="preserve">1) Pro zpracování Soupisu prací a dodávek s výkazem výměr je použito níže uvedených podkladů:  
- Obhlídka staveniště
- Fotodokumentace stávajícího stavu
- Projektová dokumentace, která je jeho nedílnou součástí 
- vyhláška č.230/2012Sb. ze dne 25.června 2012
- § 2 zákona č. 526/1990Sb. o cenách, ve znění pozdějších předpisů
- Měrné jednotky jsou počítány z PD a částečně digitálně
2) nedílnou součástí Rozpočtu a Soupisu prací a dodávek s výkazem výměr je PD, která je mu technicky nadřazena 
3) Zkratky: M-montáž, D-dodávka, není-li uvedeno jinak je jednotková cena D+M
4) Věcné ani výměrové údaje v Soupisu prací a dodávek nesmí byt zhotovitelem při zpracování nabídky měněny
5) Celkové ceny jednotlivých položek, titulů i kapitol budou odpovídat uvedené věcné náplni a výměrám v Soupisu prací a dodávek. Zhotovitel je však povinen posoudit věcnou náplň i výměry soupisu prací a dodávek ve vazbě na dostupnou platnou projektovou dokumentaci a skutečný stav výstavby v době zpracování nabídky a v případě nesrovnalosti tyto uvést ve zvláštní příloze nabídky. Pokud tak neučiní, nebude brán zřetel na jeho pozdější požadavky.
6)  Součástí ceny díla je provedení a dodávka nezbytné dodavatelské, dílenské a montážní dokumentace a dokumentace skutečného provedení. Cenu za tyto práce je nutno zahrnout do nabízené ceny, protože nebudou samostatně hrazeny.
7) Jednotková cena bude obsahovat staveništní přesun hmot není-li uvedeno jinak. Jednotková cena pro demontáže, bourání, vysekání, bude obsahovat odvoz na skládku včetně skládkovného
8) Položky níže vykázané je nutné nacenit včetně přívozu, složení, naložení, manipulace, montáže, napojení, kotvení, kování, spojovacího materiálu, povrchové úpravy, likvidace obalového materiálu a odpadu. 
9) Cena obsahu případné položky bude zahrnovat zařízení staveniště, inženýrskou činnost, náklady na revize a zkoušky, kompletační a koordinační činnost, územní vlivy, mimostaveništní doprava materiálů, provozní vlivy, náklady na vzorky či jakékoliv náklady spojené se ztíženými podmínkami provádění.   </t>
  </si>
  <si>
    <t>Vyplňte 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</si>
</sst>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u val="single"/>
      <sz val="11"/>
      <color theme="10"/>
      <name val="Calibri"/>
      <family val="2"/>
      <scheme val="minor"/>
    </font>
    <font>
      <sz val="8"/>
      <name val="Trebuchet MS"/>
      <family val="2"/>
    </font>
    <font>
      <sz val="11"/>
      <color theme="1"/>
      <name val="Arial"/>
      <family val="2"/>
    </font>
    <font>
      <b/>
      <sz val="36"/>
      <color theme="1"/>
      <name val="Arial"/>
      <family val="2"/>
    </font>
    <font>
      <b/>
      <sz val="20"/>
      <name val="Arial"/>
      <family val="2"/>
    </font>
    <font>
      <sz val="16"/>
      <color theme="1"/>
      <name val="Arial"/>
      <family val="2"/>
    </font>
    <font>
      <sz val="12"/>
      <color theme="1"/>
      <name val="Arial"/>
      <family val="2"/>
    </font>
    <font>
      <b/>
      <sz val="9"/>
      <color rgb="FFFF0000"/>
      <name val="Arial CE"/>
      <family val="2"/>
    </font>
    <font>
      <strike/>
      <sz val="9"/>
      <color rgb="FFFF0000"/>
      <name val="Arial CE"/>
      <family val="2"/>
    </font>
  </fonts>
  <fills count="6">
    <fill>
      <patternFill/>
    </fill>
    <fill>
      <patternFill patternType="gray125"/>
    </fill>
    <fill>
      <patternFill patternType="solid">
        <fgColor rgb="FFFBFED8"/>
        <bgColor indexed="64"/>
      </patternFill>
    </fill>
    <fill>
      <patternFill patternType="solid">
        <fgColor rgb="FFC0C0C0"/>
        <bgColor indexed="64"/>
      </patternFill>
    </fill>
    <fill>
      <patternFill patternType="solid">
        <fgColor rgb="FFD2D2D2"/>
        <bgColor indexed="64"/>
      </patternFill>
    </fill>
    <fill>
      <patternFill patternType="solid">
        <fgColor rgb="FFBEBEBE"/>
        <bgColor indexed="64"/>
      </patternFill>
    </fill>
  </fills>
  <borders count="23">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border>
    <border>
      <left/>
      <right/>
      <top/>
      <bottom style="hair">
        <color rgb="FF000000"/>
      </bottom>
    </border>
    <border>
      <left style="thin">
        <color rgb="FF000000"/>
      </left>
      <right/>
      <top/>
      <bottom style="thin">
        <color rgb="FF000000"/>
      </bottom>
    </border>
    <border>
      <left/>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xf numFmtId="0" fontId="2" fillId="0" borderId="0">
      <alignment/>
      <protection/>
    </xf>
    <xf numFmtId="0" fontId="36" fillId="0" borderId="0">
      <alignment/>
      <protection/>
    </xf>
  </cellStyleXfs>
  <cellXfs count="205">
    <xf numFmtId="0" fontId="0" fillId="0" borderId="0" xfId="0"/>
    <xf numFmtId="4" fontId="19" fillId="0" borderId="1" xfId="0" applyNumberFormat="1" applyFont="1" applyBorder="1" applyAlignment="1" applyProtection="1">
      <alignment vertical="center"/>
      <protection locked="0"/>
    </xf>
    <xf numFmtId="0" fontId="2" fillId="0" borderId="0" xfId="21">
      <alignment/>
      <protection/>
    </xf>
    <xf numFmtId="0" fontId="36" fillId="0" borderId="0" xfId="22">
      <alignment/>
      <protection/>
    </xf>
    <xf numFmtId="0" fontId="37" fillId="0" borderId="0" xfId="21" applyFont="1">
      <alignment/>
      <protection/>
    </xf>
    <xf numFmtId="14" fontId="41" fillId="0" borderId="0" xfId="21" applyNumberFormat="1" applyFont="1">
      <alignment/>
      <protection/>
    </xf>
    <xf numFmtId="4" fontId="19" fillId="2" borderId="1" xfId="0" applyNumberFormat="1" applyFont="1" applyFill="1" applyBorder="1" applyAlignment="1" applyProtection="1">
      <alignment vertical="center"/>
      <protection locked="0"/>
    </xf>
    <xf numFmtId="0" fontId="38" fillId="0" borderId="0" xfId="21" applyFont="1" applyAlignment="1">
      <alignment horizontal="center" vertical="top"/>
      <protection/>
    </xf>
    <xf numFmtId="0" fontId="39" fillId="0" borderId="0" xfId="22" applyFont="1" applyAlignment="1">
      <alignment horizontal="center" vertical="center" wrapText="1"/>
      <protection/>
    </xf>
    <xf numFmtId="0" fontId="40" fillId="0" borderId="0" xfId="21" applyFont="1" applyAlignment="1">
      <alignment horizontal="center" wrapText="1"/>
      <protection/>
    </xf>
    <xf numFmtId="14" fontId="2" fillId="0" borderId="0" xfId="21" applyNumberFormat="1" applyAlignment="1">
      <alignment horizontal="center"/>
      <protection/>
    </xf>
    <xf numFmtId="0" fontId="0" fillId="0" borderId="0" xfId="0" applyProtection="1">
      <protection/>
    </xf>
    <xf numFmtId="0" fontId="12" fillId="3" borderId="0" xfId="0" applyFont="1" applyFill="1" applyAlignment="1" applyProtection="1">
      <alignment horizontal="center" vertical="center"/>
      <protection/>
    </xf>
    <xf numFmtId="0" fontId="0" fillId="0" borderId="0" xfId="0" applyProtection="1">
      <protection/>
    </xf>
    <xf numFmtId="0" fontId="0" fillId="0" borderId="0" xfId="0" applyAlignment="1" applyProtection="1">
      <alignment horizontal="left" vertical="center"/>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13"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0" fillId="0" borderId="4" xfId="0" applyBorder="1" applyAlignment="1" applyProtection="1">
      <alignment vertical="center"/>
      <protection/>
    </xf>
    <xf numFmtId="0" fontId="0" fillId="0" borderId="0" xfId="0" applyAlignment="1" applyProtection="1">
      <alignment vertical="center"/>
      <protection/>
    </xf>
    <xf numFmtId="0" fontId="5" fillId="0" borderId="0" xfId="0" applyFont="1" applyAlignment="1" applyProtection="1">
      <alignment horizontal="left" vertical="center" wrapText="1"/>
      <protection/>
    </xf>
    <xf numFmtId="0" fontId="0" fillId="0" borderId="0" xfId="0" applyAlignment="1" applyProtection="1">
      <alignment vertical="center"/>
      <protection/>
    </xf>
    <xf numFmtId="0" fontId="4" fillId="0" borderId="0" xfId="0" applyFont="1" applyAlignment="1" applyProtection="1">
      <alignment horizontal="left" vertical="center"/>
      <protection/>
    </xf>
    <xf numFmtId="165" fontId="4" fillId="0" borderId="0" xfId="0" applyNumberFormat="1" applyFont="1" applyAlignment="1" applyProtection="1">
      <alignment horizontal="left" vertical="center"/>
      <protection/>
    </xf>
    <xf numFmtId="0" fontId="4" fillId="0" borderId="0" xfId="0" applyFont="1" applyAlignment="1" applyProtection="1">
      <alignment horizontal="left" vertical="center"/>
      <protection/>
    </xf>
    <xf numFmtId="0" fontId="0" fillId="0" borderId="4" xfId="0" applyBorder="1" applyAlignment="1" applyProtection="1">
      <alignment vertical="center" wrapText="1"/>
      <protection/>
    </xf>
    <xf numFmtId="0" fontId="0" fillId="0" borderId="0" xfId="0" applyAlignment="1" applyProtection="1">
      <alignment vertical="center" wrapText="1"/>
      <protection/>
    </xf>
    <xf numFmtId="0" fontId="4" fillId="0" borderId="0" xfId="0" applyFont="1" applyAlignment="1" applyProtection="1">
      <alignment horizontal="left" vertical="center" wrapText="1"/>
      <protection/>
    </xf>
    <xf numFmtId="0" fontId="0" fillId="0" borderId="5" xfId="0" applyBorder="1" applyAlignment="1" applyProtection="1">
      <alignment vertical="center"/>
      <protection/>
    </xf>
    <xf numFmtId="0" fontId="14" fillId="0" borderId="0" xfId="0" applyFont="1" applyAlignment="1" applyProtection="1">
      <alignment horizontal="left" vertical="center"/>
      <protection/>
    </xf>
    <xf numFmtId="4" fontId="21"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8" fillId="0" borderId="0" xfId="0" applyFont="1" applyAlignment="1" applyProtection="1">
      <alignment horizontal="left" vertical="center"/>
      <protection/>
    </xf>
    <xf numFmtId="4" fontId="3" fillId="0" borderId="0" xfId="0" applyNumberFormat="1" applyFont="1" applyAlignment="1" applyProtection="1">
      <alignment vertical="center"/>
      <protection/>
    </xf>
    <xf numFmtId="164" fontId="3" fillId="0" borderId="0" xfId="0" applyNumberFormat="1" applyFont="1" applyAlignment="1" applyProtection="1">
      <alignment horizontal="right" vertical="center"/>
      <protection/>
    </xf>
    <xf numFmtId="0" fontId="0" fillId="4" borderId="0" xfId="0" applyFill="1" applyAlignment="1" applyProtection="1">
      <alignment vertical="center"/>
      <protection/>
    </xf>
    <xf numFmtId="0" fontId="6" fillId="4" borderId="6" xfId="0" applyFont="1" applyFill="1" applyBorder="1" applyAlignment="1" applyProtection="1">
      <alignment horizontal="left" vertical="center"/>
      <protection/>
    </xf>
    <xf numFmtId="0" fontId="0" fillId="4" borderId="7" xfId="0" applyFill="1" applyBorder="1" applyAlignment="1" applyProtection="1">
      <alignment vertical="center"/>
      <protection/>
    </xf>
    <xf numFmtId="0" fontId="6" fillId="4" borderId="7" xfId="0" applyFont="1" applyFill="1" applyBorder="1" applyAlignment="1" applyProtection="1">
      <alignment horizontal="right" vertical="center"/>
      <protection/>
    </xf>
    <xf numFmtId="0" fontId="6" fillId="4" borderId="7" xfId="0" applyFont="1" applyFill="1" applyBorder="1" applyAlignment="1" applyProtection="1">
      <alignment horizontal="center" vertical="center"/>
      <protection/>
    </xf>
    <xf numFmtId="4" fontId="6" fillId="4" borderId="7" xfId="0" applyNumberFormat="1" applyFont="1" applyFill="1" applyBorder="1" applyAlignment="1" applyProtection="1">
      <alignment vertical="center"/>
      <protection/>
    </xf>
    <xf numFmtId="0" fontId="0" fillId="4" borderId="8" xfId="0" applyFill="1" applyBorder="1" applyAlignment="1" applyProtection="1">
      <alignment vertical="center"/>
      <protection/>
    </xf>
    <xf numFmtId="0" fontId="16" fillId="0" borderId="9" xfId="0" applyFont="1" applyBorder="1" applyAlignment="1" applyProtection="1">
      <alignment horizontal="left" vertical="center"/>
      <protection/>
    </xf>
    <xf numFmtId="0" fontId="0" fillId="0" borderId="9" xfId="0" applyBorder="1" applyAlignment="1" applyProtection="1">
      <alignment vertical="center"/>
      <protection/>
    </xf>
    <xf numFmtId="0" fontId="3" fillId="0" borderId="10" xfId="0" applyFont="1" applyBorder="1" applyAlignment="1" applyProtection="1">
      <alignment horizontal="left" vertical="center"/>
      <protection/>
    </xf>
    <xf numFmtId="0" fontId="0" fillId="0" borderId="10" xfId="0"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righ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4"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8" fillId="0" borderId="13" xfId="0" applyFont="1" applyBorder="1" applyAlignment="1" applyProtection="1">
      <alignment horizontal="left" vertical="center"/>
      <protection/>
    </xf>
    <xf numFmtId="0" fontId="8" fillId="0" borderId="13" xfId="0" applyFont="1" applyBorder="1" applyAlignment="1" applyProtection="1">
      <alignment vertical="center"/>
      <protection/>
    </xf>
    <xf numFmtId="4" fontId="8" fillId="0" borderId="13" xfId="0" applyNumberFormat="1" applyFont="1" applyBorder="1" applyAlignment="1" applyProtection="1">
      <alignment vertical="center"/>
      <protection/>
    </xf>
    <xf numFmtId="0" fontId="0" fillId="0" borderId="4" xfId="0"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21" fillId="0" borderId="0" xfId="0" applyFont="1" applyAlignment="1" applyProtection="1">
      <alignment horizontal="left" vertical="center"/>
      <protection/>
    </xf>
    <xf numFmtId="4" fontId="21" fillId="0" borderId="0" xfId="0" applyNumberFormat="1" applyFont="1" applyProtection="1">
      <protection/>
    </xf>
    <xf numFmtId="0" fontId="0" fillId="0" borderId="17" xfId="0" applyBorder="1" applyAlignment="1" applyProtection="1">
      <alignment vertical="center"/>
      <protection/>
    </xf>
    <xf numFmtId="166" fontId="29" fillId="0" borderId="5" xfId="0" applyNumberFormat="1" applyFont="1" applyBorder="1" applyProtection="1">
      <protection/>
    </xf>
    <xf numFmtId="166" fontId="29" fillId="0" borderId="18" xfId="0" applyNumberFormat="1" applyFont="1" applyBorder="1" applyProtection="1">
      <protection/>
    </xf>
    <xf numFmtId="4" fontId="30" fillId="0" borderId="0" xfId="0" applyNumberFormat="1" applyFont="1" applyAlignment="1" applyProtection="1">
      <alignment vertical="center"/>
      <protection/>
    </xf>
    <xf numFmtId="0" fontId="9" fillId="0" borderId="4" xfId="0" applyFont="1" applyBorder="1" applyProtection="1">
      <protection/>
    </xf>
    <xf numFmtId="0" fontId="9" fillId="0" borderId="0" xfId="0" applyFont="1" applyProtection="1">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 fontId="8" fillId="0" borderId="0" xfId="0" applyNumberFormat="1" applyFont="1" applyProtection="1">
      <protection/>
    </xf>
    <xf numFmtId="0" fontId="9" fillId="0" borderId="19" xfId="0" applyFont="1" applyBorder="1" applyProtection="1">
      <protection/>
    </xf>
    <xf numFmtId="166" fontId="9" fillId="0" borderId="0" xfId="0" applyNumberFormat="1" applyFont="1" applyProtection="1">
      <protection/>
    </xf>
    <xf numFmtId="166" fontId="9" fillId="0" borderId="20" xfId="0" applyNumberFormat="1" applyFont="1" applyBorder="1" applyProtection="1">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19" fillId="0" borderId="1" xfId="0" applyFont="1" applyBorder="1" applyAlignment="1" applyProtection="1">
      <alignment horizontal="center" vertical="center"/>
      <protection/>
    </xf>
    <xf numFmtId="49" fontId="19" fillId="0" borderId="1" xfId="0" applyNumberFormat="1" applyFont="1" applyBorder="1" applyAlignment="1" applyProtection="1">
      <alignment horizontal="left" vertical="center" wrapText="1"/>
      <protection/>
    </xf>
    <xf numFmtId="0" fontId="19" fillId="0" borderId="1" xfId="0" applyFont="1" applyBorder="1" applyAlignment="1" applyProtection="1">
      <alignment horizontal="left" vertical="center" wrapText="1"/>
      <protection/>
    </xf>
    <xf numFmtId="0" fontId="19" fillId="0" borderId="1" xfId="0" applyFont="1" applyBorder="1" applyAlignment="1" applyProtection="1">
      <alignment horizontal="center" vertical="center" wrapText="1"/>
      <protection/>
    </xf>
    <xf numFmtId="167" fontId="43" fillId="0" borderId="1" xfId="0" applyNumberFormat="1" applyFont="1" applyBorder="1" applyAlignment="1" applyProtection="1">
      <alignment vertical="center"/>
      <protection/>
    </xf>
    <xf numFmtId="4" fontId="43" fillId="0" borderId="1" xfId="0" applyNumberFormat="1" applyFont="1" applyBorder="1" applyAlignment="1" applyProtection="1">
      <alignment vertical="center"/>
      <protection/>
    </xf>
    <xf numFmtId="0" fontId="19" fillId="0" borderId="1" xfId="0" applyFont="1" applyBorder="1" applyAlignment="1" applyProtection="1">
      <alignment horizontal="left" vertical="center" wrapText="1"/>
      <protection/>
    </xf>
    <xf numFmtId="0" fontId="20" fillId="0" borderId="19" xfId="0" applyFont="1" applyBorder="1" applyAlignment="1" applyProtection="1">
      <alignment horizontal="left" vertical="center"/>
      <protection/>
    </xf>
    <xf numFmtId="0" fontId="20" fillId="0" borderId="0" xfId="0" applyFont="1" applyAlignment="1" applyProtection="1">
      <alignment horizontal="center" vertical="center"/>
      <protection/>
    </xf>
    <xf numFmtId="166" fontId="20" fillId="0" borderId="0" xfId="0" applyNumberFormat="1" applyFont="1" applyAlignment="1" applyProtection="1">
      <alignment vertical="center"/>
      <protection/>
    </xf>
    <xf numFmtId="166" fontId="20" fillId="0" borderId="20" xfId="0" applyNumberFormat="1" applyFont="1" applyBorder="1" applyAlignment="1" applyProtection="1">
      <alignment vertical="center"/>
      <protection/>
    </xf>
    <xf numFmtId="0" fontId="19" fillId="0" borderId="0" xfId="0" applyFont="1" applyAlignment="1" applyProtection="1">
      <alignment horizontal="left" vertical="center"/>
      <protection/>
    </xf>
    <xf numFmtId="4" fontId="0" fillId="0" borderId="0" xfId="0" applyNumberFormat="1" applyAlignment="1" applyProtection="1">
      <alignment vertical="center"/>
      <protection/>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167" fontId="19" fillId="0" borderId="1" xfId="0" applyNumberFormat="1" applyFont="1" applyBorder="1" applyAlignment="1" applyProtection="1">
      <alignment vertical="center"/>
      <protection/>
    </xf>
    <xf numFmtId="4" fontId="19" fillId="2" borderId="1" xfId="0" applyNumberFormat="1" applyFont="1" applyFill="1" applyBorder="1" applyAlignment="1" applyProtection="1">
      <alignment vertical="center"/>
      <protection/>
    </xf>
    <xf numFmtId="4" fontId="19" fillId="0" borderId="1" xfId="0" applyNumberFormat="1" applyFont="1" applyBorder="1" applyAlignment="1" applyProtection="1">
      <alignment vertical="center"/>
      <protection/>
    </xf>
    <xf numFmtId="0" fontId="20" fillId="0" borderId="21" xfId="0" applyFont="1" applyBorder="1" applyAlignment="1" applyProtection="1">
      <alignment horizontal="left" vertical="center"/>
      <protection/>
    </xf>
    <xf numFmtId="0" fontId="20" fillId="0" borderId="13" xfId="0" applyFont="1" applyBorder="1" applyAlignment="1" applyProtection="1">
      <alignment horizontal="center" vertical="center"/>
      <protection/>
    </xf>
    <xf numFmtId="166" fontId="20" fillId="0" borderId="13" xfId="0" applyNumberFormat="1" applyFont="1" applyBorder="1" applyAlignment="1" applyProtection="1">
      <alignment vertical="center"/>
      <protection/>
    </xf>
    <xf numFmtId="166" fontId="20" fillId="0" borderId="22" xfId="0" applyNumberFormat="1" applyFont="1" applyBorder="1" applyAlignment="1" applyProtection="1">
      <alignment vertical="center"/>
      <protection/>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1"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5" fillId="0" borderId="0" xfId="0" applyFont="1" applyAlignment="1" applyProtection="1">
      <alignment horizontal="left" vertical="top"/>
      <protection/>
    </xf>
    <xf numFmtId="0" fontId="5"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0" fontId="4" fillId="0" borderId="0" xfId="0" applyFont="1" applyAlignment="1" applyProtection="1">
      <alignment horizontal="left" vertical="center" wrapText="1"/>
      <protection/>
    </xf>
    <xf numFmtId="0" fontId="0" fillId="0" borderId="9" xfId="0" applyBorder="1" applyProtection="1">
      <protection/>
    </xf>
    <xf numFmtId="0" fontId="14" fillId="0" borderId="10" xfId="0" applyFont="1" applyBorder="1" applyAlignment="1" applyProtection="1">
      <alignment horizontal="left" vertical="center"/>
      <protection/>
    </xf>
    <xf numFmtId="4" fontId="14"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0" fontId="3" fillId="0" borderId="0" xfId="0" applyFont="1" applyAlignment="1" applyProtection="1">
      <alignment horizontal="right" vertical="center"/>
      <protection/>
    </xf>
    <xf numFmtId="0" fontId="3" fillId="0" borderId="4" xfId="0" applyFont="1" applyBorder="1" applyAlignment="1" applyProtection="1">
      <alignment vertical="center"/>
      <protection/>
    </xf>
    <xf numFmtId="0" fontId="3" fillId="0" borderId="0" xfId="0" applyFont="1" applyAlignment="1" applyProtection="1">
      <alignment vertical="center"/>
      <protection/>
    </xf>
    <xf numFmtId="164"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4" fontId="15" fillId="0" borderId="0" xfId="0" applyNumberFormat="1" applyFont="1" applyAlignment="1" applyProtection="1">
      <alignment vertical="center"/>
      <protection/>
    </xf>
    <xf numFmtId="0" fontId="0" fillId="5" borderId="0" xfId="0" applyFill="1" applyAlignment="1" applyProtection="1">
      <alignment vertical="center"/>
      <protection/>
    </xf>
    <xf numFmtId="0" fontId="6" fillId="5" borderId="6" xfId="0" applyFont="1" applyFill="1" applyBorder="1" applyAlignment="1" applyProtection="1">
      <alignment horizontal="left" vertical="center"/>
      <protection/>
    </xf>
    <xf numFmtId="0" fontId="0" fillId="5" borderId="7" xfId="0" applyFill="1" applyBorder="1" applyAlignment="1" applyProtection="1">
      <alignment vertical="center"/>
      <protection/>
    </xf>
    <xf numFmtId="0" fontId="6" fillId="5" borderId="7" xfId="0" applyFont="1" applyFill="1" applyBorder="1" applyAlignment="1" applyProtection="1">
      <alignment horizontal="center" vertical="center"/>
      <protection/>
    </xf>
    <xf numFmtId="0" fontId="6" fillId="5" borderId="7" xfId="0" applyFont="1" applyFill="1" applyBorder="1" applyAlignment="1" applyProtection="1">
      <alignment horizontal="left" vertical="center"/>
      <protection/>
    </xf>
    <xf numFmtId="0" fontId="0" fillId="5" borderId="7" xfId="0" applyFill="1" applyBorder="1" applyAlignment="1" applyProtection="1">
      <alignment vertical="center"/>
      <protection/>
    </xf>
    <xf numFmtId="4" fontId="6" fillId="5" borderId="7" xfId="0" applyNumberFormat="1" applyFont="1" applyFill="1" applyBorder="1" applyAlignment="1" applyProtection="1">
      <alignment vertical="center"/>
      <protection/>
    </xf>
    <xf numFmtId="0" fontId="0" fillId="5" borderId="8" xfId="0" applyFill="1" applyBorder="1" applyAlignment="1" applyProtection="1">
      <alignment vertical="center"/>
      <protection/>
    </xf>
    <xf numFmtId="0" fontId="4" fillId="0" borderId="0" xfId="0" applyFont="1" applyAlignment="1" applyProtection="1">
      <alignment vertical="center"/>
      <protection/>
    </xf>
    <xf numFmtId="0" fontId="4" fillId="0" borderId="4" xfId="0" applyFont="1" applyBorder="1" applyAlignment="1" applyProtection="1">
      <alignment vertical="center"/>
      <protection/>
    </xf>
    <xf numFmtId="0" fontId="5" fillId="0" borderId="0" xfId="0" applyFont="1" applyAlignment="1" applyProtection="1">
      <alignment vertical="center"/>
      <protection/>
    </xf>
    <xf numFmtId="0" fontId="5" fillId="0" borderId="4"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17" fillId="0" borderId="17" xfId="0" applyFont="1" applyBorder="1" applyAlignment="1" applyProtection="1">
      <alignment horizontal="center" vertical="center"/>
      <protection/>
    </xf>
    <xf numFmtId="0" fontId="17" fillId="0" borderId="5" xfId="0" applyFont="1" applyBorder="1" applyAlignment="1" applyProtection="1">
      <alignment horizontal="left" vertical="center"/>
      <protection/>
    </xf>
    <xf numFmtId="0" fontId="0" fillId="0" borderId="18" xfId="0" applyBorder="1" applyAlignment="1" applyProtection="1">
      <alignment vertical="center"/>
      <protection/>
    </xf>
    <xf numFmtId="0" fontId="18" fillId="0" borderId="19" xfId="0" applyFont="1" applyBorder="1" applyAlignment="1" applyProtection="1">
      <alignment horizontal="left" vertical="center"/>
      <protection/>
    </xf>
    <xf numFmtId="0" fontId="18" fillId="0" borderId="0" xfId="0" applyFont="1" applyAlignment="1" applyProtection="1">
      <alignment horizontal="lef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6" fillId="0" borderId="0" xfId="0" applyFont="1" applyAlignment="1" applyProtection="1">
      <alignment vertical="center"/>
      <protection/>
    </xf>
    <xf numFmtId="0" fontId="6" fillId="0" borderId="4" xfId="0" applyFont="1" applyBorder="1" applyAlignment="1" applyProtection="1">
      <alignmen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4" fontId="17" fillId="0" borderId="19" xfId="0" applyNumberFormat="1" applyFont="1" applyBorder="1" applyAlignment="1" applyProtection="1">
      <alignment vertical="center"/>
      <protection/>
    </xf>
    <xf numFmtId="4" fontId="17" fillId="0" borderId="0" xfId="0" applyNumberFormat="1" applyFont="1" applyAlignment="1" applyProtection="1">
      <alignment vertical="center"/>
      <protection/>
    </xf>
    <xf numFmtId="166" fontId="17" fillId="0" borderId="0" xfId="0" applyNumberFormat="1" applyFont="1" applyAlignment="1" applyProtection="1">
      <alignment vertical="center"/>
      <protection/>
    </xf>
    <xf numFmtId="4" fontId="17" fillId="0" borderId="20"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23" fillId="0" borderId="0" xfId="20" applyFont="1" applyAlignment="1" applyProtection="1">
      <alignment horizontal="center" vertical="center"/>
      <protection/>
    </xf>
    <xf numFmtId="0" fontId="7" fillId="0" borderId="4"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5" fillId="0" borderId="0" xfId="0" applyFont="1" applyAlignment="1" applyProtection="1">
      <alignment horizontal="center" vertical="center"/>
      <protection/>
    </xf>
    <xf numFmtId="4" fontId="26" fillId="0" borderId="19" xfId="0" applyNumberFormat="1" applyFont="1" applyBorder="1" applyAlignment="1" applyProtection="1">
      <alignment vertical="center"/>
      <protection/>
    </xf>
    <xf numFmtId="4" fontId="26" fillId="0" borderId="0" xfId="0" applyNumberFormat="1" applyFont="1" applyAlignment="1" applyProtection="1">
      <alignment vertical="center"/>
      <protection/>
    </xf>
    <xf numFmtId="166" fontId="26" fillId="0" borderId="0" xfId="0" applyNumberFormat="1" applyFont="1" applyAlignment="1" applyProtection="1">
      <alignment vertical="center"/>
      <protection/>
    </xf>
    <xf numFmtId="4" fontId="26" fillId="0" borderId="20" xfId="0" applyNumberFormat="1"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4" fontId="26" fillId="0" borderId="21" xfId="0" applyNumberFormat="1" applyFont="1" applyBorder="1" applyAlignment="1" applyProtection="1">
      <alignment vertical="center"/>
      <protection/>
    </xf>
    <xf numFmtId="4" fontId="26" fillId="0" borderId="13" xfId="0" applyNumberFormat="1" applyFont="1" applyBorder="1" applyAlignment="1" applyProtection="1">
      <alignment vertical="center"/>
      <protection/>
    </xf>
    <xf numFmtId="166" fontId="26" fillId="0" borderId="13" xfId="0" applyNumberFormat="1" applyFont="1" applyBorder="1" applyAlignment="1" applyProtection="1">
      <alignment vertical="center"/>
      <protection/>
    </xf>
    <xf numFmtId="4" fontId="26" fillId="0" borderId="22" xfId="0" applyNumberFormat="1" applyFont="1" applyBorder="1" applyAlignment="1" applyProtection="1">
      <alignment vertical="center"/>
      <protection/>
    </xf>
    <xf numFmtId="0" fontId="0" fillId="2" borderId="0" xfId="0" applyFill="1" applyProtection="1">
      <protection locked="0"/>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13" xfId="0" applyFont="1" applyBorder="1" applyAlignment="1" applyProtection="1">
      <alignment horizontal="left" vertical="center"/>
      <protection/>
    </xf>
    <xf numFmtId="0" fontId="10" fillId="0" borderId="13" xfId="0" applyFont="1" applyBorder="1" applyAlignment="1" applyProtection="1">
      <alignment vertical="center"/>
      <protection/>
    </xf>
    <xf numFmtId="4" fontId="10" fillId="0" borderId="13" xfId="0" applyNumberFormat="1" applyFont="1" applyBorder="1" applyAlignment="1" applyProtection="1">
      <alignment vertical="center"/>
      <protection/>
    </xf>
    <xf numFmtId="0" fontId="10" fillId="0" borderId="0" xfId="0" applyFont="1" applyAlignment="1" applyProtection="1">
      <alignment horizontal="left"/>
      <protection/>
    </xf>
    <xf numFmtId="4" fontId="10" fillId="0" borderId="0" xfId="0" applyNumberFormat="1" applyFont="1" applyProtection="1">
      <protection/>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21" xfId="0" applyBorder="1" applyAlignment="1" applyProtection="1">
      <alignment vertical="center"/>
      <protection/>
    </xf>
    <xf numFmtId="0" fontId="0" fillId="0" borderId="13" xfId="0" applyBorder="1" applyAlignment="1" applyProtection="1">
      <alignment vertical="center"/>
      <protection/>
    </xf>
    <xf numFmtId="0" fontId="0" fillId="0" borderId="22" xfId="0" applyBorder="1" applyAlignment="1" applyProtection="1">
      <alignment vertical="center"/>
      <protection/>
    </xf>
  </cellXfs>
  <cellStyles count="9">
    <cellStyle name="Normal" xfId="0"/>
    <cellStyle name="Percent" xfId="15"/>
    <cellStyle name="Currency" xfId="16"/>
    <cellStyle name="Currency [0]" xfId="17"/>
    <cellStyle name="Comma" xfId="18"/>
    <cellStyle name="Comma [0]" xfId="19"/>
    <cellStyle name="Hypertextový odkaz" xfId="20"/>
    <cellStyle name="Normální 2 2 2" xfId="21"/>
    <cellStyle name="Normální 3"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030001000" TargetMode="External" /><Relationship Id="rId2" Type="http://schemas.openxmlformats.org/officeDocument/2006/relationships/hyperlink" Target="https://podminky.urs.cz/item/CS_URS_2023_01/043194000" TargetMode="External" /><Relationship Id="rId3" Type="http://schemas.openxmlformats.org/officeDocument/2006/relationships/hyperlink" Target="https://podminky.urs.cz/item/CS_URS_2023_01/045002000" TargetMode="External" /><Relationship Id="rId4" Type="http://schemas.openxmlformats.org/officeDocument/2006/relationships/hyperlink" Target="https://podminky.urs.cz/item/CS_URS_2023_01/060001000" TargetMode="External" /><Relationship Id="rId5" Type="http://schemas.openxmlformats.org/officeDocument/2006/relationships/hyperlink" Target="https://podminky.urs.cz/item/CS_URS_2023_01/065002000" TargetMode="External" /><Relationship Id="rId6" Type="http://schemas.openxmlformats.org/officeDocument/2006/relationships/hyperlink" Target="https://podminky.urs.cz/item/CS_URS_2023_01/070001000" TargetMode="External" /><Relationship Id="rId7" Type="http://schemas.openxmlformats.org/officeDocument/2006/relationships/hyperlink" Target="https://podminky.urs.cz/item/CS_URS_2023_01/091003000" TargetMode="External" /><Relationship Id="rId8" Type="http://schemas.openxmlformats.org/officeDocument/2006/relationships/hyperlink" Target="https://podminky.urs.cz/item/CS_URS_2023_01/091003001" TargetMode="External" /><Relationship Id="rId9" Type="http://schemas.openxmlformats.org/officeDocument/2006/relationships/drawing" Target="../drawings/drawing3.xml" /><Relationship Id="rId1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G62"/>
  <sheetViews>
    <sheetView showGridLines="0" tabSelected="1" zoomScale="70" zoomScaleNormal="70" zoomScaleSheetLayoutView="70" workbookViewId="0" topLeftCell="A1"/>
  </sheetViews>
  <sheetFormatPr defaultColWidth="9.28125" defaultRowHeight="12"/>
  <cols>
    <col min="1" max="1" width="4.421875" style="2" customWidth="1"/>
    <col min="2" max="10" width="9.28125" style="2" customWidth="1"/>
    <col min="11" max="11" width="11.28125" style="2" bestFit="1" customWidth="1"/>
    <col min="12" max="12" width="15.7109375" style="2" bestFit="1" customWidth="1"/>
    <col min="13" max="16384" width="9.28125" style="2" customWidth="1"/>
  </cols>
  <sheetData>
    <row r="6" spans="11:33" ht="15.75" customHeight="1">
      <c r="K6" s="3"/>
      <c r="L6" s="3"/>
      <c r="M6" s="3"/>
      <c r="N6" s="3"/>
      <c r="O6" s="3"/>
      <c r="P6" s="3"/>
      <c r="Q6" s="3"/>
      <c r="R6" s="3"/>
      <c r="S6" s="3"/>
      <c r="T6" s="3"/>
      <c r="U6" s="3"/>
      <c r="V6" s="3"/>
      <c r="W6" s="3"/>
      <c r="X6" s="3"/>
      <c r="Y6" s="3"/>
      <c r="Z6" s="3"/>
      <c r="AA6" s="3"/>
      <c r="AB6" s="3"/>
      <c r="AC6" s="3"/>
      <c r="AD6" s="3"/>
      <c r="AE6" s="3"/>
      <c r="AF6" s="3"/>
      <c r="AG6" s="3"/>
    </row>
    <row r="12" spans="1:12" ht="21" customHeight="1">
      <c r="A12" s="4"/>
      <c r="B12" s="4"/>
      <c r="C12" s="4"/>
      <c r="D12" s="4"/>
      <c r="E12" s="4"/>
      <c r="F12" s="4"/>
      <c r="G12" s="4"/>
      <c r="H12" s="4"/>
      <c r="I12" s="4"/>
      <c r="J12" s="4"/>
      <c r="K12" s="4"/>
      <c r="L12" s="4"/>
    </row>
    <row r="13" spans="1:13" ht="54" customHeight="1">
      <c r="A13" s="7" t="s">
        <v>346</v>
      </c>
      <c r="B13" s="7"/>
      <c r="C13" s="7"/>
      <c r="D13" s="7"/>
      <c r="E13" s="7"/>
      <c r="F13" s="7"/>
      <c r="G13" s="7"/>
      <c r="H13" s="7"/>
      <c r="I13" s="7"/>
      <c r="J13" s="7"/>
      <c r="K13" s="7"/>
      <c r="L13" s="7"/>
      <c r="M13" s="7"/>
    </row>
    <row r="14" spans="1:12" ht="15" customHeight="1">
      <c r="A14" s="4"/>
      <c r="B14" s="4"/>
      <c r="C14" s="4"/>
      <c r="D14" s="4"/>
      <c r="E14" s="4"/>
      <c r="F14" s="4"/>
      <c r="G14" s="4"/>
      <c r="H14" s="4"/>
      <c r="I14" s="4"/>
      <c r="J14" s="4"/>
      <c r="K14" s="4"/>
      <c r="L14" s="4"/>
    </row>
    <row r="15" spans="1:12" ht="12">
      <c r="A15" s="4"/>
      <c r="B15" s="4"/>
      <c r="C15" s="4"/>
      <c r="D15" s="4"/>
      <c r="E15" s="4"/>
      <c r="F15" s="4"/>
      <c r="G15" s="4"/>
      <c r="H15" s="4"/>
      <c r="I15" s="4"/>
      <c r="J15" s="4"/>
      <c r="K15" s="4"/>
      <c r="L15" s="4"/>
    </row>
    <row r="16" spans="1:12" ht="12">
      <c r="A16" s="4"/>
      <c r="B16" s="4"/>
      <c r="C16" s="4"/>
      <c r="D16" s="4"/>
      <c r="E16" s="4"/>
      <c r="F16" s="4"/>
      <c r="G16" s="4"/>
      <c r="H16" s="4"/>
      <c r="I16" s="4"/>
      <c r="J16" s="4"/>
      <c r="K16" s="4"/>
      <c r="L16" s="4"/>
    </row>
    <row r="17" spans="1:13" ht="15" customHeight="1">
      <c r="A17" s="8" t="s">
        <v>347</v>
      </c>
      <c r="B17" s="8"/>
      <c r="C17" s="8"/>
      <c r="D17" s="8"/>
      <c r="E17" s="8"/>
      <c r="F17" s="8"/>
      <c r="G17" s="8"/>
      <c r="H17" s="8"/>
      <c r="I17" s="8"/>
      <c r="J17" s="8"/>
      <c r="K17" s="8"/>
      <c r="L17" s="8"/>
      <c r="M17" s="8"/>
    </row>
    <row r="18" spans="1:13" ht="15" customHeight="1">
      <c r="A18" s="8"/>
      <c r="B18" s="8"/>
      <c r="C18" s="8"/>
      <c r="D18" s="8"/>
      <c r="E18" s="8"/>
      <c r="F18" s="8"/>
      <c r="G18" s="8"/>
      <c r="H18" s="8"/>
      <c r="I18" s="8"/>
      <c r="J18" s="8"/>
      <c r="K18" s="8"/>
      <c r="L18" s="8"/>
      <c r="M18" s="8"/>
    </row>
    <row r="19" spans="1:13" ht="15" customHeight="1">
      <c r="A19" s="8"/>
      <c r="B19" s="8"/>
      <c r="C19" s="8"/>
      <c r="D19" s="8"/>
      <c r="E19" s="8"/>
      <c r="F19" s="8"/>
      <c r="G19" s="8"/>
      <c r="H19" s="8"/>
      <c r="I19" s="8"/>
      <c r="J19" s="8"/>
      <c r="K19" s="8"/>
      <c r="L19" s="8"/>
      <c r="M19" s="8"/>
    </row>
    <row r="20" spans="1:12" ht="18" customHeight="1">
      <c r="A20" s="4"/>
      <c r="B20" s="4"/>
      <c r="C20" s="4"/>
      <c r="D20" s="9" t="s">
        <v>348</v>
      </c>
      <c r="E20" s="9"/>
      <c r="F20" s="9"/>
      <c r="G20" s="9"/>
      <c r="H20" s="9"/>
      <c r="I20" s="9"/>
      <c r="J20" s="9"/>
      <c r="K20" s="9"/>
      <c r="L20" s="4"/>
    </row>
    <row r="21" spans="1:12" ht="32.25" customHeight="1">
      <c r="A21" s="4"/>
      <c r="B21" s="4"/>
      <c r="C21" s="4"/>
      <c r="D21" s="9"/>
      <c r="E21" s="9"/>
      <c r="F21" s="9"/>
      <c r="G21" s="9"/>
      <c r="H21" s="9"/>
      <c r="I21" s="9"/>
      <c r="J21" s="9"/>
      <c r="K21" s="9"/>
      <c r="L21" s="4"/>
    </row>
    <row r="22" spans="1:12" ht="12">
      <c r="A22" s="4"/>
      <c r="B22" s="4"/>
      <c r="C22" s="4"/>
      <c r="D22" s="4"/>
      <c r="E22" s="4"/>
      <c r="J22" s="4"/>
      <c r="K22" s="4"/>
      <c r="L22" s="4"/>
    </row>
    <row r="23" spans="1:12" ht="12">
      <c r="A23" s="4"/>
      <c r="B23" s="4"/>
      <c r="C23" s="4"/>
      <c r="D23" s="4"/>
      <c r="E23" s="4"/>
      <c r="F23" s="4"/>
      <c r="G23" s="4"/>
      <c r="H23" s="4"/>
      <c r="I23" s="4"/>
      <c r="J23" s="4"/>
      <c r="K23" s="4"/>
      <c r="L23" s="4"/>
    </row>
    <row r="24" spans="1:12" ht="12">
      <c r="A24" s="4"/>
      <c r="B24" s="4"/>
      <c r="C24" s="4"/>
      <c r="D24" s="4"/>
      <c r="E24" s="4"/>
      <c r="F24" s="4"/>
      <c r="G24" s="4"/>
      <c r="H24" s="4"/>
      <c r="I24" s="4"/>
      <c r="J24" s="4"/>
      <c r="K24" s="4"/>
      <c r="L24" s="4"/>
    </row>
    <row r="25" spans="1:12" ht="12">
      <c r="A25" s="4"/>
      <c r="B25" s="4"/>
      <c r="C25" s="4"/>
      <c r="D25" s="4"/>
      <c r="E25" s="4"/>
      <c r="F25" s="4"/>
      <c r="G25" s="4"/>
      <c r="H25" s="4"/>
      <c r="I25" s="4"/>
      <c r="J25" s="4"/>
      <c r="K25" s="4"/>
      <c r="L25" s="4"/>
    </row>
    <row r="26" spans="1:12" ht="12">
      <c r="A26" s="4"/>
      <c r="B26" s="4"/>
      <c r="C26" s="4"/>
      <c r="D26" s="4"/>
      <c r="E26" s="4"/>
      <c r="F26" s="4"/>
      <c r="G26" s="4"/>
      <c r="H26" s="4"/>
      <c r="I26" s="4"/>
      <c r="J26" s="4"/>
      <c r="K26" s="4"/>
      <c r="L26" s="4"/>
    </row>
    <row r="27" spans="1:12" ht="12">
      <c r="A27" s="4"/>
      <c r="B27" s="4"/>
      <c r="C27" s="4"/>
      <c r="D27" s="4"/>
      <c r="E27" s="4"/>
      <c r="F27" s="4"/>
      <c r="G27" s="4"/>
      <c r="H27" s="4"/>
      <c r="I27" s="4"/>
      <c r="J27" s="4"/>
      <c r="K27" s="4"/>
      <c r="L27" s="4"/>
    </row>
    <row r="28" spans="1:12" ht="12">
      <c r="A28" s="4"/>
      <c r="B28" s="4"/>
      <c r="C28" s="4"/>
      <c r="D28" s="4"/>
      <c r="E28" s="4"/>
      <c r="F28" s="4"/>
      <c r="G28" s="4"/>
      <c r="H28" s="4"/>
      <c r="I28" s="4"/>
      <c r="J28" s="4"/>
      <c r="K28" s="4"/>
      <c r="L28" s="4"/>
    </row>
    <row r="29" spans="1:12" ht="12">
      <c r="A29" s="4"/>
      <c r="B29" s="4"/>
      <c r="C29" s="4"/>
      <c r="D29" s="4"/>
      <c r="E29" s="4"/>
      <c r="F29" s="4"/>
      <c r="G29" s="4"/>
      <c r="H29" s="4"/>
      <c r="I29" s="4"/>
      <c r="J29" s="4"/>
      <c r="K29" s="4"/>
      <c r="L29" s="4"/>
    </row>
    <row r="30" spans="1:12" ht="12">
      <c r="A30" s="4"/>
      <c r="B30" s="4"/>
      <c r="C30" s="4"/>
      <c r="D30" s="4"/>
      <c r="E30" s="4"/>
      <c r="F30" s="4"/>
      <c r="G30" s="4"/>
      <c r="H30" s="4"/>
      <c r="I30" s="4"/>
      <c r="J30" s="4"/>
      <c r="K30" s="4"/>
      <c r="L30" s="4"/>
    </row>
    <row r="31" spans="1:12" ht="12">
      <c r="A31" s="4"/>
      <c r="B31" s="4"/>
      <c r="C31" s="4"/>
      <c r="D31" s="4"/>
      <c r="E31" s="4"/>
      <c r="F31" s="4"/>
      <c r="G31" s="4"/>
      <c r="H31" s="4"/>
      <c r="I31" s="4"/>
      <c r="J31" s="4"/>
      <c r="K31" s="4"/>
      <c r="L31" s="4"/>
    </row>
    <row r="32" spans="1:12" ht="12">
      <c r="A32" s="4"/>
      <c r="B32" s="4"/>
      <c r="C32" s="4"/>
      <c r="D32" s="4"/>
      <c r="E32" s="4"/>
      <c r="F32" s="4"/>
      <c r="G32" s="4"/>
      <c r="H32" s="4"/>
      <c r="I32" s="4"/>
      <c r="J32" s="4"/>
      <c r="K32" s="4"/>
      <c r="L32" s="4"/>
    </row>
    <row r="33" spans="1:12" ht="12">
      <c r="A33" s="4"/>
      <c r="B33" s="4"/>
      <c r="C33" s="4"/>
      <c r="D33" s="4"/>
      <c r="E33" s="4"/>
      <c r="F33" s="4"/>
      <c r="G33" s="4"/>
      <c r="H33" s="4"/>
      <c r="I33" s="4"/>
      <c r="J33" s="4"/>
      <c r="K33" s="4"/>
      <c r="L33" s="4"/>
    </row>
    <row r="34" spans="1:12" ht="12">
      <c r="A34" s="4"/>
      <c r="B34" s="4"/>
      <c r="C34" s="4"/>
      <c r="D34" s="4"/>
      <c r="E34" s="4"/>
      <c r="F34" s="4"/>
      <c r="G34" s="4"/>
      <c r="H34" s="4"/>
      <c r="I34" s="4"/>
      <c r="J34" s="4"/>
      <c r="K34" s="4"/>
      <c r="L34" s="4"/>
    </row>
    <row r="35" spans="1:12" ht="12">
      <c r="A35" s="4"/>
      <c r="B35" s="4"/>
      <c r="C35" s="4"/>
      <c r="D35" s="4"/>
      <c r="E35" s="4"/>
      <c r="F35" s="4"/>
      <c r="G35" s="4"/>
      <c r="H35" s="4"/>
      <c r="I35" s="4"/>
      <c r="J35" s="4"/>
      <c r="K35" s="4"/>
      <c r="L35" s="4"/>
    </row>
    <row r="36" spans="1:12" ht="12">
      <c r="A36" s="4"/>
      <c r="B36" s="4"/>
      <c r="C36" s="4"/>
      <c r="D36" s="4"/>
      <c r="E36" s="4"/>
      <c r="F36" s="4"/>
      <c r="G36" s="4"/>
      <c r="H36" s="4"/>
      <c r="I36" s="4"/>
      <c r="J36" s="4"/>
      <c r="K36" s="4"/>
      <c r="L36" s="4"/>
    </row>
    <row r="37" spans="1:12" ht="12">
      <c r="A37" s="4"/>
      <c r="B37" s="4"/>
      <c r="C37" s="4"/>
      <c r="D37" s="4"/>
      <c r="E37" s="4"/>
      <c r="F37" s="4"/>
      <c r="G37" s="4"/>
      <c r="H37" s="4"/>
      <c r="I37" s="4"/>
      <c r="J37" s="4"/>
      <c r="K37" s="4"/>
      <c r="L37" s="4"/>
    </row>
    <row r="38" spans="1:12" ht="12">
      <c r="A38" s="4"/>
      <c r="B38" s="4"/>
      <c r="C38" s="4"/>
      <c r="D38" s="4"/>
      <c r="E38" s="4"/>
      <c r="F38" s="4"/>
      <c r="G38" s="4"/>
      <c r="H38" s="4"/>
      <c r="I38" s="4"/>
      <c r="J38" s="4"/>
      <c r="K38" s="4"/>
      <c r="L38" s="4"/>
    </row>
    <row r="39" spans="1:12" ht="12">
      <c r="A39" s="4"/>
      <c r="B39" s="4"/>
      <c r="C39" s="4"/>
      <c r="D39" s="4"/>
      <c r="E39" s="4"/>
      <c r="F39" s="4"/>
      <c r="G39" s="4"/>
      <c r="H39" s="4"/>
      <c r="I39" s="4"/>
      <c r="J39" s="4"/>
      <c r="K39" s="4"/>
      <c r="L39" s="4"/>
    </row>
    <row r="40" spans="1:12" ht="12">
      <c r="A40" s="4"/>
      <c r="B40" s="4"/>
      <c r="C40" s="4"/>
      <c r="D40" s="4"/>
      <c r="E40" s="4"/>
      <c r="F40" s="4"/>
      <c r="G40" s="4"/>
      <c r="H40" s="4"/>
      <c r="I40" s="4"/>
      <c r="J40" s="4"/>
      <c r="K40" s="4"/>
      <c r="L40" s="4"/>
    </row>
    <row r="41" spans="1:12" ht="12">
      <c r="A41" s="4"/>
      <c r="B41" s="4"/>
      <c r="C41" s="4"/>
      <c r="D41" s="4"/>
      <c r="E41" s="4"/>
      <c r="F41" s="4"/>
      <c r="G41" s="4"/>
      <c r="H41" s="4"/>
      <c r="I41" s="4"/>
      <c r="J41" s="4"/>
      <c r="K41" s="4"/>
      <c r="L41" s="4"/>
    </row>
    <row r="42" spans="1:12" ht="12">
      <c r="A42" s="4"/>
      <c r="B42" s="4"/>
      <c r="C42" s="4"/>
      <c r="D42" s="4"/>
      <c r="E42" s="4"/>
      <c r="F42" s="4"/>
      <c r="G42" s="4"/>
      <c r="H42" s="4"/>
      <c r="I42" s="4"/>
      <c r="J42" s="4"/>
      <c r="K42" s="4"/>
      <c r="L42" s="4"/>
    </row>
    <row r="43" spans="1:12" ht="12">
      <c r="A43" s="4"/>
      <c r="B43" s="4"/>
      <c r="C43" s="4"/>
      <c r="D43" s="4"/>
      <c r="E43" s="4"/>
      <c r="F43" s="4"/>
      <c r="G43" s="4"/>
      <c r="H43" s="4"/>
      <c r="I43" s="4"/>
      <c r="J43" s="4"/>
      <c r="K43" s="4"/>
      <c r="L43" s="4"/>
    </row>
    <row r="44" spans="1:12" ht="12">
      <c r="A44" s="4"/>
      <c r="B44" s="4"/>
      <c r="C44" s="4"/>
      <c r="D44" s="4"/>
      <c r="E44" s="4"/>
      <c r="F44" s="4"/>
      <c r="G44" s="4"/>
      <c r="H44" s="4"/>
      <c r="I44" s="4"/>
      <c r="J44" s="4"/>
      <c r="K44" s="4"/>
      <c r="L44" s="4"/>
    </row>
    <row r="45" spans="1:12" ht="12">
      <c r="A45" s="4"/>
      <c r="B45" s="4"/>
      <c r="C45" s="4"/>
      <c r="D45" s="4"/>
      <c r="E45" s="4"/>
      <c r="F45" s="4"/>
      <c r="G45" s="4"/>
      <c r="H45" s="4"/>
      <c r="I45" s="4"/>
      <c r="J45" s="4"/>
      <c r="K45" s="4"/>
      <c r="L45" s="4"/>
    </row>
    <row r="46" spans="1:12" ht="12">
      <c r="A46" s="4"/>
      <c r="B46" s="4"/>
      <c r="C46" s="4"/>
      <c r="D46" s="4"/>
      <c r="E46" s="4"/>
      <c r="F46" s="4"/>
      <c r="G46" s="4"/>
      <c r="H46" s="4"/>
      <c r="I46" s="4"/>
      <c r="J46" s="4"/>
      <c r="K46" s="4"/>
      <c r="L46" s="4"/>
    </row>
    <row r="47" spans="1:12" ht="12">
      <c r="A47" s="4"/>
      <c r="B47" s="4"/>
      <c r="C47" s="4"/>
      <c r="D47" s="4"/>
      <c r="E47" s="4"/>
      <c r="F47" s="4"/>
      <c r="G47" s="4"/>
      <c r="H47" s="4"/>
      <c r="I47" s="4"/>
      <c r="J47" s="4"/>
      <c r="K47" s="4"/>
      <c r="L47" s="4"/>
    </row>
    <row r="48" spans="1:12" ht="12">
      <c r="A48" s="4"/>
      <c r="B48" s="4"/>
      <c r="C48" s="4"/>
      <c r="D48" s="4"/>
      <c r="E48" s="4"/>
      <c r="F48" s="4"/>
      <c r="G48" s="4"/>
      <c r="H48" s="4"/>
      <c r="I48" s="4"/>
      <c r="J48" s="4"/>
      <c r="K48" s="4"/>
      <c r="L48" s="4"/>
    </row>
    <row r="49" spans="1:12" ht="12">
      <c r="A49" s="4"/>
      <c r="B49" s="4"/>
      <c r="C49" s="4"/>
      <c r="D49" s="4"/>
      <c r="E49" s="4"/>
      <c r="F49" s="4"/>
      <c r="G49" s="4"/>
      <c r="H49" s="4"/>
      <c r="I49" s="4"/>
      <c r="J49" s="4"/>
      <c r="K49" s="4"/>
      <c r="L49" s="4"/>
    </row>
    <row r="50" spans="1:12" ht="12">
      <c r="A50" s="4"/>
      <c r="B50" s="4"/>
      <c r="C50" s="4"/>
      <c r="D50" s="4"/>
      <c r="E50" s="4"/>
      <c r="F50" s="4"/>
      <c r="G50" s="4"/>
      <c r="H50" s="4"/>
      <c r="I50" s="4"/>
      <c r="J50" s="4"/>
      <c r="K50" s="4"/>
      <c r="L50" s="4"/>
    </row>
    <row r="51" spans="1:12" ht="12">
      <c r="A51" s="4"/>
      <c r="B51" s="4"/>
      <c r="C51" s="4"/>
      <c r="D51" s="4"/>
      <c r="E51" s="4"/>
      <c r="F51" s="4"/>
      <c r="G51" s="4"/>
      <c r="H51" s="4"/>
      <c r="I51" s="4"/>
      <c r="J51" s="4"/>
      <c r="K51" s="4"/>
      <c r="L51" s="4"/>
    </row>
    <row r="52" spans="1:12" ht="12">
      <c r="A52" s="4"/>
      <c r="B52" s="4"/>
      <c r="C52" s="4"/>
      <c r="D52" s="4"/>
      <c r="E52" s="4"/>
      <c r="F52" s="4"/>
      <c r="G52" s="4"/>
      <c r="H52" s="4"/>
      <c r="I52" s="4"/>
      <c r="J52" s="4"/>
      <c r="K52" s="4"/>
      <c r="L52" s="4"/>
    </row>
    <row r="53" spans="1:12" ht="12">
      <c r="A53" s="4"/>
      <c r="B53" s="4"/>
      <c r="C53" s="4"/>
      <c r="D53" s="4"/>
      <c r="E53" s="4"/>
      <c r="F53" s="4"/>
      <c r="G53" s="4"/>
      <c r="H53" s="4"/>
      <c r="I53" s="4"/>
      <c r="J53" s="4"/>
      <c r="K53" s="4"/>
      <c r="L53" s="4"/>
    </row>
    <row r="54" spans="1:12" ht="12">
      <c r="A54" s="4"/>
      <c r="B54" s="4"/>
      <c r="C54" s="4"/>
      <c r="D54" s="4"/>
      <c r="E54" s="4"/>
      <c r="F54" s="4"/>
      <c r="G54" s="4"/>
      <c r="H54" s="4"/>
      <c r="I54" s="4"/>
      <c r="J54" s="4"/>
      <c r="K54" s="4"/>
      <c r="L54" s="4"/>
    </row>
    <row r="55" spans="1:12" ht="12">
      <c r="A55" s="4"/>
      <c r="B55" s="4"/>
      <c r="C55" s="4"/>
      <c r="D55" s="4"/>
      <c r="E55" s="4"/>
      <c r="F55" s="4"/>
      <c r="G55" s="4"/>
      <c r="H55" s="4"/>
      <c r="I55" s="4"/>
      <c r="J55" s="4"/>
      <c r="K55" s="4"/>
      <c r="L55" s="4"/>
    </row>
    <row r="56" spans="1:12" ht="15.75">
      <c r="A56" s="4"/>
      <c r="B56" s="4"/>
      <c r="C56" s="4"/>
      <c r="D56" s="4"/>
      <c r="E56" s="4"/>
      <c r="F56" s="4"/>
      <c r="G56" s="4"/>
      <c r="H56" s="4"/>
      <c r="I56" s="4"/>
      <c r="J56" s="4"/>
      <c r="K56" s="4"/>
      <c r="L56" s="5"/>
    </row>
    <row r="62" spans="12:13" ht="12">
      <c r="L62" s="10"/>
      <c r="M62" s="10"/>
    </row>
  </sheetData>
  <sheetProtection algorithmName="SHA-512" hashValue="l46yLhbpD0CTJQyyPBOVpLK4LukcLBiVEJHeM7Ewno+9w9GAgZtBVZN5oyPQHK4wEKhSmHYBRZIe7xzIlAOZ3Q==" saltValue="ttb5O0m0d9EVO3OjEnfM9w==" spinCount="100000" sheet="1" objects="1" scenarios="1"/>
  <mergeCells count="4">
    <mergeCell ref="A13:M13"/>
    <mergeCell ref="A17:M19"/>
    <mergeCell ref="D20:K21"/>
    <mergeCell ref="L62:M62"/>
  </mergeCells>
  <printOptions horizontalCentered="1" verticalCentered="1"/>
  <pageMargins left="0" right="0" top="0" bottom="0"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M98"/>
  <sheetViews>
    <sheetView showGridLines="0" workbookViewId="0" topLeftCell="A1"/>
  </sheetViews>
  <sheetFormatPr defaultColWidth="9.140625" defaultRowHeight="12"/>
  <cols>
    <col min="1" max="1" width="8.28125" style="11" customWidth="1"/>
    <col min="2" max="2" width="1.7109375" style="11" customWidth="1"/>
    <col min="3" max="3" width="4.140625" style="11" customWidth="1"/>
    <col min="4" max="33" width="2.7109375" style="11" customWidth="1"/>
    <col min="34" max="34" width="3.28125" style="11" customWidth="1"/>
    <col min="35" max="35" width="31.7109375" style="11" customWidth="1"/>
    <col min="36" max="37" width="2.421875" style="11" customWidth="1"/>
    <col min="38" max="38" width="8.28125" style="11" customWidth="1"/>
    <col min="39" max="39" width="3.28125" style="11" customWidth="1"/>
    <col min="40" max="40" width="13.28125" style="11" customWidth="1"/>
    <col min="41" max="41" width="7.421875" style="11" customWidth="1"/>
    <col min="42" max="42" width="4.140625" style="11" customWidth="1"/>
    <col min="43" max="43" width="15.7109375" style="11" hidden="1" customWidth="1"/>
    <col min="44" max="44" width="13.7109375" style="11" customWidth="1"/>
    <col min="45" max="47" width="25.8515625" style="11" hidden="1" customWidth="1"/>
    <col min="48" max="49" width="21.7109375" style="11" hidden="1" customWidth="1"/>
    <col min="50" max="51" width="25.00390625" style="11" hidden="1" customWidth="1"/>
    <col min="52" max="52" width="21.7109375" style="11" hidden="1" customWidth="1"/>
    <col min="53" max="53" width="19.140625" style="11" hidden="1" customWidth="1"/>
    <col min="54" max="54" width="25.00390625" style="11" hidden="1" customWidth="1"/>
    <col min="55" max="55" width="21.7109375" style="11" hidden="1" customWidth="1"/>
    <col min="56" max="56" width="19.140625" style="11" hidden="1" customWidth="1"/>
    <col min="57" max="57" width="66.421875" style="11" customWidth="1"/>
    <col min="58" max="70" width="9.28125" style="11" customWidth="1"/>
    <col min="71" max="91" width="9.28125" style="11" hidden="1" customWidth="1"/>
    <col min="92" max="16384" width="9.28125" style="11" customWidth="1"/>
  </cols>
  <sheetData>
    <row r="1" spans="1:74" ht="12">
      <c r="A1" s="116" t="s">
        <v>0</v>
      </c>
      <c r="AZ1" s="116" t="s">
        <v>1</v>
      </c>
      <c r="BA1" s="116" t="s">
        <v>2</v>
      </c>
      <c r="BB1" s="116" t="s">
        <v>1</v>
      </c>
      <c r="BT1" s="116" t="s">
        <v>3</v>
      </c>
      <c r="BU1" s="116" t="s">
        <v>3</v>
      </c>
      <c r="BV1" s="116" t="s">
        <v>4</v>
      </c>
    </row>
    <row r="2" spans="44:72" ht="36.95" customHeight="1">
      <c r="AR2" s="12" t="s">
        <v>5</v>
      </c>
      <c r="AS2" s="13"/>
      <c r="AT2" s="13"/>
      <c r="AU2" s="13"/>
      <c r="AV2" s="13"/>
      <c r="AW2" s="13"/>
      <c r="AX2" s="13"/>
      <c r="AY2" s="13"/>
      <c r="AZ2" s="13"/>
      <c r="BA2" s="13"/>
      <c r="BB2" s="13"/>
      <c r="BC2" s="13"/>
      <c r="BD2" s="13"/>
      <c r="BE2" s="13"/>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7"/>
      <c r="D4" s="18" t="s">
        <v>9</v>
      </c>
      <c r="AR4" s="17"/>
      <c r="AS4" s="117" t="s">
        <v>10</v>
      </c>
      <c r="BS4" s="14" t="s">
        <v>11</v>
      </c>
    </row>
    <row r="5" spans="2:71" ht="12" customHeight="1">
      <c r="B5" s="17"/>
      <c r="D5" s="118" t="s">
        <v>12</v>
      </c>
      <c r="K5" s="29" t="s">
        <v>13</v>
      </c>
      <c r="L5" s="13"/>
      <c r="M5" s="13"/>
      <c r="N5" s="13"/>
      <c r="O5" s="13"/>
      <c r="P5" s="13"/>
      <c r="Q5" s="13"/>
      <c r="R5" s="13"/>
      <c r="S5" s="13"/>
      <c r="T5" s="13"/>
      <c r="U5" s="13"/>
      <c r="V5" s="13"/>
      <c r="W5" s="13"/>
      <c r="X5" s="13"/>
      <c r="Y5" s="13"/>
      <c r="Z5" s="13"/>
      <c r="AA5" s="13"/>
      <c r="AB5" s="13"/>
      <c r="AC5" s="13"/>
      <c r="AD5" s="13"/>
      <c r="AE5" s="13"/>
      <c r="AF5" s="13"/>
      <c r="AG5" s="13"/>
      <c r="AH5" s="13"/>
      <c r="AI5" s="13"/>
      <c r="AJ5" s="13"/>
      <c r="AR5" s="17"/>
      <c r="BS5" s="14" t="s">
        <v>6</v>
      </c>
    </row>
    <row r="6" spans="2:71" ht="36.95" customHeight="1">
      <c r="B6" s="17"/>
      <c r="D6" s="119" t="s">
        <v>14</v>
      </c>
      <c r="K6" s="120" t="s">
        <v>15</v>
      </c>
      <c r="L6" s="13"/>
      <c r="M6" s="13"/>
      <c r="N6" s="13"/>
      <c r="O6" s="13"/>
      <c r="P6" s="13"/>
      <c r="Q6" s="13"/>
      <c r="R6" s="13"/>
      <c r="S6" s="13"/>
      <c r="T6" s="13"/>
      <c r="U6" s="13"/>
      <c r="V6" s="13"/>
      <c r="W6" s="13"/>
      <c r="X6" s="13"/>
      <c r="Y6" s="13"/>
      <c r="Z6" s="13"/>
      <c r="AA6" s="13"/>
      <c r="AB6" s="13"/>
      <c r="AC6" s="13"/>
      <c r="AD6" s="13"/>
      <c r="AE6" s="13"/>
      <c r="AF6" s="13"/>
      <c r="AG6" s="13"/>
      <c r="AH6" s="13"/>
      <c r="AI6" s="13"/>
      <c r="AJ6" s="13"/>
      <c r="AR6" s="17"/>
      <c r="BS6" s="14" t="s">
        <v>6</v>
      </c>
    </row>
    <row r="7" spans="2:71" ht="12" customHeight="1">
      <c r="B7" s="17"/>
      <c r="D7" s="20" t="s">
        <v>16</v>
      </c>
      <c r="K7" s="27" t="s">
        <v>17</v>
      </c>
      <c r="AK7" s="20" t="s">
        <v>18</v>
      </c>
      <c r="AN7" s="27" t="s">
        <v>19</v>
      </c>
      <c r="AR7" s="17"/>
      <c r="BS7" s="14" t="s">
        <v>6</v>
      </c>
    </row>
    <row r="8" spans="2:71" ht="12" customHeight="1">
      <c r="B8" s="17"/>
      <c r="D8" s="20" t="s">
        <v>20</v>
      </c>
      <c r="K8" s="27" t="s">
        <v>21</v>
      </c>
      <c r="AK8" s="20" t="s">
        <v>22</v>
      </c>
      <c r="AN8" s="27" t="s">
        <v>23</v>
      </c>
      <c r="AR8" s="17"/>
      <c r="BS8" s="14" t="s">
        <v>6</v>
      </c>
    </row>
    <row r="9" spans="2:71" ht="29.25" customHeight="1">
      <c r="B9" s="17"/>
      <c r="D9" s="118" t="s">
        <v>24</v>
      </c>
      <c r="K9" s="121" t="s">
        <v>25</v>
      </c>
      <c r="AK9" s="118" t="s">
        <v>26</v>
      </c>
      <c r="AN9" s="121" t="s">
        <v>27</v>
      </c>
      <c r="AR9" s="17"/>
      <c r="BS9" s="14" t="s">
        <v>6</v>
      </c>
    </row>
    <row r="10" spans="2:71" ht="12" customHeight="1">
      <c r="B10" s="17"/>
      <c r="D10" s="20" t="s">
        <v>28</v>
      </c>
      <c r="AK10" s="20" t="s">
        <v>29</v>
      </c>
      <c r="AN10" s="27" t="s">
        <v>30</v>
      </c>
      <c r="AR10" s="17"/>
      <c r="BS10" s="14" t="s">
        <v>6</v>
      </c>
    </row>
    <row r="11" spans="2:71" ht="18.4" customHeight="1">
      <c r="B11" s="17"/>
      <c r="E11" s="27" t="s">
        <v>31</v>
      </c>
      <c r="AK11" s="20" t="s">
        <v>32</v>
      </c>
      <c r="AN11" s="27" t="s">
        <v>33</v>
      </c>
      <c r="AR11" s="17"/>
      <c r="BS11" s="14" t="s">
        <v>6</v>
      </c>
    </row>
    <row r="12" spans="2:71" ht="6.95" customHeight="1">
      <c r="B12" s="17"/>
      <c r="AR12" s="17"/>
      <c r="BS12" s="14" t="s">
        <v>6</v>
      </c>
    </row>
    <row r="13" spans="2:71" ht="12" customHeight="1">
      <c r="B13" s="17"/>
      <c r="D13" s="20" t="s">
        <v>34</v>
      </c>
      <c r="AK13" s="20" t="s">
        <v>29</v>
      </c>
      <c r="AN13" s="115" t="s">
        <v>354</v>
      </c>
      <c r="AR13" s="17"/>
      <c r="BS13" s="14" t="s">
        <v>6</v>
      </c>
    </row>
    <row r="14" spans="2:71" ht="12.75">
      <c r="B14" s="17"/>
      <c r="E14" s="115" t="s">
        <v>354</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K14" s="20" t="s">
        <v>32</v>
      </c>
      <c r="AN14" s="115" t="s">
        <v>354</v>
      </c>
      <c r="AR14" s="17"/>
      <c r="BS14" s="14" t="s">
        <v>6</v>
      </c>
    </row>
    <row r="15" spans="2:71" ht="6.95" customHeight="1">
      <c r="B15" s="17"/>
      <c r="AR15" s="17"/>
      <c r="BS15" s="14" t="s">
        <v>3</v>
      </c>
    </row>
    <row r="16" spans="2:71" ht="12" customHeight="1">
      <c r="B16" s="17"/>
      <c r="D16" s="20" t="s">
        <v>35</v>
      </c>
      <c r="AK16" s="20" t="s">
        <v>29</v>
      </c>
      <c r="AN16" s="27" t="s">
        <v>36</v>
      </c>
      <c r="AR16" s="17"/>
      <c r="BS16" s="14" t="s">
        <v>3</v>
      </c>
    </row>
    <row r="17" spans="2:71" ht="18.4" customHeight="1">
      <c r="B17" s="17"/>
      <c r="E17" s="27" t="s">
        <v>37</v>
      </c>
      <c r="AK17" s="20" t="s">
        <v>32</v>
      </c>
      <c r="AN17" s="27" t="s">
        <v>38</v>
      </c>
      <c r="AR17" s="17"/>
      <c r="BS17" s="14" t="s">
        <v>39</v>
      </c>
    </row>
    <row r="18" spans="2:71" ht="6.95" customHeight="1">
      <c r="B18" s="17"/>
      <c r="AR18" s="17"/>
      <c r="BS18" s="14" t="s">
        <v>6</v>
      </c>
    </row>
    <row r="19" spans="2:71" ht="12" customHeight="1">
      <c r="B19" s="17"/>
      <c r="D19" s="20" t="s">
        <v>40</v>
      </c>
      <c r="AK19" s="20" t="s">
        <v>29</v>
      </c>
      <c r="AN19" s="27" t="s">
        <v>41</v>
      </c>
      <c r="AR19" s="17"/>
      <c r="BS19" s="14" t="s">
        <v>6</v>
      </c>
    </row>
    <row r="20" spans="2:71" ht="18.4" customHeight="1">
      <c r="B20" s="17"/>
      <c r="E20" s="27" t="s">
        <v>42</v>
      </c>
      <c r="AK20" s="20" t="s">
        <v>32</v>
      </c>
      <c r="AN20" s="27" t="s">
        <v>43</v>
      </c>
      <c r="AR20" s="17"/>
      <c r="BS20" s="14" t="s">
        <v>3</v>
      </c>
    </row>
    <row r="21" spans="2:44" ht="6.95" customHeight="1">
      <c r="B21" s="17"/>
      <c r="AR21" s="17"/>
    </row>
    <row r="22" spans="2:44" ht="12" customHeight="1">
      <c r="B22" s="17"/>
      <c r="D22" s="20" t="s">
        <v>44</v>
      </c>
      <c r="AR22" s="17"/>
    </row>
    <row r="23" spans="2:44" ht="16.5" customHeight="1">
      <c r="B23" s="17"/>
      <c r="E23" s="122" t="s">
        <v>1</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R23" s="17"/>
    </row>
    <row r="24" spans="2:44" ht="6.95" customHeight="1">
      <c r="B24" s="17"/>
      <c r="AR24" s="17"/>
    </row>
    <row r="25" spans="2:44" ht="6.95" customHeight="1">
      <c r="B25" s="17"/>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R25" s="17"/>
    </row>
    <row r="26" spans="2:44" s="24" customFormat="1" ht="25.9" customHeight="1">
      <c r="B26" s="23"/>
      <c r="D26" s="124" t="s">
        <v>45</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125">
        <f>ROUND(AG94,2)</f>
        <v>0</v>
      </c>
      <c r="AL26" s="126"/>
      <c r="AM26" s="126"/>
      <c r="AN26" s="126"/>
      <c r="AO26" s="126"/>
      <c r="AR26" s="23"/>
    </row>
    <row r="27" spans="2:44" s="24" customFormat="1" ht="6.95" customHeight="1">
      <c r="B27" s="23"/>
      <c r="AR27" s="23"/>
    </row>
    <row r="28" spans="2:44" s="24" customFormat="1" ht="12.75">
      <c r="B28" s="23"/>
      <c r="L28" s="127" t="s">
        <v>46</v>
      </c>
      <c r="M28" s="127"/>
      <c r="N28" s="127"/>
      <c r="O28" s="127"/>
      <c r="P28" s="127"/>
      <c r="W28" s="127" t="s">
        <v>47</v>
      </c>
      <c r="X28" s="127"/>
      <c r="Y28" s="127"/>
      <c r="Z28" s="127"/>
      <c r="AA28" s="127"/>
      <c r="AB28" s="127"/>
      <c r="AC28" s="127"/>
      <c r="AD28" s="127"/>
      <c r="AE28" s="127"/>
      <c r="AK28" s="127" t="s">
        <v>48</v>
      </c>
      <c r="AL28" s="127"/>
      <c r="AM28" s="127"/>
      <c r="AN28" s="127"/>
      <c r="AO28" s="127"/>
      <c r="AR28" s="23"/>
    </row>
    <row r="29" spans="2:44" s="129" customFormat="1" ht="14.45" customHeight="1">
      <c r="B29" s="128"/>
      <c r="D29" s="20" t="s">
        <v>49</v>
      </c>
      <c r="F29" s="20" t="s">
        <v>50</v>
      </c>
      <c r="L29" s="130">
        <v>0.21</v>
      </c>
      <c r="M29" s="131"/>
      <c r="N29" s="131"/>
      <c r="O29" s="131"/>
      <c r="P29" s="131"/>
      <c r="W29" s="132">
        <f>ROUND(AZ94,2)</f>
        <v>0</v>
      </c>
      <c r="X29" s="131"/>
      <c r="Y29" s="131"/>
      <c r="Z29" s="131"/>
      <c r="AA29" s="131"/>
      <c r="AB29" s="131"/>
      <c r="AC29" s="131"/>
      <c r="AD29" s="131"/>
      <c r="AE29" s="131"/>
      <c r="AK29" s="132">
        <f>ROUND(AV94,2)</f>
        <v>0</v>
      </c>
      <c r="AL29" s="131"/>
      <c r="AM29" s="131"/>
      <c r="AN29" s="131"/>
      <c r="AO29" s="131"/>
      <c r="AR29" s="128"/>
    </row>
    <row r="30" spans="2:44" s="129" customFormat="1" ht="14.45" customHeight="1">
      <c r="B30" s="128"/>
      <c r="F30" s="20" t="s">
        <v>51</v>
      </c>
      <c r="L30" s="130">
        <v>0.15</v>
      </c>
      <c r="M30" s="131"/>
      <c r="N30" s="131"/>
      <c r="O30" s="131"/>
      <c r="P30" s="131"/>
      <c r="W30" s="132">
        <f>ROUND(BA94,2)</f>
        <v>0</v>
      </c>
      <c r="X30" s="131"/>
      <c r="Y30" s="131"/>
      <c r="Z30" s="131"/>
      <c r="AA30" s="131"/>
      <c r="AB30" s="131"/>
      <c r="AC30" s="131"/>
      <c r="AD30" s="131"/>
      <c r="AE30" s="131"/>
      <c r="AK30" s="132">
        <f>ROUND(AW94,2)</f>
        <v>0</v>
      </c>
      <c r="AL30" s="131"/>
      <c r="AM30" s="131"/>
      <c r="AN30" s="131"/>
      <c r="AO30" s="131"/>
      <c r="AR30" s="128"/>
    </row>
    <row r="31" spans="2:44" s="129" customFormat="1" ht="14.45" customHeight="1" hidden="1">
      <c r="B31" s="128"/>
      <c r="F31" s="20" t="s">
        <v>52</v>
      </c>
      <c r="L31" s="130">
        <v>0.21</v>
      </c>
      <c r="M31" s="131"/>
      <c r="N31" s="131"/>
      <c r="O31" s="131"/>
      <c r="P31" s="131"/>
      <c r="W31" s="132">
        <f>ROUND(BB94,2)</f>
        <v>0</v>
      </c>
      <c r="X31" s="131"/>
      <c r="Y31" s="131"/>
      <c r="Z31" s="131"/>
      <c r="AA31" s="131"/>
      <c r="AB31" s="131"/>
      <c r="AC31" s="131"/>
      <c r="AD31" s="131"/>
      <c r="AE31" s="131"/>
      <c r="AK31" s="132">
        <v>0</v>
      </c>
      <c r="AL31" s="131"/>
      <c r="AM31" s="131"/>
      <c r="AN31" s="131"/>
      <c r="AO31" s="131"/>
      <c r="AR31" s="128"/>
    </row>
    <row r="32" spans="2:44" s="129" customFormat="1" ht="14.45" customHeight="1" hidden="1">
      <c r="B32" s="128"/>
      <c r="F32" s="20" t="s">
        <v>53</v>
      </c>
      <c r="L32" s="130">
        <v>0.15</v>
      </c>
      <c r="M32" s="131"/>
      <c r="N32" s="131"/>
      <c r="O32" s="131"/>
      <c r="P32" s="131"/>
      <c r="W32" s="132">
        <f>ROUND(BC94,2)</f>
        <v>0</v>
      </c>
      <c r="X32" s="131"/>
      <c r="Y32" s="131"/>
      <c r="Z32" s="131"/>
      <c r="AA32" s="131"/>
      <c r="AB32" s="131"/>
      <c r="AC32" s="131"/>
      <c r="AD32" s="131"/>
      <c r="AE32" s="131"/>
      <c r="AK32" s="132">
        <v>0</v>
      </c>
      <c r="AL32" s="131"/>
      <c r="AM32" s="131"/>
      <c r="AN32" s="131"/>
      <c r="AO32" s="131"/>
      <c r="AR32" s="128"/>
    </row>
    <row r="33" spans="2:44" s="129" customFormat="1" ht="14.45" customHeight="1" hidden="1">
      <c r="B33" s="128"/>
      <c r="F33" s="20" t="s">
        <v>54</v>
      </c>
      <c r="L33" s="130">
        <v>0</v>
      </c>
      <c r="M33" s="131"/>
      <c r="N33" s="131"/>
      <c r="O33" s="131"/>
      <c r="P33" s="131"/>
      <c r="W33" s="132">
        <f>ROUND(BD94,2)</f>
        <v>0</v>
      </c>
      <c r="X33" s="131"/>
      <c r="Y33" s="131"/>
      <c r="Z33" s="131"/>
      <c r="AA33" s="131"/>
      <c r="AB33" s="131"/>
      <c r="AC33" s="131"/>
      <c r="AD33" s="131"/>
      <c r="AE33" s="131"/>
      <c r="AK33" s="132">
        <v>0</v>
      </c>
      <c r="AL33" s="131"/>
      <c r="AM33" s="131"/>
      <c r="AN33" s="131"/>
      <c r="AO33" s="131"/>
      <c r="AR33" s="128"/>
    </row>
    <row r="34" spans="2:44" s="24" customFormat="1" ht="6.95" customHeight="1">
      <c r="B34" s="23"/>
      <c r="AR34" s="23"/>
    </row>
    <row r="35" spans="2:44" s="24" customFormat="1" ht="25.9" customHeight="1">
      <c r="B35" s="23"/>
      <c r="C35" s="133"/>
      <c r="D35" s="134" t="s">
        <v>55</v>
      </c>
      <c r="E35" s="135"/>
      <c r="F35" s="135"/>
      <c r="G35" s="135"/>
      <c r="H35" s="135"/>
      <c r="I35" s="135"/>
      <c r="J35" s="135"/>
      <c r="K35" s="135"/>
      <c r="L35" s="135"/>
      <c r="M35" s="135"/>
      <c r="N35" s="135"/>
      <c r="O35" s="135"/>
      <c r="P35" s="135"/>
      <c r="Q35" s="135"/>
      <c r="R35" s="135"/>
      <c r="S35" s="135"/>
      <c r="T35" s="136" t="s">
        <v>56</v>
      </c>
      <c r="U35" s="135"/>
      <c r="V35" s="135"/>
      <c r="W35" s="135"/>
      <c r="X35" s="137" t="s">
        <v>57</v>
      </c>
      <c r="Y35" s="138"/>
      <c r="Z35" s="138"/>
      <c r="AA35" s="138"/>
      <c r="AB35" s="138"/>
      <c r="AC35" s="135"/>
      <c r="AD35" s="135"/>
      <c r="AE35" s="135"/>
      <c r="AF35" s="135"/>
      <c r="AG35" s="135"/>
      <c r="AH35" s="135"/>
      <c r="AI35" s="135"/>
      <c r="AJ35" s="135"/>
      <c r="AK35" s="139">
        <f>SUM(AK26:AK33)</f>
        <v>0</v>
      </c>
      <c r="AL35" s="138"/>
      <c r="AM35" s="138"/>
      <c r="AN35" s="138"/>
      <c r="AO35" s="140"/>
      <c r="AP35" s="133"/>
      <c r="AQ35" s="133"/>
      <c r="AR35" s="23"/>
    </row>
    <row r="36" spans="2:44" s="24" customFormat="1" ht="6.95" customHeight="1">
      <c r="B36" s="23"/>
      <c r="AR36" s="23"/>
    </row>
    <row r="37" spans="2:44" s="24" customFormat="1" ht="14.45" customHeight="1">
      <c r="B37" s="23"/>
      <c r="AR37" s="23"/>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24" customFormat="1" ht="14.45" customHeight="1">
      <c r="B49" s="23"/>
      <c r="D49" s="47" t="s">
        <v>58</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59</v>
      </c>
      <c r="AI49" s="48"/>
      <c r="AJ49" s="48"/>
      <c r="AK49" s="48"/>
      <c r="AL49" s="48"/>
      <c r="AM49" s="48"/>
      <c r="AN49" s="48"/>
      <c r="AO49" s="48"/>
      <c r="AR49" s="23"/>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24" customFormat="1" ht="12.75">
      <c r="B60" s="23"/>
      <c r="D60" s="49" t="s">
        <v>60</v>
      </c>
      <c r="E60" s="50"/>
      <c r="F60" s="50"/>
      <c r="G60" s="50"/>
      <c r="H60" s="50"/>
      <c r="I60" s="50"/>
      <c r="J60" s="50"/>
      <c r="K60" s="50"/>
      <c r="L60" s="50"/>
      <c r="M60" s="50"/>
      <c r="N60" s="50"/>
      <c r="O60" s="50"/>
      <c r="P60" s="50"/>
      <c r="Q60" s="50"/>
      <c r="R60" s="50"/>
      <c r="S60" s="50"/>
      <c r="T60" s="50"/>
      <c r="U60" s="50"/>
      <c r="V60" s="49" t="s">
        <v>61</v>
      </c>
      <c r="W60" s="50"/>
      <c r="X60" s="50"/>
      <c r="Y60" s="50"/>
      <c r="Z60" s="50"/>
      <c r="AA60" s="50"/>
      <c r="AB60" s="50"/>
      <c r="AC60" s="50"/>
      <c r="AD60" s="50"/>
      <c r="AE60" s="50"/>
      <c r="AF60" s="50"/>
      <c r="AG60" s="50"/>
      <c r="AH60" s="49" t="s">
        <v>60</v>
      </c>
      <c r="AI60" s="50"/>
      <c r="AJ60" s="50"/>
      <c r="AK60" s="50"/>
      <c r="AL60" s="50"/>
      <c r="AM60" s="49" t="s">
        <v>61</v>
      </c>
      <c r="AN60" s="50"/>
      <c r="AO60" s="50"/>
      <c r="AR60" s="23"/>
    </row>
    <row r="61" spans="2:44" ht="12">
      <c r="B61" s="17"/>
      <c r="AR61" s="17"/>
    </row>
    <row r="62" spans="2:44" ht="12">
      <c r="B62" s="17"/>
      <c r="AR62" s="17"/>
    </row>
    <row r="63" spans="2:44" ht="12">
      <c r="B63" s="17"/>
      <c r="AR63" s="17"/>
    </row>
    <row r="64" spans="2:44" s="24" customFormat="1" ht="12.75">
      <c r="B64" s="23"/>
      <c r="D64" s="47" t="s">
        <v>62</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7" t="s">
        <v>63</v>
      </c>
      <c r="AI64" s="48"/>
      <c r="AJ64" s="48"/>
      <c r="AK64" s="48"/>
      <c r="AL64" s="48"/>
      <c r="AM64" s="48"/>
      <c r="AN64" s="48"/>
      <c r="AO64" s="48"/>
      <c r="AR64" s="23"/>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24" customFormat="1" ht="12.75">
      <c r="B75" s="23"/>
      <c r="D75" s="49" t="s">
        <v>60</v>
      </c>
      <c r="E75" s="50"/>
      <c r="F75" s="50"/>
      <c r="G75" s="50"/>
      <c r="H75" s="50"/>
      <c r="I75" s="50"/>
      <c r="J75" s="50"/>
      <c r="K75" s="50"/>
      <c r="L75" s="50"/>
      <c r="M75" s="50"/>
      <c r="N75" s="50"/>
      <c r="O75" s="50"/>
      <c r="P75" s="50"/>
      <c r="Q75" s="50"/>
      <c r="R75" s="50"/>
      <c r="S75" s="50"/>
      <c r="T75" s="50"/>
      <c r="U75" s="50"/>
      <c r="V75" s="49" t="s">
        <v>61</v>
      </c>
      <c r="W75" s="50"/>
      <c r="X75" s="50"/>
      <c r="Y75" s="50"/>
      <c r="Z75" s="50"/>
      <c r="AA75" s="50"/>
      <c r="AB75" s="50"/>
      <c r="AC75" s="50"/>
      <c r="AD75" s="50"/>
      <c r="AE75" s="50"/>
      <c r="AF75" s="50"/>
      <c r="AG75" s="50"/>
      <c r="AH75" s="49" t="s">
        <v>60</v>
      </c>
      <c r="AI75" s="50"/>
      <c r="AJ75" s="50"/>
      <c r="AK75" s="50"/>
      <c r="AL75" s="50"/>
      <c r="AM75" s="49" t="s">
        <v>61</v>
      </c>
      <c r="AN75" s="50"/>
      <c r="AO75" s="50"/>
      <c r="AR75" s="23"/>
    </row>
    <row r="76" spans="2:44" s="24" customFormat="1" ht="12">
      <c r="B76" s="23"/>
      <c r="AR76" s="23"/>
    </row>
    <row r="77" spans="2:44" s="24" customFormat="1" ht="6.95" customHeight="1">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23"/>
    </row>
    <row r="81" spans="2:44" s="24" customFormat="1" ht="6.95" customHeight="1">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23"/>
    </row>
    <row r="82" spans="2:44" s="24" customFormat="1" ht="24.95" customHeight="1">
      <c r="B82" s="23"/>
      <c r="C82" s="18" t="s">
        <v>64</v>
      </c>
      <c r="AR82" s="23"/>
    </row>
    <row r="83" spans="2:44" s="24" customFormat="1" ht="6.95" customHeight="1">
      <c r="B83" s="23"/>
      <c r="AR83" s="23"/>
    </row>
    <row r="84" spans="2:44" s="141" customFormat="1" ht="12" customHeight="1">
      <c r="B84" s="142"/>
      <c r="C84" s="20" t="s">
        <v>12</v>
      </c>
      <c r="L84" s="141" t="str">
        <f>K5</f>
        <v>2023-13</v>
      </c>
      <c r="AR84" s="142"/>
    </row>
    <row r="85" spans="2:44" s="143" customFormat="1" ht="36.95" customHeight="1">
      <c r="B85" s="144"/>
      <c r="C85" s="145" t="s">
        <v>14</v>
      </c>
      <c r="L85" s="25" t="str">
        <f>K6</f>
        <v>VŠE Coworkingové centrum - MOBILIÁŘ</v>
      </c>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R85" s="144"/>
    </row>
    <row r="86" spans="2:44" s="24" customFormat="1" ht="6.95" customHeight="1">
      <c r="B86" s="23"/>
      <c r="AR86" s="23"/>
    </row>
    <row r="87" spans="2:44" s="24" customFormat="1" ht="12" customHeight="1">
      <c r="B87" s="23"/>
      <c r="C87" s="20" t="s">
        <v>20</v>
      </c>
      <c r="L87" s="147" t="str">
        <f>IF(K8="","",K8)</f>
        <v>nám. W. Churchilla 1938/4, 130 67 Praha 3 - Žižkov</v>
      </c>
      <c r="AI87" s="20" t="s">
        <v>22</v>
      </c>
      <c r="AM87" s="148" t="str">
        <f>IF(AN8="","",AN8)</f>
        <v>14. 3. 2023</v>
      </c>
      <c r="AN87" s="148"/>
      <c r="AR87" s="23"/>
    </row>
    <row r="88" spans="2:44" s="24" customFormat="1" ht="6.95" customHeight="1">
      <c r="B88" s="23"/>
      <c r="AR88" s="23"/>
    </row>
    <row r="89" spans="2:56" s="24" customFormat="1" ht="15.2" customHeight="1">
      <c r="B89" s="23"/>
      <c r="C89" s="20" t="s">
        <v>28</v>
      </c>
      <c r="L89" s="141" t="str">
        <f>IF(E11="","",E11)</f>
        <v>Vysoká škola ekonomická v Praze</v>
      </c>
      <c r="AI89" s="20" t="s">
        <v>35</v>
      </c>
      <c r="AM89" s="149" t="str">
        <f>IF(E17="","",E17)</f>
        <v>Studio Atelier AS, s.r.o.</v>
      </c>
      <c r="AN89" s="150"/>
      <c r="AO89" s="150"/>
      <c r="AP89" s="150"/>
      <c r="AR89" s="23"/>
      <c r="AS89" s="151" t="s">
        <v>65</v>
      </c>
      <c r="AT89" s="152"/>
      <c r="AU89" s="33"/>
      <c r="AV89" s="33"/>
      <c r="AW89" s="33"/>
      <c r="AX89" s="33"/>
      <c r="AY89" s="33"/>
      <c r="AZ89" s="33"/>
      <c r="BA89" s="33"/>
      <c r="BB89" s="33"/>
      <c r="BC89" s="33"/>
      <c r="BD89" s="153"/>
    </row>
    <row r="90" spans="2:56" s="24" customFormat="1" ht="15.2" customHeight="1">
      <c r="B90" s="23"/>
      <c r="C90" s="20" t="s">
        <v>34</v>
      </c>
      <c r="L90" s="141" t="str">
        <f>IF(E14="","",E14)</f>
        <v>Vyplňte pole</v>
      </c>
      <c r="AI90" s="20" t="s">
        <v>40</v>
      </c>
      <c r="AM90" s="149" t="str">
        <f>IF(E20="","",E20)</f>
        <v>Speciosa International s.r.o.</v>
      </c>
      <c r="AN90" s="150"/>
      <c r="AO90" s="150"/>
      <c r="AP90" s="150"/>
      <c r="AR90" s="23"/>
      <c r="AS90" s="154"/>
      <c r="AT90" s="155"/>
      <c r="BD90" s="106"/>
    </row>
    <row r="91" spans="2:56" s="24" customFormat="1" ht="10.9" customHeight="1">
      <c r="B91" s="23"/>
      <c r="AR91" s="23"/>
      <c r="AS91" s="154"/>
      <c r="AT91" s="155"/>
      <c r="BD91" s="106"/>
    </row>
    <row r="92" spans="2:56" s="24" customFormat="1" ht="29.25" customHeight="1">
      <c r="B92" s="23"/>
      <c r="C92" s="156" t="s">
        <v>66</v>
      </c>
      <c r="D92" s="157"/>
      <c r="E92" s="157"/>
      <c r="F92" s="157"/>
      <c r="G92" s="157"/>
      <c r="H92" s="42"/>
      <c r="I92" s="158" t="s">
        <v>67</v>
      </c>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9" t="s">
        <v>68</v>
      </c>
      <c r="AH92" s="157"/>
      <c r="AI92" s="157"/>
      <c r="AJ92" s="157"/>
      <c r="AK92" s="157"/>
      <c r="AL92" s="157"/>
      <c r="AM92" s="157"/>
      <c r="AN92" s="158" t="s">
        <v>69</v>
      </c>
      <c r="AO92" s="157"/>
      <c r="AP92" s="160"/>
      <c r="AQ92" s="161" t="s">
        <v>70</v>
      </c>
      <c r="AR92" s="23"/>
      <c r="AS92" s="70" t="s">
        <v>71</v>
      </c>
      <c r="AT92" s="71" t="s">
        <v>72</v>
      </c>
      <c r="AU92" s="71" t="s">
        <v>73</v>
      </c>
      <c r="AV92" s="71" t="s">
        <v>74</v>
      </c>
      <c r="AW92" s="71" t="s">
        <v>75</v>
      </c>
      <c r="AX92" s="71" t="s">
        <v>76</v>
      </c>
      <c r="AY92" s="71" t="s">
        <v>77</v>
      </c>
      <c r="AZ92" s="71" t="s">
        <v>78</v>
      </c>
      <c r="BA92" s="71" t="s">
        <v>79</v>
      </c>
      <c r="BB92" s="71" t="s">
        <v>80</v>
      </c>
      <c r="BC92" s="71" t="s">
        <v>81</v>
      </c>
      <c r="BD92" s="72" t="s">
        <v>82</v>
      </c>
    </row>
    <row r="93" spans="2:56" s="24" customFormat="1" ht="10.9" customHeight="1">
      <c r="B93" s="23"/>
      <c r="AR93" s="23"/>
      <c r="AS93" s="76"/>
      <c r="AT93" s="33"/>
      <c r="AU93" s="33"/>
      <c r="AV93" s="33"/>
      <c r="AW93" s="33"/>
      <c r="AX93" s="33"/>
      <c r="AY93" s="33"/>
      <c r="AZ93" s="33"/>
      <c r="BA93" s="33"/>
      <c r="BB93" s="33"/>
      <c r="BC93" s="33"/>
      <c r="BD93" s="153"/>
    </row>
    <row r="94" spans="2:90" s="162" customFormat="1" ht="32.45" customHeight="1">
      <c r="B94" s="163"/>
      <c r="C94" s="74" t="s">
        <v>83</v>
      </c>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5">
        <f>ROUND(SUM(AG95:AG96),2)</f>
        <v>0</v>
      </c>
      <c r="AH94" s="165"/>
      <c r="AI94" s="165"/>
      <c r="AJ94" s="165"/>
      <c r="AK94" s="165"/>
      <c r="AL94" s="165"/>
      <c r="AM94" s="165"/>
      <c r="AN94" s="166">
        <f>SUM(AG94,AT94)</f>
        <v>0</v>
      </c>
      <c r="AO94" s="166"/>
      <c r="AP94" s="166"/>
      <c r="AQ94" s="167" t="s">
        <v>1</v>
      </c>
      <c r="AR94" s="163"/>
      <c r="AS94" s="168">
        <f>ROUND(SUM(AS95:AS96),2)</f>
        <v>0</v>
      </c>
      <c r="AT94" s="169">
        <f>ROUND(SUM(AV94:AW94),2)</f>
        <v>0</v>
      </c>
      <c r="AU94" s="170">
        <f>ROUND(SUM(AU95:AU96),5)</f>
        <v>0</v>
      </c>
      <c r="AV94" s="169">
        <f>ROUND(AZ94*L29,2)</f>
        <v>0</v>
      </c>
      <c r="AW94" s="169">
        <f>ROUND(BA94*L30,2)</f>
        <v>0</v>
      </c>
      <c r="AX94" s="169">
        <f>ROUND(BB94*L29,2)</f>
        <v>0</v>
      </c>
      <c r="AY94" s="169">
        <f>ROUND(BC94*L30,2)</f>
        <v>0</v>
      </c>
      <c r="AZ94" s="169">
        <f>ROUND(SUM(AZ95:AZ96),2)</f>
        <v>0</v>
      </c>
      <c r="BA94" s="169">
        <f>ROUND(SUM(BA95:BA96),2)</f>
        <v>0</v>
      </c>
      <c r="BB94" s="169">
        <f>ROUND(SUM(BB95:BB96),2)</f>
        <v>0</v>
      </c>
      <c r="BC94" s="169">
        <f>ROUND(SUM(BC95:BC96),2)</f>
        <v>0</v>
      </c>
      <c r="BD94" s="171">
        <f>ROUND(SUM(BD95:BD96),2)</f>
        <v>0</v>
      </c>
      <c r="BS94" s="172" t="s">
        <v>84</v>
      </c>
      <c r="BT94" s="172" t="s">
        <v>85</v>
      </c>
      <c r="BU94" s="173" t="s">
        <v>86</v>
      </c>
      <c r="BV94" s="172" t="s">
        <v>87</v>
      </c>
      <c r="BW94" s="172" t="s">
        <v>4</v>
      </c>
      <c r="BX94" s="172" t="s">
        <v>88</v>
      </c>
      <c r="CL94" s="172" t="s">
        <v>17</v>
      </c>
    </row>
    <row r="95" spans="1:91" s="186" customFormat="1" ht="16.5" customHeight="1">
      <c r="A95" s="174" t="s">
        <v>89</v>
      </c>
      <c r="B95" s="175"/>
      <c r="C95" s="176"/>
      <c r="D95" s="177" t="s">
        <v>90</v>
      </c>
      <c r="E95" s="177"/>
      <c r="F95" s="177"/>
      <c r="G95" s="177"/>
      <c r="H95" s="177"/>
      <c r="I95" s="178"/>
      <c r="J95" s="177" t="s">
        <v>91</v>
      </c>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9">
        <f>'SO 02 - Mobiliář'!J30</f>
        <v>0</v>
      </c>
      <c r="AH95" s="180"/>
      <c r="AI95" s="180"/>
      <c r="AJ95" s="180"/>
      <c r="AK95" s="180"/>
      <c r="AL95" s="180"/>
      <c r="AM95" s="180"/>
      <c r="AN95" s="179">
        <f>SUM(AG95,AT95)</f>
        <v>0</v>
      </c>
      <c r="AO95" s="180"/>
      <c r="AP95" s="180"/>
      <c r="AQ95" s="181" t="s">
        <v>92</v>
      </c>
      <c r="AR95" s="175"/>
      <c r="AS95" s="182">
        <v>0</v>
      </c>
      <c r="AT95" s="183">
        <f>ROUND(SUM(AV95:AW95),2)</f>
        <v>0</v>
      </c>
      <c r="AU95" s="184">
        <f>'SO 02 - Mobiliář'!P113</f>
        <v>0</v>
      </c>
      <c r="AV95" s="183">
        <f>'SO 02 - Mobiliář'!J33</f>
        <v>0</v>
      </c>
      <c r="AW95" s="183">
        <f>'SO 02 - Mobiliář'!J34</f>
        <v>0</v>
      </c>
      <c r="AX95" s="183">
        <f>'SO 02 - Mobiliář'!J35</f>
        <v>0</v>
      </c>
      <c r="AY95" s="183">
        <f>'SO 02 - Mobiliář'!J36</f>
        <v>0</v>
      </c>
      <c r="AZ95" s="183">
        <f>'SO 02 - Mobiliář'!F33</f>
        <v>0</v>
      </c>
      <c r="BA95" s="183">
        <f>'SO 02 - Mobiliář'!F34</f>
        <v>0</v>
      </c>
      <c r="BB95" s="183">
        <f>'SO 02 - Mobiliář'!F35</f>
        <v>0</v>
      </c>
      <c r="BC95" s="183">
        <f>'SO 02 - Mobiliář'!F36</f>
        <v>0</v>
      </c>
      <c r="BD95" s="185">
        <f>'SO 02 - Mobiliář'!F37</f>
        <v>0</v>
      </c>
      <c r="BT95" s="187" t="s">
        <v>93</v>
      </c>
      <c r="BV95" s="187" t="s">
        <v>87</v>
      </c>
      <c r="BW95" s="187" t="s">
        <v>94</v>
      </c>
      <c r="BX95" s="187" t="s">
        <v>4</v>
      </c>
      <c r="CL95" s="187" t="s">
        <v>17</v>
      </c>
      <c r="CM95" s="187" t="s">
        <v>95</v>
      </c>
    </row>
    <row r="96" spans="1:91" s="186" customFormat="1" ht="16.5" customHeight="1" hidden="1">
      <c r="A96" s="174" t="s">
        <v>89</v>
      </c>
      <c r="B96" s="175"/>
      <c r="C96" s="176"/>
      <c r="D96" s="177" t="s">
        <v>96</v>
      </c>
      <c r="E96" s="177"/>
      <c r="F96" s="177"/>
      <c r="G96" s="177"/>
      <c r="H96" s="177"/>
      <c r="I96" s="178"/>
      <c r="J96" s="177" t="s">
        <v>97</v>
      </c>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9">
        <f>'OST - Ostatní a vedlejší ...'!J30</f>
        <v>0</v>
      </c>
      <c r="AH96" s="180"/>
      <c r="AI96" s="180"/>
      <c r="AJ96" s="180"/>
      <c r="AK96" s="180"/>
      <c r="AL96" s="180"/>
      <c r="AM96" s="180"/>
      <c r="AN96" s="179">
        <f>SUM(AG96,AT96)</f>
        <v>0</v>
      </c>
      <c r="AO96" s="180"/>
      <c r="AP96" s="180"/>
      <c r="AQ96" s="181" t="s">
        <v>92</v>
      </c>
      <c r="AR96" s="175"/>
      <c r="AS96" s="188">
        <v>0</v>
      </c>
      <c r="AT96" s="189">
        <f>ROUND(SUM(AV96:AW96),2)</f>
        <v>0</v>
      </c>
      <c r="AU96" s="190">
        <f>'OST - Ostatní a vedlejší ...'!P114</f>
        <v>0</v>
      </c>
      <c r="AV96" s="189">
        <f>'OST - Ostatní a vedlejší ...'!J33</f>
        <v>0</v>
      </c>
      <c r="AW96" s="189">
        <f>'OST - Ostatní a vedlejší ...'!J34</f>
        <v>0</v>
      </c>
      <c r="AX96" s="189">
        <f>'OST - Ostatní a vedlejší ...'!J35</f>
        <v>0</v>
      </c>
      <c r="AY96" s="189">
        <f>'OST - Ostatní a vedlejší ...'!J36</f>
        <v>0</v>
      </c>
      <c r="AZ96" s="189">
        <f>'OST - Ostatní a vedlejší ...'!F33</f>
        <v>0</v>
      </c>
      <c r="BA96" s="189">
        <f>'OST - Ostatní a vedlejší ...'!F34</f>
        <v>0</v>
      </c>
      <c r="BB96" s="189">
        <f>'OST - Ostatní a vedlejší ...'!F35</f>
        <v>0</v>
      </c>
      <c r="BC96" s="189">
        <f>'OST - Ostatní a vedlejší ...'!F36</f>
        <v>0</v>
      </c>
      <c r="BD96" s="191">
        <f>'OST - Ostatní a vedlejší ...'!F37</f>
        <v>0</v>
      </c>
      <c r="BT96" s="187" t="s">
        <v>93</v>
      </c>
      <c r="BV96" s="187" t="s">
        <v>87</v>
      </c>
      <c r="BW96" s="187" t="s">
        <v>98</v>
      </c>
      <c r="BX96" s="187" t="s">
        <v>4</v>
      </c>
      <c r="CL96" s="187" t="s">
        <v>17</v>
      </c>
      <c r="CM96" s="187" t="s">
        <v>95</v>
      </c>
    </row>
    <row r="97" spans="2:44" s="24" customFormat="1" ht="30" customHeight="1">
      <c r="B97" s="23"/>
      <c r="AR97" s="23"/>
    </row>
    <row r="98" spans="2:44" s="24" customFormat="1" ht="6.95" customHeight="1">
      <c r="B98" s="53"/>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23"/>
    </row>
  </sheetData>
  <sheetProtection algorithmName="SHA-512" hashValue="EC74GMyH7fDfuUE9tfL4SC26Tav0eGxL5g6ApBYsNYFAoF/eSkKCFU9/rdD0a1i4w/UCNTwJo07hDgKBNnrfNg==" saltValue="PgkT7IPAZjes+8QmW3sX0w==" spinCount="100000" sheet="1" objects="1" scenarios="1"/>
  <mergeCells count="44">
    <mergeCell ref="K5:AJ5"/>
    <mergeCell ref="K6:AJ6"/>
    <mergeCell ref="E23:AN23"/>
    <mergeCell ref="AK26:AO26"/>
    <mergeCell ref="L28:P28"/>
    <mergeCell ref="W28:AE28"/>
    <mergeCell ref="AK28:AO28"/>
    <mergeCell ref="W29:AE29"/>
    <mergeCell ref="AK29:AO29"/>
    <mergeCell ref="L29:P29"/>
    <mergeCell ref="W30:AE30"/>
    <mergeCell ref="AK30:AO30"/>
    <mergeCell ref="L30:P30"/>
    <mergeCell ref="L33:P33"/>
    <mergeCell ref="X35:AB35"/>
    <mergeCell ref="AK35:AO35"/>
    <mergeCell ref="W31:AE31"/>
    <mergeCell ref="AK31:AO31"/>
    <mergeCell ref="L31:P31"/>
    <mergeCell ref="W32:AE32"/>
    <mergeCell ref="AK32:AO32"/>
    <mergeCell ref="L32:P32"/>
    <mergeCell ref="AM87:AN87"/>
    <mergeCell ref="AM89:AP89"/>
    <mergeCell ref="AS89:AT91"/>
    <mergeCell ref="AM90:AP90"/>
    <mergeCell ref="W33:AE33"/>
    <mergeCell ref="AK33:AO33"/>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J85"/>
  </mergeCells>
  <hyperlinks>
    <hyperlink ref="A95" location="'SO 02 - Mobiliář'!C2" display="/"/>
    <hyperlink ref="A96" location="'OST - Ostatní a vedlejší ...'!C2" display="/"/>
  </hyperlinks>
  <printOptions/>
  <pageMargins left="0.39375" right="0.39375" top="0.39375" bottom="0.39375" header="0" footer="0"/>
  <pageSetup blackAndWhite="1" fitToHeight="100" fitToWidth="1" horizontalDpi="600" verticalDpi="600" orientation="portrait" paperSize="9" scale="7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85"/>
  <sheetViews>
    <sheetView showGridLines="0" workbookViewId="0" topLeftCell="A1"/>
  </sheetViews>
  <sheetFormatPr defaultColWidth="9.140625" defaultRowHeight="12"/>
  <cols>
    <col min="1" max="1" width="8.28125" style="11" customWidth="1"/>
    <col min="2" max="2" width="1.1484375" style="11" customWidth="1"/>
    <col min="3" max="3" width="4.140625" style="11" customWidth="1"/>
    <col min="4" max="4" width="4.28125" style="11" customWidth="1"/>
    <col min="5" max="5" width="17.140625" style="11" customWidth="1"/>
    <col min="6" max="6" width="50.8515625" style="11" customWidth="1"/>
    <col min="7" max="7" width="7.421875" style="11" customWidth="1"/>
    <col min="8" max="8" width="14.00390625" style="11" customWidth="1"/>
    <col min="9" max="9" width="15.8515625" style="11" customWidth="1"/>
    <col min="10" max="11" width="22.28125" style="11" customWidth="1"/>
    <col min="12" max="12" width="9.28125" style="11" customWidth="1"/>
    <col min="13" max="13" width="10.8515625" style="11" hidden="1" customWidth="1"/>
    <col min="14" max="14" width="9.28125" style="11" hidden="1" customWidth="1"/>
    <col min="15" max="20" width="14.140625" style="11" hidden="1" customWidth="1"/>
    <col min="21" max="21" width="16.28125" style="11" hidden="1" customWidth="1"/>
    <col min="22" max="22" width="12.28125" style="11" customWidth="1"/>
    <col min="23" max="23" width="16.28125" style="11" customWidth="1"/>
    <col min="24" max="24" width="12.28125" style="11" customWidth="1"/>
    <col min="25" max="25" width="15.00390625" style="11" customWidth="1"/>
    <col min="26" max="26" width="11.00390625" style="11" customWidth="1"/>
    <col min="27" max="27" width="15.00390625" style="11" customWidth="1"/>
    <col min="28" max="28" width="16.28125" style="11" customWidth="1"/>
    <col min="29" max="29" width="11.00390625" style="11" customWidth="1"/>
    <col min="30" max="30" width="15.00390625" style="11" customWidth="1"/>
    <col min="31" max="31" width="16.28125" style="11" customWidth="1"/>
    <col min="32" max="43" width="9.28125" style="11" customWidth="1"/>
    <col min="44" max="65" width="9.28125" style="11" hidden="1" customWidth="1"/>
    <col min="66" max="16384" width="9.28125" style="11" customWidth="1"/>
  </cols>
  <sheetData>
    <row r="1" ht="12"/>
    <row r="2" spans="12:46" ht="36.95" customHeight="1">
      <c r="L2" s="12" t="s">
        <v>5</v>
      </c>
      <c r="M2" s="13"/>
      <c r="N2" s="13"/>
      <c r="O2" s="13"/>
      <c r="P2" s="13"/>
      <c r="Q2" s="13"/>
      <c r="R2" s="13"/>
      <c r="S2" s="13"/>
      <c r="T2" s="13"/>
      <c r="U2" s="13"/>
      <c r="V2" s="13"/>
      <c r="AT2" s="14" t="s">
        <v>94</v>
      </c>
    </row>
    <row r="3" spans="2:46" ht="6.95" customHeight="1">
      <c r="B3" s="15"/>
      <c r="C3" s="16"/>
      <c r="D3" s="16"/>
      <c r="E3" s="16"/>
      <c r="F3" s="16"/>
      <c r="G3" s="16"/>
      <c r="H3" s="16"/>
      <c r="I3" s="16"/>
      <c r="J3" s="16"/>
      <c r="K3" s="16"/>
      <c r="L3" s="17"/>
      <c r="AT3" s="14" t="s">
        <v>95</v>
      </c>
    </row>
    <row r="4" spans="2:46" ht="24.95" customHeight="1">
      <c r="B4" s="17"/>
      <c r="D4" s="18" t="s">
        <v>99</v>
      </c>
      <c r="L4" s="17"/>
      <c r="M4" s="19" t="s">
        <v>10</v>
      </c>
      <c r="AT4" s="14" t="s">
        <v>3</v>
      </c>
    </row>
    <row r="5" spans="2:12" ht="6.95" customHeight="1">
      <c r="B5" s="17"/>
      <c r="L5" s="17"/>
    </row>
    <row r="6" spans="2:12" ht="12" customHeight="1">
      <c r="B6" s="17"/>
      <c r="D6" s="20" t="s">
        <v>14</v>
      </c>
      <c r="L6" s="17"/>
    </row>
    <row r="7" spans="2:12" ht="16.5" customHeight="1">
      <c r="B7" s="17"/>
      <c r="E7" s="21" t="str">
        <f>'Rekapitulace stavby'!K6</f>
        <v>VŠE Coworkingové centrum - MOBILIÁŘ</v>
      </c>
      <c r="F7" s="22"/>
      <c r="G7" s="22"/>
      <c r="H7" s="22"/>
      <c r="L7" s="17"/>
    </row>
    <row r="8" spans="2:12" s="24" customFormat="1" ht="12" customHeight="1">
      <c r="B8" s="23"/>
      <c r="D8" s="20" t="s">
        <v>100</v>
      </c>
      <c r="L8" s="23"/>
    </row>
    <row r="9" spans="2:12" s="24" customFormat="1" ht="16.5" customHeight="1">
      <c r="B9" s="23"/>
      <c r="E9" s="25" t="s">
        <v>101</v>
      </c>
      <c r="F9" s="26"/>
      <c r="G9" s="26"/>
      <c r="H9" s="26"/>
      <c r="L9" s="23"/>
    </row>
    <row r="10" spans="2:12" s="24" customFormat="1" ht="12">
      <c r="B10" s="23"/>
      <c r="L10" s="23"/>
    </row>
    <row r="11" spans="2:12" s="24" customFormat="1" ht="12" customHeight="1">
      <c r="B11" s="23"/>
      <c r="D11" s="20" t="s">
        <v>16</v>
      </c>
      <c r="F11" s="27" t="s">
        <v>17</v>
      </c>
      <c r="I11" s="20" t="s">
        <v>18</v>
      </c>
      <c r="J11" s="27" t="s">
        <v>1</v>
      </c>
      <c r="L11" s="23"/>
    </row>
    <row r="12" spans="2:12" s="24" customFormat="1" ht="12" customHeight="1">
      <c r="B12" s="23"/>
      <c r="D12" s="20" t="s">
        <v>20</v>
      </c>
      <c r="F12" s="27" t="s">
        <v>21</v>
      </c>
      <c r="I12" s="20" t="s">
        <v>22</v>
      </c>
      <c r="J12" s="28" t="str">
        <f>'Rekapitulace stavby'!AN8</f>
        <v>14. 3. 2023</v>
      </c>
      <c r="L12" s="23"/>
    </row>
    <row r="13" spans="2:12" s="24" customFormat="1" ht="10.9" customHeight="1">
      <c r="B13" s="23"/>
      <c r="L13" s="23"/>
    </row>
    <row r="14" spans="2:12" s="24" customFormat="1" ht="12" customHeight="1">
      <c r="B14" s="23"/>
      <c r="D14" s="20" t="s">
        <v>28</v>
      </c>
      <c r="I14" s="20" t="s">
        <v>29</v>
      </c>
      <c r="J14" s="27" t="s">
        <v>30</v>
      </c>
      <c r="L14" s="23"/>
    </row>
    <row r="15" spans="2:12" s="24" customFormat="1" ht="18" customHeight="1">
      <c r="B15" s="23"/>
      <c r="E15" s="27" t="s">
        <v>31</v>
      </c>
      <c r="I15" s="20" t="s">
        <v>32</v>
      </c>
      <c r="J15" s="27" t="s">
        <v>33</v>
      </c>
      <c r="L15" s="23"/>
    </row>
    <row r="16" spans="2:12" s="24" customFormat="1" ht="6.95" customHeight="1">
      <c r="B16" s="23"/>
      <c r="L16" s="23"/>
    </row>
    <row r="17" spans="2:12" s="24" customFormat="1" ht="12" customHeight="1">
      <c r="B17" s="23"/>
      <c r="D17" s="20" t="s">
        <v>34</v>
      </c>
      <c r="I17" s="20" t="s">
        <v>29</v>
      </c>
      <c r="J17" s="115" t="str">
        <f>'Rekapitulace stavby'!AN13</f>
        <v>Vyplňte pole</v>
      </c>
      <c r="L17" s="23"/>
    </row>
    <row r="18" spans="2:12" s="24" customFormat="1" ht="18" customHeight="1">
      <c r="B18" s="23"/>
      <c r="E18" s="114" t="str">
        <f>'Rekapitulace stavby'!E14</f>
        <v>Vyplňte pole</v>
      </c>
      <c r="F18" s="114"/>
      <c r="G18" s="114"/>
      <c r="H18" s="114"/>
      <c r="I18" s="20" t="s">
        <v>32</v>
      </c>
      <c r="J18" s="115" t="str">
        <f>'Rekapitulace stavby'!AN14</f>
        <v>Vyplňte pole</v>
      </c>
      <c r="L18" s="23"/>
    </row>
    <row r="19" spans="2:12" s="24" customFormat="1" ht="6.95" customHeight="1">
      <c r="B19" s="23"/>
      <c r="L19" s="23"/>
    </row>
    <row r="20" spans="2:12" s="24" customFormat="1" ht="12" customHeight="1">
      <c r="B20" s="23"/>
      <c r="D20" s="20" t="s">
        <v>35</v>
      </c>
      <c r="I20" s="20" t="s">
        <v>29</v>
      </c>
      <c r="J20" s="27" t="s">
        <v>36</v>
      </c>
      <c r="L20" s="23"/>
    </row>
    <row r="21" spans="2:12" s="24" customFormat="1" ht="18" customHeight="1">
      <c r="B21" s="23"/>
      <c r="E21" s="27" t="s">
        <v>37</v>
      </c>
      <c r="I21" s="20" t="s">
        <v>32</v>
      </c>
      <c r="J21" s="27" t="s">
        <v>38</v>
      </c>
      <c r="L21" s="23"/>
    </row>
    <row r="22" spans="2:12" s="24" customFormat="1" ht="6.95" customHeight="1">
      <c r="B22" s="23"/>
      <c r="L22" s="23"/>
    </row>
    <row r="23" spans="2:12" s="24" customFormat="1" ht="12" customHeight="1">
      <c r="B23" s="23"/>
      <c r="D23" s="20" t="s">
        <v>40</v>
      </c>
      <c r="I23" s="20" t="s">
        <v>29</v>
      </c>
      <c r="J23" s="27" t="s">
        <v>41</v>
      </c>
      <c r="L23" s="23"/>
    </row>
    <row r="24" spans="2:12" s="24" customFormat="1" ht="18" customHeight="1">
      <c r="B24" s="23"/>
      <c r="E24" s="27" t="s">
        <v>42</v>
      </c>
      <c r="I24" s="20" t="s">
        <v>32</v>
      </c>
      <c r="J24" s="27" t="s">
        <v>43</v>
      </c>
      <c r="L24" s="23"/>
    </row>
    <row r="25" spans="2:12" s="24" customFormat="1" ht="6.95" customHeight="1">
      <c r="B25" s="23"/>
      <c r="L25" s="23"/>
    </row>
    <row r="26" spans="2:12" s="24" customFormat="1" ht="12" customHeight="1">
      <c r="B26" s="23"/>
      <c r="D26" s="20" t="s">
        <v>44</v>
      </c>
      <c r="L26" s="23"/>
    </row>
    <row r="27" spans="2:12" s="31" customFormat="1" ht="332.25" customHeight="1">
      <c r="B27" s="30"/>
      <c r="E27" s="32" t="s">
        <v>353</v>
      </c>
      <c r="F27" s="13"/>
      <c r="G27" s="13"/>
      <c r="H27" s="13"/>
      <c r="I27" s="13"/>
      <c r="J27" s="13"/>
      <c r="L27" s="30"/>
    </row>
    <row r="28" spans="2:12" s="24" customFormat="1" ht="6.95" customHeight="1">
      <c r="B28" s="23"/>
      <c r="L28" s="23"/>
    </row>
    <row r="29" spans="2:12" s="24" customFormat="1" ht="6.95" customHeight="1">
      <c r="B29" s="23"/>
      <c r="D29" s="33"/>
      <c r="E29" s="33"/>
      <c r="F29" s="33"/>
      <c r="G29" s="33"/>
      <c r="H29" s="33"/>
      <c r="I29" s="33"/>
      <c r="J29" s="33"/>
      <c r="K29" s="33"/>
      <c r="L29" s="23"/>
    </row>
    <row r="30" spans="2:12" s="24" customFormat="1" ht="25.35" customHeight="1">
      <c r="B30" s="23"/>
      <c r="D30" s="34" t="s">
        <v>45</v>
      </c>
      <c r="J30" s="35">
        <f>ROUND(J113,2)</f>
        <v>0</v>
      </c>
      <c r="L30" s="23"/>
    </row>
    <row r="31" spans="2:12" s="24" customFormat="1" ht="6.95" customHeight="1">
      <c r="B31" s="23"/>
      <c r="D31" s="33"/>
      <c r="E31" s="33"/>
      <c r="F31" s="33"/>
      <c r="G31" s="33"/>
      <c r="H31" s="33"/>
      <c r="I31" s="33"/>
      <c r="J31" s="33"/>
      <c r="K31" s="33"/>
      <c r="L31" s="23"/>
    </row>
    <row r="32" spans="2:12" s="24" customFormat="1" ht="14.45" customHeight="1">
      <c r="B32" s="23"/>
      <c r="F32" s="36" t="s">
        <v>47</v>
      </c>
      <c r="I32" s="36" t="s">
        <v>46</v>
      </c>
      <c r="J32" s="36" t="s">
        <v>48</v>
      </c>
      <c r="L32" s="23"/>
    </row>
    <row r="33" spans="2:12" s="24" customFormat="1" ht="14.45" customHeight="1">
      <c r="B33" s="23"/>
      <c r="D33" s="37" t="s">
        <v>49</v>
      </c>
      <c r="E33" s="20" t="s">
        <v>50</v>
      </c>
      <c r="F33" s="38">
        <f>ROUND((SUM(BE113:BE184)),2)</f>
        <v>0</v>
      </c>
      <c r="I33" s="39">
        <v>0.21</v>
      </c>
      <c r="J33" s="38">
        <f>ROUND(((SUM(BE113:BE184))*I33),2)</f>
        <v>0</v>
      </c>
      <c r="L33" s="23"/>
    </row>
    <row r="34" spans="2:12" s="24" customFormat="1" ht="14.45" customHeight="1">
      <c r="B34" s="23"/>
      <c r="E34" s="20" t="s">
        <v>51</v>
      </c>
      <c r="F34" s="38">
        <f>ROUND((SUM(BF113:BF184)),2)</f>
        <v>0</v>
      </c>
      <c r="I34" s="39">
        <v>0.15</v>
      </c>
      <c r="J34" s="38">
        <f>ROUND(((SUM(BF113:BF184))*I34),2)</f>
        <v>0</v>
      </c>
      <c r="L34" s="23"/>
    </row>
    <row r="35" spans="2:12" s="24" customFormat="1" ht="14.45" customHeight="1" hidden="1">
      <c r="B35" s="23"/>
      <c r="E35" s="20" t="s">
        <v>52</v>
      </c>
      <c r="F35" s="38">
        <f>ROUND((SUM(BG113:BG184)),2)</f>
        <v>0</v>
      </c>
      <c r="I35" s="39">
        <v>0.21</v>
      </c>
      <c r="J35" s="38">
        <f>0</f>
        <v>0</v>
      </c>
      <c r="L35" s="23"/>
    </row>
    <row r="36" spans="2:12" s="24" customFormat="1" ht="14.45" customHeight="1" hidden="1">
      <c r="B36" s="23"/>
      <c r="E36" s="20" t="s">
        <v>53</v>
      </c>
      <c r="F36" s="38">
        <f>ROUND((SUM(BH113:BH184)),2)</f>
        <v>0</v>
      </c>
      <c r="I36" s="39">
        <v>0.15</v>
      </c>
      <c r="J36" s="38">
        <f>0</f>
        <v>0</v>
      </c>
      <c r="L36" s="23"/>
    </row>
    <row r="37" spans="2:12" s="24" customFormat="1" ht="14.45" customHeight="1" hidden="1">
      <c r="B37" s="23"/>
      <c r="E37" s="20" t="s">
        <v>54</v>
      </c>
      <c r="F37" s="38">
        <f>ROUND((SUM(BI113:BI184)),2)</f>
        <v>0</v>
      </c>
      <c r="I37" s="39">
        <v>0</v>
      </c>
      <c r="J37" s="38">
        <f>0</f>
        <v>0</v>
      </c>
      <c r="L37" s="23"/>
    </row>
    <row r="38" spans="2:12" s="24" customFormat="1" ht="6.95" customHeight="1">
      <c r="B38" s="23"/>
      <c r="L38" s="23"/>
    </row>
    <row r="39" spans="2:12" s="24" customFormat="1" ht="25.35" customHeight="1">
      <c r="B39" s="23"/>
      <c r="C39" s="40"/>
      <c r="D39" s="41" t="s">
        <v>55</v>
      </c>
      <c r="E39" s="42"/>
      <c r="F39" s="42"/>
      <c r="G39" s="43" t="s">
        <v>56</v>
      </c>
      <c r="H39" s="44" t="s">
        <v>57</v>
      </c>
      <c r="I39" s="42"/>
      <c r="J39" s="45">
        <f>SUM(J30:J37)</f>
        <v>0</v>
      </c>
      <c r="K39" s="46"/>
      <c r="L39" s="23"/>
    </row>
    <row r="40" spans="2:12" s="24" customFormat="1" ht="14.45" customHeight="1">
      <c r="B40" s="23"/>
      <c r="L40" s="23"/>
    </row>
    <row r="41" spans="2:12" ht="14.45" customHeight="1">
      <c r="B41" s="17"/>
      <c r="L41" s="17"/>
    </row>
    <row r="42" spans="2:12" ht="14.45" customHeight="1">
      <c r="B42" s="17"/>
      <c r="L42" s="17"/>
    </row>
    <row r="43" spans="2:12" ht="14.45" customHeight="1">
      <c r="B43" s="17"/>
      <c r="L43" s="17"/>
    </row>
    <row r="44" spans="2:12" ht="14.45" customHeight="1">
      <c r="B44" s="17"/>
      <c r="L44" s="17"/>
    </row>
    <row r="45" spans="2:12" ht="14.45" customHeight="1">
      <c r="B45" s="17"/>
      <c r="L45" s="17"/>
    </row>
    <row r="46" spans="2:12" ht="14.45" customHeight="1">
      <c r="B46" s="17"/>
      <c r="L46" s="17"/>
    </row>
    <row r="47" spans="2:12" s="24" customFormat="1" ht="14.45" customHeight="1">
      <c r="B47" s="23"/>
      <c r="D47" s="47" t="s">
        <v>58</v>
      </c>
      <c r="E47" s="48"/>
      <c r="F47" s="48"/>
      <c r="G47" s="47" t="s">
        <v>59</v>
      </c>
      <c r="H47" s="48"/>
      <c r="I47" s="48"/>
      <c r="J47" s="48"/>
      <c r="K47" s="48"/>
      <c r="L47" s="23"/>
    </row>
    <row r="48" spans="2:12" ht="12">
      <c r="B48" s="17"/>
      <c r="L48" s="17"/>
    </row>
    <row r="49" spans="2:12" ht="12">
      <c r="B49" s="17"/>
      <c r="L49" s="17"/>
    </row>
    <row r="50" spans="2:12" ht="12">
      <c r="B50" s="17"/>
      <c r="L50" s="17"/>
    </row>
    <row r="51" spans="2:12" ht="12">
      <c r="B51" s="17"/>
      <c r="L51" s="17"/>
    </row>
    <row r="52" spans="2:12" ht="12">
      <c r="B52" s="17"/>
      <c r="L52" s="17"/>
    </row>
    <row r="53" spans="2:12" ht="12">
      <c r="B53" s="17"/>
      <c r="L53" s="17"/>
    </row>
    <row r="54" spans="2:12" ht="12">
      <c r="B54" s="17"/>
      <c r="L54" s="17"/>
    </row>
    <row r="55" spans="2:12" ht="12">
      <c r="B55" s="17"/>
      <c r="L55" s="17"/>
    </row>
    <row r="56" spans="2:12" ht="12">
      <c r="B56" s="17"/>
      <c r="L56" s="17"/>
    </row>
    <row r="57" spans="2:12" s="24" customFormat="1" ht="12.75">
      <c r="B57" s="23"/>
      <c r="D57" s="49" t="s">
        <v>60</v>
      </c>
      <c r="E57" s="50"/>
      <c r="F57" s="51" t="s">
        <v>61</v>
      </c>
      <c r="G57" s="49" t="s">
        <v>60</v>
      </c>
      <c r="H57" s="50"/>
      <c r="I57" s="50"/>
      <c r="J57" s="52" t="s">
        <v>61</v>
      </c>
      <c r="K57" s="50"/>
      <c r="L57" s="23"/>
    </row>
    <row r="58" spans="2:12" ht="12">
      <c r="B58" s="17"/>
      <c r="L58" s="17"/>
    </row>
    <row r="59" spans="2:12" ht="12">
      <c r="B59" s="17"/>
      <c r="L59" s="17"/>
    </row>
    <row r="60" spans="2:12" ht="12">
      <c r="B60" s="17"/>
      <c r="L60" s="17"/>
    </row>
    <row r="61" spans="2:12" s="24" customFormat="1" ht="12.75">
      <c r="B61" s="23"/>
      <c r="D61" s="47" t="s">
        <v>62</v>
      </c>
      <c r="E61" s="48"/>
      <c r="F61" s="48"/>
      <c r="G61" s="47" t="s">
        <v>63</v>
      </c>
      <c r="H61" s="48"/>
      <c r="I61" s="48"/>
      <c r="J61" s="48"/>
      <c r="K61" s="48"/>
      <c r="L61" s="23"/>
    </row>
    <row r="62" spans="2:12" ht="12">
      <c r="B62" s="17"/>
      <c r="L62" s="17"/>
    </row>
    <row r="63" spans="2:12" ht="12">
      <c r="B63" s="17"/>
      <c r="L63" s="17"/>
    </row>
    <row r="64" spans="2:12" ht="12">
      <c r="B64" s="17"/>
      <c r="L64" s="17"/>
    </row>
    <row r="65" spans="2:12" ht="12">
      <c r="B65" s="17"/>
      <c r="L65" s="17"/>
    </row>
    <row r="66" spans="2:12" ht="12">
      <c r="B66" s="17"/>
      <c r="L66" s="17"/>
    </row>
    <row r="67" spans="2:12" ht="12">
      <c r="B67" s="17"/>
      <c r="L67" s="17"/>
    </row>
    <row r="68" spans="2:12" ht="12">
      <c r="B68" s="17"/>
      <c r="L68" s="17"/>
    </row>
    <row r="69" spans="2:12" ht="12">
      <c r="B69" s="17"/>
      <c r="L69" s="17"/>
    </row>
    <row r="70" spans="2:12" ht="12">
      <c r="B70" s="17"/>
      <c r="L70" s="17"/>
    </row>
    <row r="71" spans="2:12" ht="12">
      <c r="B71" s="17"/>
      <c r="L71" s="17"/>
    </row>
    <row r="72" spans="2:12" s="24" customFormat="1" ht="12.75">
      <c r="B72" s="23"/>
      <c r="D72" s="49" t="s">
        <v>60</v>
      </c>
      <c r="E72" s="50"/>
      <c r="F72" s="51" t="s">
        <v>61</v>
      </c>
      <c r="G72" s="49" t="s">
        <v>60</v>
      </c>
      <c r="H72" s="50"/>
      <c r="I72" s="50"/>
      <c r="J72" s="52" t="s">
        <v>61</v>
      </c>
      <c r="K72" s="50"/>
      <c r="L72" s="23"/>
    </row>
    <row r="73" spans="2:12" s="24" customFormat="1" ht="14.45" customHeight="1">
      <c r="B73" s="53"/>
      <c r="C73" s="54"/>
      <c r="D73" s="54"/>
      <c r="E73" s="54"/>
      <c r="F73" s="54"/>
      <c r="G73" s="54"/>
      <c r="H73" s="54"/>
      <c r="I73" s="54"/>
      <c r="J73" s="54"/>
      <c r="K73" s="54"/>
      <c r="L73" s="23"/>
    </row>
    <row r="77" spans="2:12" s="24" customFormat="1" ht="6.95" customHeight="1">
      <c r="B77" s="55"/>
      <c r="C77" s="56"/>
      <c r="D77" s="56"/>
      <c r="E77" s="56"/>
      <c r="F77" s="56"/>
      <c r="G77" s="56"/>
      <c r="H77" s="56"/>
      <c r="I77" s="56"/>
      <c r="J77" s="56"/>
      <c r="K77" s="56"/>
      <c r="L77" s="23"/>
    </row>
    <row r="78" spans="2:12" s="24" customFormat="1" ht="24.95" customHeight="1">
      <c r="B78" s="23"/>
      <c r="C78" s="18" t="s">
        <v>102</v>
      </c>
      <c r="L78" s="23"/>
    </row>
    <row r="79" spans="2:12" s="24" customFormat="1" ht="6.95" customHeight="1">
      <c r="B79" s="23"/>
      <c r="L79" s="23"/>
    </row>
    <row r="80" spans="2:12" s="24" customFormat="1" ht="12" customHeight="1">
      <c r="B80" s="23"/>
      <c r="C80" s="20" t="s">
        <v>14</v>
      </c>
      <c r="L80" s="23"/>
    </row>
    <row r="81" spans="2:12" s="24" customFormat="1" ht="16.5" customHeight="1">
      <c r="B81" s="23"/>
      <c r="E81" s="21" t="str">
        <f>E7</f>
        <v>VŠE Coworkingové centrum - MOBILIÁŘ</v>
      </c>
      <c r="F81" s="22"/>
      <c r="G81" s="22"/>
      <c r="H81" s="22"/>
      <c r="L81" s="23"/>
    </row>
    <row r="82" spans="2:12" s="24" customFormat="1" ht="12" customHeight="1">
      <c r="B82" s="23"/>
      <c r="C82" s="20" t="s">
        <v>100</v>
      </c>
      <c r="L82" s="23"/>
    </row>
    <row r="83" spans="2:12" s="24" customFormat="1" ht="16.5" customHeight="1">
      <c r="B83" s="23"/>
      <c r="E83" s="25" t="str">
        <f>E9</f>
        <v>SO 02 - Mobiliář</v>
      </c>
      <c r="F83" s="26"/>
      <c r="G83" s="26"/>
      <c r="H83" s="26"/>
      <c r="L83" s="23"/>
    </row>
    <row r="84" spans="2:12" s="24" customFormat="1" ht="6.95" customHeight="1">
      <c r="B84" s="23"/>
      <c r="L84" s="23"/>
    </row>
    <row r="85" spans="2:12" s="24" customFormat="1" ht="12" customHeight="1">
      <c r="B85" s="23"/>
      <c r="C85" s="20" t="s">
        <v>20</v>
      </c>
      <c r="F85" s="27" t="str">
        <f>F12</f>
        <v>nám. W. Churchilla 1938/4, 130 67 Praha 3 - Žižkov</v>
      </c>
      <c r="I85" s="20" t="s">
        <v>22</v>
      </c>
      <c r="J85" s="28" t="str">
        <f>IF(J12="","",J12)</f>
        <v>14. 3. 2023</v>
      </c>
      <c r="L85" s="23"/>
    </row>
    <row r="86" spans="2:12" s="24" customFormat="1" ht="6.95" customHeight="1">
      <c r="B86" s="23"/>
      <c r="L86" s="23"/>
    </row>
    <row r="87" spans="2:12" s="24" customFormat="1" ht="25.7" customHeight="1">
      <c r="B87" s="23"/>
      <c r="C87" s="20" t="s">
        <v>28</v>
      </c>
      <c r="F87" s="27" t="str">
        <f>E15</f>
        <v>Vysoká škola ekonomická v Praze</v>
      </c>
      <c r="I87" s="20" t="s">
        <v>35</v>
      </c>
      <c r="J87" s="57" t="str">
        <f>E21</f>
        <v>Studio Atelier AS, s.r.o.</v>
      </c>
      <c r="L87" s="23"/>
    </row>
    <row r="88" spans="2:12" s="24" customFormat="1" ht="25.7" customHeight="1">
      <c r="B88" s="23"/>
      <c r="C88" s="20" t="s">
        <v>34</v>
      </c>
      <c r="F88" s="27" t="str">
        <f>IF(E18="","",E18)</f>
        <v>Vyplňte pole</v>
      </c>
      <c r="I88" s="20" t="s">
        <v>40</v>
      </c>
      <c r="J88" s="57" t="str">
        <f>E24</f>
        <v>Speciosa International s.r.o.</v>
      </c>
      <c r="L88" s="23"/>
    </row>
    <row r="89" spans="2:12" s="24" customFormat="1" ht="10.35" customHeight="1">
      <c r="B89" s="23"/>
      <c r="L89" s="23"/>
    </row>
    <row r="90" spans="2:12" s="24" customFormat="1" ht="29.25" customHeight="1">
      <c r="B90" s="23"/>
      <c r="C90" s="58" t="s">
        <v>103</v>
      </c>
      <c r="D90" s="40"/>
      <c r="E90" s="40"/>
      <c r="F90" s="40"/>
      <c r="G90" s="40"/>
      <c r="H90" s="40"/>
      <c r="I90" s="40"/>
      <c r="J90" s="59" t="s">
        <v>104</v>
      </c>
      <c r="K90" s="40"/>
      <c r="L90" s="23"/>
    </row>
    <row r="91" spans="2:12" s="24" customFormat="1" ht="10.35" customHeight="1">
      <c r="B91" s="23"/>
      <c r="L91" s="23"/>
    </row>
    <row r="92" spans="2:47" s="24" customFormat="1" ht="22.9" customHeight="1">
      <c r="B92" s="23"/>
      <c r="C92" s="60" t="s">
        <v>105</v>
      </c>
      <c r="J92" s="35">
        <f>J113</f>
        <v>0</v>
      </c>
      <c r="L92" s="23"/>
      <c r="AU92" s="14" t="s">
        <v>106</v>
      </c>
    </row>
    <row r="93" spans="2:12" s="62" customFormat="1" ht="24.95" customHeight="1">
      <c r="B93" s="61"/>
      <c r="D93" s="63" t="s">
        <v>107</v>
      </c>
      <c r="E93" s="64"/>
      <c r="F93" s="64"/>
      <c r="G93" s="64"/>
      <c r="H93" s="64"/>
      <c r="I93" s="64"/>
      <c r="J93" s="65">
        <f>J114</f>
        <v>0</v>
      </c>
      <c r="L93" s="61"/>
    </row>
    <row r="94" spans="2:12" s="24" customFormat="1" ht="21.75" customHeight="1">
      <c r="B94" s="23"/>
      <c r="L94" s="23"/>
    </row>
    <row r="95" spans="2:12" s="24" customFormat="1" ht="6.95" customHeight="1">
      <c r="B95" s="53"/>
      <c r="C95" s="54"/>
      <c r="D95" s="54"/>
      <c r="E95" s="54"/>
      <c r="F95" s="54"/>
      <c r="G95" s="54"/>
      <c r="H95" s="54"/>
      <c r="I95" s="54"/>
      <c r="J95" s="54"/>
      <c r="K95" s="54"/>
      <c r="L95" s="23"/>
    </row>
    <row r="99" spans="2:12" s="24" customFormat="1" ht="6.95" customHeight="1">
      <c r="B99" s="55"/>
      <c r="C99" s="56"/>
      <c r="D99" s="56"/>
      <c r="E99" s="56"/>
      <c r="F99" s="56"/>
      <c r="G99" s="56"/>
      <c r="H99" s="56"/>
      <c r="I99" s="56"/>
      <c r="J99" s="56"/>
      <c r="K99" s="56"/>
      <c r="L99" s="23"/>
    </row>
    <row r="100" spans="2:12" s="24" customFormat="1" ht="24.95" customHeight="1">
      <c r="B100" s="23"/>
      <c r="C100" s="18" t="s">
        <v>108</v>
      </c>
      <c r="L100" s="23"/>
    </row>
    <row r="101" spans="2:12" s="24" customFormat="1" ht="6.95" customHeight="1">
      <c r="B101" s="23"/>
      <c r="L101" s="23"/>
    </row>
    <row r="102" spans="2:12" s="24" customFormat="1" ht="12" customHeight="1">
      <c r="B102" s="23"/>
      <c r="C102" s="20" t="s">
        <v>14</v>
      </c>
      <c r="L102" s="23"/>
    </row>
    <row r="103" spans="2:12" s="24" customFormat="1" ht="16.5" customHeight="1">
      <c r="B103" s="23"/>
      <c r="E103" s="21" t="str">
        <f>E7</f>
        <v>VŠE Coworkingové centrum - MOBILIÁŘ</v>
      </c>
      <c r="F103" s="22"/>
      <c r="G103" s="22"/>
      <c r="H103" s="22"/>
      <c r="L103" s="23"/>
    </row>
    <row r="104" spans="2:12" s="24" customFormat="1" ht="12" customHeight="1">
      <c r="B104" s="23"/>
      <c r="C104" s="20" t="s">
        <v>100</v>
      </c>
      <c r="L104" s="23"/>
    </row>
    <row r="105" spans="2:12" s="24" customFormat="1" ht="16.5" customHeight="1">
      <c r="B105" s="23"/>
      <c r="E105" s="25" t="str">
        <f>E9</f>
        <v>SO 02 - Mobiliář</v>
      </c>
      <c r="F105" s="26"/>
      <c r="G105" s="26"/>
      <c r="H105" s="26"/>
      <c r="L105" s="23"/>
    </row>
    <row r="106" spans="2:12" s="24" customFormat="1" ht="6.95" customHeight="1">
      <c r="B106" s="23"/>
      <c r="L106" s="23"/>
    </row>
    <row r="107" spans="2:12" s="24" customFormat="1" ht="12" customHeight="1">
      <c r="B107" s="23"/>
      <c r="C107" s="20" t="s">
        <v>20</v>
      </c>
      <c r="F107" s="27" t="str">
        <f>F12</f>
        <v>nám. W. Churchilla 1938/4, 130 67 Praha 3 - Žižkov</v>
      </c>
      <c r="I107" s="20" t="s">
        <v>22</v>
      </c>
      <c r="J107" s="28" t="str">
        <f>IF(J12="","",J12)</f>
        <v>14. 3. 2023</v>
      </c>
      <c r="L107" s="23"/>
    </row>
    <row r="108" spans="2:12" s="24" customFormat="1" ht="6.95" customHeight="1">
      <c r="B108" s="23"/>
      <c r="L108" s="23"/>
    </row>
    <row r="109" spans="2:12" s="24" customFormat="1" ht="25.7" customHeight="1">
      <c r="B109" s="23"/>
      <c r="C109" s="20" t="s">
        <v>28</v>
      </c>
      <c r="F109" s="27" t="str">
        <f>E15</f>
        <v>Vysoká škola ekonomická v Praze</v>
      </c>
      <c r="I109" s="20" t="s">
        <v>35</v>
      </c>
      <c r="J109" s="57" t="str">
        <f>E21</f>
        <v>Studio Atelier AS, s.r.o.</v>
      </c>
      <c r="L109" s="23"/>
    </row>
    <row r="110" spans="2:12" s="24" customFormat="1" ht="25.7" customHeight="1">
      <c r="B110" s="23"/>
      <c r="C110" s="20" t="s">
        <v>34</v>
      </c>
      <c r="F110" s="27" t="str">
        <f>IF(E18="","",E18)</f>
        <v>Vyplňte pole</v>
      </c>
      <c r="I110" s="20" t="s">
        <v>40</v>
      </c>
      <c r="J110" s="57" t="str">
        <f>E24</f>
        <v>Speciosa International s.r.o.</v>
      </c>
      <c r="L110" s="23"/>
    </row>
    <row r="111" spans="2:12" s="24" customFormat="1" ht="10.35" customHeight="1">
      <c r="B111" s="23"/>
      <c r="L111" s="23"/>
    </row>
    <row r="112" spans="2:20" s="73" customFormat="1" ht="29.25" customHeight="1">
      <c r="B112" s="66"/>
      <c r="C112" s="67" t="s">
        <v>109</v>
      </c>
      <c r="D112" s="68" t="s">
        <v>70</v>
      </c>
      <c r="E112" s="68" t="s">
        <v>66</v>
      </c>
      <c r="F112" s="68" t="s">
        <v>67</v>
      </c>
      <c r="G112" s="68" t="s">
        <v>110</v>
      </c>
      <c r="H112" s="68" t="s">
        <v>111</v>
      </c>
      <c r="I112" s="68" t="s">
        <v>112</v>
      </c>
      <c r="J112" s="68" t="s">
        <v>104</v>
      </c>
      <c r="K112" s="69" t="s">
        <v>113</v>
      </c>
      <c r="L112" s="66"/>
      <c r="M112" s="70" t="s">
        <v>1</v>
      </c>
      <c r="N112" s="71" t="s">
        <v>49</v>
      </c>
      <c r="O112" s="71" t="s">
        <v>114</v>
      </c>
      <c r="P112" s="71" t="s">
        <v>115</v>
      </c>
      <c r="Q112" s="71" t="s">
        <v>116</v>
      </c>
      <c r="R112" s="71" t="s">
        <v>117</v>
      </c>
      <c r="S112" s="71" t="s">
        <v>118</v>
      </c>
      <c r="T112" s="72" t="s">
        <v>119</v>
      </c>
    </row>
    <row r="113" spans="2:63" s="24" customFormat="1" ht="22.9" customHeight="1">
      <c r="B113" s="23"/>
      <c r="C113" s="74" t="s">
        <v>120</v>
      </c>
      <c r="J113" s="75">
        <f>BK113</f>
        <v>0</v>
      </c>
      <c r="L113" s="23"/>
      <c r="M113" s="76"/>
      <c r="N113" s="33"/>
      <c r="O113" s="33"/>
      <c r="P113" s="77">
        <f>P114</f>
        <v>0</v>
      </c>
      <c r="Q113" s="33"/>
      <c r="R113" s="77">
        <f>R114</f>
        <v>0</v>
      </c>
      <c r="S113" s="33"/>
      <c r="T113" s="78">
        <f>T114</f>
        <v>0</v>
      </c>
      <c r="AT113" s="14" t="s">
        <v>84</v>
      </c>
      <c r="AU113" s="14" t="s">
        <v>106</v>
      </c>
      <c r="BK113" s="79">
        <f>BK114</f>
        <v>0</v>
      </c>
    </row>
    <row r="114" spans="2:63" s="81" customFormat="1" ht="25.9" customHeight="1">
      <c r="B114" s="80"/>
      <c r="D114" s="82" t="s">
        <v>84</v>
      </c>
      <c r="E114" s="83" t="s">
        <v>121</v>
      </c>
      <c r="F114" s="83" t="s">
        <v>122</v>
      </c>
      <c r="J114" s="84">
        <f>BK114</f>
        <v>0</v>
      </c>
      <c r="L114" s="80"/>
      <c r="M114" s="85"/>
      <c r="P114" s="86">
        <f>SUM(P115:P184)</f>
        <v>0</v>
      </c>
      <c r="R114" s="86">
        <f>SUM(R115:R184)</f>
        <v>0</v>
      </c>
      <c r="T114" s="87">
        <f>SUM(T115:T184)</f>
        <v>0</v>
      </c>
      <c r="AR114" s="82" t="s">
        <v>93</v>
      </c>
      <c r="AT114" s="88" t="s">
        <v>84</v>
      </c>
      <c r="AU114" s="88" t="s">
        <v>85</v>
      </c>
      <c r="AY114" s="82" t="s">
        <v>123</v>
      </c>
      <c r="BK114" s="89">
        <f>SUM(BK115:BK184)</f>
        <v>0</v>
      </c>
    </row>
    <row r="115" spans="2:65" s="24" customFormat="1" ht="39.75" customHeight="1" hidden="1">
      <c r="B115" s="23"/>
      <c r="C115" s="90" t="s">
        <v>93</v>
      </c>
      <c r="D115" s="90" t="s">
        <v>124</v>
      </c>
      <c r="E115" s="91" t="s">
        <v>125</v>
      </c>
      <c r="F115" s="92" t="s">
        <v>351</v>
      </c>
      <c r="G115" s="93" t="s">
        <v>126</v>
      </c>
      <c r="H115" s="94">
        <v>0</v>
      </c>
      <c r="I115" s="95">
        <v>0</v>
      </c>
      <c r="J115" s="95">
        <f>ROUND(I115*H115,2)</f>
        <v>0</v>
      </c>
      <c r="K115" s="96" t="s">
        <v>1</v>
      </c>
      <c r="L115" s="23"/>
      <c r="M115" s="97" t="s">
        <v>1</v>
      </c>
      <c r="N115" s="98" t="s">
        <v>50</v>
      </c>
      <c r="O115" s="99">
        <v>0</v>
      </c>
      <c r="P115" s="99">
        <f>O115*H115</f>
        <v>0</v>
      </c>
      <c r="Q115" s="99">
        <v>0</v>
      </c>
      <c r="R115" s="99">
        <f>Q115*H115</f>
        <v>0</v>
      </c>
      <c r="S115" s="99">
        <v>0</v>
      </c>
      <c r="T115" s="100">
        <f>S115*H115</f>
        <v>0</v>
      </c>
      <c r="AR115" s="101" t="s">
        <v>127</v>
      </c>
      <c r="AT115" s="101" t="s">
        <v>124</v>
      </c>
      <c r="AU115" s="101" t="s">
        <v>93</v>
      </c>
      <c r="AY115" s="14" t="s">
        <v>123</v>
      </c>
      <c r="BE115" s="102">
        <f>IF(N115="základní",J115,0)</f>
        <v>0</v>
      </c>
      <c r="BF115" s="102">
        <f>IF(N115="snížená",J115,0)</f>
        <v>0</v>
      </c>
      <c r="BG115" s="102">
        <f>IF(N115="zákl. přenesená",J115,0)</f>
        <v>0</v>
      </c>
      <c r="BH115" s="102">
        <f>IF(N115="sníž. přenesená",J115,0)</f>
        <v>0</v>
      </c>
      <c r="BI115" s="102">
        <f>IF(N115="nulová",J115,0)</f>
        <v>0</v>
      </c>
      <c r="BJ115" s="14" t="s">
        <v>93</v>
      </c>
      <c r="BK115" s="102">
        <f>ROUND(I115*H115,2)</f>
        <v>0</v>
      </c>
      <c r="BL115" s="14" t="s">
        <v>127</v>
      </c>
      <c r="BM115" s="101" t="s">
        <v>128</v>
      </c>
    </row>
    <row r="116" spans="2:47" s="24" customFormat="1" ht="117" hidden="1">
      <c r="B116" s="23"/>
      <c r="D116" s="103" t="s">
        <v>129</v>
      </c>
      <c r="F116" s="104" t="s">
        <v>130</v>
      </c>
      <c r="L116" s="23"/>
      <c r="M116" s="105"/>
      <c r="T116" s="106"/>
      <c r="AT116" s="14" t="s">
        <v>129</v>
      </c>
      <c r="AU116" s="14" t="s">
        <v>93</v>
      </c>
    </row>
    <row r="117" spans="2:65" s="24" customFormat="1" ht="39.75" customHeight="1" hidden="1">
      <c r="B117" s="23"/>
      <c r="C117" s="90" t="s">
        <v>95</v>
      </c>
      <c r="D117" s="90" t="s">
        <v>124</v>
      </c>
      <c r="E117" s="91" t="s">
        <v>131</v>
      </c>
      <c r="F117" s="92" t="s">
        <v>352</v>
      </c>
      <c r="G117" s="93" t="s">
        <v>126</v>
      </c>
      <c r="H117" s="94">
        <v>0</v>
      </c>
      <c r="I117" s="95">
        <v>0</v>
      </c>
      <c r="J117" s="95">
        <f>ROUND(I117*H117,2)</f>
        <v>0</v>
      </c>
      <c r="K117" s="96" t="s">
        <v>1</v>
      </c>
      <c r="L117" s="23"/>
      <c r="M117" s="97" t="s">
        <v>1</v>
      </c>
      <c r="N117" s="98" t="s">
        <v>50</v>
      </c>
      <c r="O117" s="99">
        <v>0</v>
      </c>
      <c r="P117" s="99">
        <f>O117*H117</f>
        <v>0</v>
      </c>
      <c r="Q117" s="99">
        <v>0</v>
      </c>
      <c r="R117" s="99">
        <f>Q117*H117</f>
        <v>0</v>
      </c>
      <c r="S117" s="99">
        <v>0</v>
      </c>
      <c r="T117" s="100">
        <f>S117*H117</f>
        <v>0</v>
      </c>
      <c r="AR117" s="101" t="s">
        <v>127</v>
      </c>
      <c r="AT117" s="101" t="s">
        <v>124</v>
      </c>
      <c r="AU117" s="101" t="s">
        <v>93</v>
      </c>
      <c r="AY117" s="14" t="s">
        <v>123</v>
      </c>
      <c r="BE117" s="102">
        <f>IF(N117="základní",J117,0)</f>
        <v>0</v>
      </c>
      <c r="BF117" s="102">
        <f>IF(N117="snížená",J117,0)</f>
        <v>0</v>
      </c>
      <c r="BG117" s="102">
        <f>IF(N117="zákl. přenesená",J117,0)</f>
        <v>0</v>
      </c>
      <c r="BH117" s="102">
        <f>IF(N117="sníž. přenesená",J117,0)</f>
        <v>0</v>
      </c>
      <c r="BI117" s="102">
        <f>IF(N117="nulová",J117,0)</f>
        <v>0</v>
      </c>
      <c r="BJ117" s="14" t="s">
        <v>93</v>
      </c>
      <c r="BK117" s="102">
        <f>ROUND(I117*H117,2)</f>
        <v>0</v>
      </c>
      <c r="BL117" s="14" t="s">
        <v>127</v>
      </c>
      <c r="BM117" s="101" t="s">
        <v>132</v>
      </c>
    </row>
    <row r="118" spans="2:47" s="24" customFormat="1" ht="117" hidden="1">
      <c r="B118" s="23"/>
      <c r="D118" s="103" t="s">
        <v>129</v>
      </c>
      <c r="F118" s="104" t="s">
        <v>130</v>
      </c>
      <c r="L118" s="23"/>
      <c r="M118" s="105"/>
      <c r="T118" s="106"/>
      <c r="AT118" s="14" t="s">
        <v>129</v>
      </c>
      <c r="AU118" s="14" t="s">
        <v>93</v>
      </c>
    </row>
    <row r="119" spans="2:65" s="24" customFormat="1" ht="24.2" customHeight="1">
      <c r="B119" s="23"/>
      <c r="C119" s="90" t="s">
        <v>133</v>
      </c>
      <c r="D119" s="90" t="s">
        <v>124</v>
      </c>
      <c r="E119" s="91" t="s">
        <v>134</v>
      </c>
      <c r="F119" s="96" t="s">
        <v>135</v>
      </c>
      <c r="G119" s="93" t="s">
        <v>126</v>
      </c>
      <c r="H119" s="107">
        <v>1</v>
      </c>
      <c r="I119" s="6"/>
      <c r="J119" s="1">
        <f>ROUND(I119*H119,2)</f>
        <v>0</v>
      </c>
      <c r="K119" s="96" t="s">
        <v>1</v>
      </c>
      <c r="L119" s="23"/>
      <c r="M119" s="97" t="s">
        <v>1</v>
      </c>
      <c r="N119" s="98" t="s">
        <v>50</v>
      </c>
      <c r="O119" s="99">
        <v>0</v>
      </c>
      <c r="P119" s="99">
        <f>O119*H119</f>
        <v>0</v>
      </c>
      <c r="Q119" s="99">
        <v>0</v>
      </c>
      <c r="R119" s="99">
        <f>Q119*H119</f>
        <v>0</v>
      </c>
      <c r="S119" s="99">
        <v>0</v>
      </c>
      <c r="T119" s="100">
        <f>S119*H119</f>
        <v>0</v>
      </c>
      <c r="AR119" s="101" t="s">
        <v>127</v>
      </c>
      <c r="AT119" s="101" t="s">
        <v>124</v>
      </c>
      <c r="AU119" s="101" t="s">
        <v>93</v>
      </c>
      <c r="AY119" s="14" t="s">
        <v>123</v>
      </c>
      <c r="BE119" s="102">
        <f>IF(N119="základní",J119,0)</f>
        <v>0</v>
      </c>
      <c r="BF119" s="102">
        <f>IF(N119="snížená",J119,0)</f>
        <v>0</v>
      </c>
      <c r="BG119" s="102">
        <f>IF(N119="zákl. přenesená",J119,0)</f>
        <v>0</v>
      </c>
      <c r="BH119" s="102">
        <f>IF(N119="sníž. přenesená",J119,0)</f>
        <v>0</v>
      </c>
      <c r="BI119" s="102">
        <f>IF(N119="nulová",J119,0)</f>
        <v>0</v>
      </c>
      <c r="BJ119" s="14" t="s">
        <v>93</v>
      </c>
      <c r="BK119" s="102">
        <f>ROUND(I119*H119,2)</f>
        <v>0</v>
      </c>
      <c r="BL119" s="14" t="s">
        <v>127</v>
      </c>
      <c r="BM119" s="101" t="s">
        <v>136</v>
      </c>
    </row>
    <row r="120" spans="2:47" s="24" customFormat="1" ht="87.75">
      <c r="B120" s="23"/>
      <c r="D120" s="103" t="s">
        <v>129</v>
      </c>
      <c r="F120" s="104" t="s">
        <v>137</v>
      </c>
      <c r="L120" s="23"/>
      <c r="M120" s="105"/>
      <c r="T120" s="106"/>
      <c r="AT120" s="14" t="s">
        <v>129</v>
      </c>
      <c r="AU120" s="14" t="s">
        <v>93</v>
      </c>
    </row>
    <row r="121" spans="2:65" s="24" customFormat="1" ht="24.2" customHeight="1">
      <c r="B121" s="23"/>
      <c r="C121" s="90" t="s">
        <v>127</v>
      </c>
      <c r="D121" s="90" t="s">
        <v>124</v>
      </c>
      <c r="E121" s="91" t="s">
        <v>138</v>
      </c>
      <c r="F121" s="96" t="s">
        <v>139</v>
      </c>
      <c r="G121" s="93" t="s">
        <v>126</v>
      </c>
      <c r="H121" s="107">
        <v>1</v>
      </c>
      <c r="I121" s="6"/>
      <c r="J121" s="1">
        <f>ROUND(I121*H121,2)</f>
        <v>0</v>
      </c>
      <c r="K121" s="96" t="s">
        <v>1</v>
      </c>
      <c r="L121" s="23"/>
      <c r="M121" s="97" t="s">
        <v>1</v>
      </c>
      <c r="N121" s="98" t="s">
        <v>50</v>
      </c>
      <c r="O121" s="99">
        <v>0</v>
      </c>
      <c r="P121" s="99">
        <f>O121*H121</f>
        <v>0</v>
      </c>
      <c r="Q121" s="99">
        <v>0</v>
      </c>
      <c r="R121" s="99">
        <f>Q121*H121</f>
        <v>0</v>
      </c>
      <c r="S121" s="99">
        <v>0</v>
      </c>
      <c r="T121" s="100">
        <f>S121*H121</f>
        <v>0</v>
      </c>
      <c r="AR121" s="101" t="s">
        <v>127</v>
      </c>
      <c r="AT121" s="101" t="s">
        <v>124</v>
      </c>
      <c r="AU121" s="101" t="s">
        <v>93</v>
      </c>
      <c r="AY121" s="14" t="s">
        <v>123</v>
      </c>
      <c r="BE121" s="102">
        <f>IF(N121="základní",J121,0)</f>
        <v>0</v>
      </c>
      <c r="BF121" s="102">
        <f>IF(N121="snížená",J121,0)</f>
        <v>0</v>
      </c>
      <c r="BG121" s="102">
        <f>IF(N121="zákl. přenesená",J121,0)</f>
        <v>0</v>
      </c>
      <c r="BH121" s="102">
        <f>IF(N121="sníž. přenesená",J121,0)</f>
        <v>0</v>
      </c>
      <c r="BI121" s="102">
        <f>IF(N121="nulová",J121,0)</f>
        <v>0</v>
      </c>
      <c r="BJ121" s="14" t="s">
        <v>93</v>
      </c>
      <c r="BK121" s="102">
        <f>ROUND(I121*H121,2)</f>
        <v>0</v>
      </c>
      <c r="BL121" s="14" t="s">
        <v>127</v>
      </c>
      <c r="BM121" s="101" t="s">
        <v>140</v>
      </c>
    </row>
    <row r="122" spans="2:47" s="24" customFormat="1" ht="48.75">
      <c r="B122" s="23"/>
      <c r="D122" s="103" t="s">
        <v>129</v>
      </c>
      <c r="F122" s="104" t="s">
        <v>141</v>
      </c>
      <c r="L122" s="23"/>
      <c r="M122" s="105"/>
      <c r="T122" s="106"/>
      <c r="AT122" s="14" t="s">
        <v>129</v>
      </c>
      <c r="AU122" s="14" t="s">
        <v>93</v>
      </c>
    </row>
    <row r="123" spans="2:65" s="24" customFormat="1" ht="16.5" customHeight="1">
      <c r="B123" s="23"/>
      <c r="C123" s="90" t="s">
        <v>142</v>
      </c>
      <c r="D123" s="90" t="s">
        <v>124</v>
      </c>
      <c r="E123" s="91" t="s">
        <v>143</v>
      </c>
      <c r="F123" s="96" t="s">
        <v>144</v>
      </c>
      <c r="G123" s="93" t="s">
        <v>126</v>
      </c>
      <c r="H123" s="107">
        <v>24</v>
      </c>
      <c r="I123" s="6"/>
      <c r="J123" s="1">
        <f>ROUND(I123*H123,2)</f>
        <v>0</v>
      </c>
      <c r="K123" s="96" t="s">
        <v>1</v>
      </c>
      <c r="L123" s="23"/>
      <c r="M123" s="97" t="s">
        <v>1</v>
      </c>
      <c r="N123" s="98" t="s">
        <v>50</v>
      </c>
      <c r="O123" s="99">
        <v>0</v>
      </c>
      <c r="P123" s="99">
        <f>O123*H123</f>
        <v>0</v>
      </c>
      <c r="Q123" s="99">
        <v>0</v>
      </c>
      <c r="R123" s="99">
        <f>Q123*H123</f>
        <v>0</v>
      </c>
      <c r="S123" s="99">
        <v>0</v>
      </c>
      <c r="T123" s="100">
        <f>S123*H123</f>
        <v>0</v>
      </c>
      <c r="AR123" s="101" t="s">
        <v>127</v>
      </c>
      <c r="AT123" s="101" t="s">
        <v>124</v>
      </c>
      <c r="AU123" s="101" t="s">
        <v>93</v>
      </c>
      <c r="AY123" s="14" t="s">
        <v>123</v>
      </c>
      <c r="BE123" s="102">
        <f>IF(N123="základní",J123,0)</f>
        <v>0</v>
      </c>
      <c r="BF123" s="102">
        <f>IF(N123="snížená",J123,0)</f>
        <v>0</v>
      </c>
      <c r="BG123" s="102">
        <f>IF(N123="zákl. přenesená",J123,0)</f>
        <v>0</v>
      </c>
      <c r="BH123" s="102">
        <f>IF(N123="sníž. přenesená",J123,0)</f>
        <v>0</v>
      </c>
      <c r="BI123" s="102">
        <f>IF(N123="nulová",J123,0)</f>
        <v>0</v>
      </c>
      <c r="BJ123" s="14" t="s">
        <v>93</v>
      </c>
      <c r="BK123" s="102">
        <f>ROUND(I123*H123,2)</f>
        <v>0</v>
      </c>
      <c r="BL123" s="14" t="s">
        <v>127</v>
      </c>
      <c r="BM123" s="101" t="s">
        <v>145</v>
      </c>
    </row>
    <row r="124" spans="2:47" s="24" customFormat="1" ht="48.75">
      <c r="B124" s="23"/>
      <c r="D124" s="103" t="s">
        <v>129</v>
      </c>
      <c r="F124" s="104" t="s">
        <v>146</v>
      </c>
      <c r="L124" s="23"/>
      <c r="M124" s="105"/>
      <c r="T124" s="106"/>
      <c r="AT124" s="14" t="s">
        <v>129</v>
      </c>
      <c r="AU124" s="14" t="s">
        <v>93</v>
      </c>
    </row>
    <row r="125" spans="2:65" s="24" customFormat="1" ht="16.5" customHeight="1">
      <c r="B125" s="23"/>
      <c r="C125" s="90" t="s">
        <v>147</v>
      </c>
      <c r="D125" s="90" t="s">
        <v>124</v>
      </c>
      <c r="E125" s="91" t="s">
        <v>148</v>
      </c>
      <c r="F125" s="96" t="s">
        <v>149</v>
      </c>
      <c r="G125" s="93" t="s">
        <v>126</v>
      </c>
      <c r="H125" s="107">
        <v>12</v>
      </c>
      <c r="I125" s="6"/>
      <c r="J125" s="1">
        <f>ROUND(I125*H125,2)</f>
        <v>0</v>
      </c>
      <c r="K125" s="96" t="s">
        <v>1</v>
      </c>
      <c r="L125" s="23"/>
      <c r="M125" s="97" t="s">
        <v>1</v>
      </c>
      <c r="N125" s="98" t="s">
        <v>50</v>
      </c>
      <c r="O125" s="99">
        <v>0</v>
      </c>
      <c r="P125" s="99">
        <f>O125*H125</f>
        <v>0</v>
      </c>
      <c r="Q125" s="99">
        <v>0</v>
      </c>
      <c r="R125" s="99">
        <f>Q125*H125</f>
        <v>0</v>
      </c>
      <c r="S125" s="99">
        <v>0</v>
      </c>
      <c r="T125" s="100">
        <f>S125*H125</f>
        <v>0</v>
      </c>
      <c r="AR125" s="101" t="s">
        <v>127</v>
      </c>
      <c r="AT125" s="101" t="s">
        <v>124</v>
      </c>
      <c r="AU125" s="101" t="s">
        <v>93</v>
      </c>
      <c r="AY125" s="14" t="s">
        <v>123</v>
      </c>
      <c r="BE125" s="102">
        <f>IF(N125="základní",J125,0)</f>
        <v>0</v>
      </c>
      <c r="BF125" s="102">
        <f>IF(N125="snížená",J125,0)</f>
        <v>0</v>
      </c>
      <c r="BG125" s="102">
        <f>IF(N125="zákl. přenesená",J125,0)</f>
        <v>0</v>
      </c>
      <c r="BH125" s="102">
        <f>IF(N125="sníž. přenesená",J125,0)</f>
        <v>0</v>
      </c>
      <c r="BI125" s="102">
        <f>IF(N125="nulová",J125,0)</f>
        <v>0</v>
      </c>
      <c r="BJ125" s="14" t="s">
        <v>93</v>
      </c>
      <c r="BK125" s="102">
        <f>ROUND(I125*H125,2)</f>
        <v>0</v>
      </c>
      <c r="BL125" s="14" t="s">
        <v>127</v>
      </c>
      <c r="BM125" s="101" t="s">
        <v>150</v>
      </c>
    </row>
    <row r="126" spans="2:47" s="24" customFormat="1" ht="58.5">
      <c r="B126" s="23"/>
      <c r="D126" s="103" t="s">
        <v>129</v>
      </c>
      <c r="F126" s="104" t="s">
        <v>151</v>
      </c>
      <c r="L126" s="23"/>
      <c r="M126" s="105"/>
      <c r="T126" s="106"/>
      <c r="AT126" s="14" t="s">
        <v>129</v>
      </c>
      <c r="AU126" s="14" t="s">
        <v>93</v>
      </c>
    </row>
    <row r="127" spans="2:65" s="24" customFormat="1" ht="16.5" customHeight="1">
      <c r="B127" s="23"/>
      <c r="C127" s="90" t="s">
        <v>152</v>
      </c>
      <c r="D127" s="90" t="s">
        <v>124</v>
      </c>
      <c r="E127" s="91" t="s">
        <v>153</v>
      </c>
      <c r="F127" s="96" t="s">
        <v>154</v>
      </c>
      <c r="G127" s="93" t="s">
        <v>126</v>
      </c>
      <c r="H127" s="107">
        <v>24</v>
      </c>
      <c r="I127" s="6"/>
      <c r="J127" s="1">
        <f>ROUND(I127*H127,2)</f>
        <v>0</v>
      </c>
      <c r="K127" s="96" t="s">
        <v>1</v>
      </c>
      <c r="L127" s="23"/>
      <c r="M127" s="97" t="s">
        <v>1</v>
      </c>
      <c r="N127" s="98" t="s">
        <v>50</v>
      </c>
      <c r="O127" s="99">
        <v>0</v>
      </c>
      <c r="P127" s="99">
        <f>O127*H127</f>
        <v>0</v>
      </c>
      <c r="Q127" s="99">
        <v>0</v>
      </c>
      <c r="R127" s="99">
        <f>Q127*H127</f>
        <v>0</v>
      </c>
      <c r="S127" s="99">
        <v>0</v>
      </c>
      <c r="T127" s="100">
        <f>S127*H127</f>
        <v>0</v>
      </c>
      <c r="AR127" s="101" t="s">
        <v>127</v>
      </c>
      <c r="AT127" s="101" t="s">
        <v>124</v>
      </c>
      <c r="AU127" s="101" t="s">
        <v>93</v>
      </c>
      <c r="AY127" s="14" t="s">
        <v>123</v>
      </c>
      <c r="BE127" s="102">
        <f>IF(N127="základní",J127,0)</f>
        <v>0</v>
      </c>
      <c r="BF127" s="102">
        <f>IF(N127="snížená",J127,0)</f>
        <v>0</v>
      </c>
      <c r="BG127" s="102">
        <f>IF(N127="zákl. přenesená",J127,0)</f>
        <v>0</v>
      </c>
      <c r="BH127" s="102">
        <f>IF(N127="sníž. přenesená",J127,0)</f>
        <v>0</v>
      </c>
      <c r="BI127" s="102">
        <f>IF(N127="nulová",J127,0)</f>
        <v>0</v>
      </c>
      <c r="BJ127" s="14" t="s">
        <v>93</v>
      </c>
      <c r="BK127" s="102">
        <f>ROUND(I127*H127,2)</f>
        <v>0</v>
      </c>
      <c r="BL127" s="14" t="s">
        <v>127</v>
      </c>
      <c r="BM127" s="101" t="s">
        <v>155</v>
      </c>
    </row>
    <row r="128" spans="2:47" s="24" customFormat="1" ht="48.75">
      <c r="B128" s="23"/>
      <c r="D128" s="103" t="s">
        <v>129</v>
      </c>
      <c r="F128" s="104" t="s">
        <v>156</v>
      </c>
      <c r="L128" s="23"/>
      <c r="M128" s="105"/>
      <c r="T128" s="106"/>
      <c r="AT128" s="14" t="s">
        <v>129</v>
      </c>
      <c r="AU128" s="14" t="s">
        <v>93</v>
      </c>
    </row>
    <row r="129" spans="2:65" s="24" customFormat="1" ht="16.5" customHeight="1">
      <c r="B129" s="23"/>
      <c r="C129" s="90" t="s">
        <v>157</v>
      </c>
      <c r="D129" s="90" t="s">
        <v>124</v>
      </c>
      <c r="E129" s="91" t="s">
        <v>158</v>
      </c>
      <c r="F129" s="96" t="s">
        <v>159</v>
      </c>
      <c r="G129" s="93" t="s">
        <v>126</v>
      </c>
      <c r="H129" s="107">
        <v>6</v>
      </c>
      <c r="I129" s="6"/>
      <c r="J129" s="1">
        <f>ROUND(I129*H129,2)</f>
        <v>0</v>
      </c>
      <c r="K129" s="96" t="s">
        <v>1</v>
      </c>
      <c r="L129" s="23"/>
      <c r="M129" s="97" t="s">
        <v>1</v>
      </c>
      <c r="N129" s="98" t="s">
        <v>50</v>
      </c>
      <c r="O129" s="99">
        <v>0</v>
      </c>
      <c r="P129" s="99">
        <f>O129*H129</f>
        <v>0</v>
      </c>
      <c r="Q129" s="99">
        <v>0</v>
      </c>
      <c r="R129" s="99">
        <f>Q129*H129</f>
        <v>0</v>
      </c>
      <c r="S129" s="99">
        <v>0</v>
      </c>
      <c r="T129" s="100">
        <f>S129*H129</f>
        <v>0</v>
      </c>
      <c r="AR129" s="101" t="s">
        <v>127</v>
      </c>
      <c r="AT129" s="101" t="s">
        <v>124</v>
      </c>
      <c r="AU129" s="101" t="s">
        <v>93</v>
      </c>
      <c r="AY129" s="14" t="s">
        <v>123</v>
      </c>
      <c r="BE129" s="102">
        <f>IF(N129="základní",J129,0)</f>
        <v>0</v>
      </c>
      <c r="BF129" s="102">
        <f>IF(N129="snížená",J129,0)</f>
        <v>0</v>
      </c>
      <c r="BG129" s="102">
        <f>IF(N129="zákl. přenesená",J129,0)</f>
        <v>0</v>
      </c>
      <c r="BH129" s="102">
        <f>IF(N129="sníž. přenesená",J129,0)</f>
        <v>0</v>
      </c>
      <c r="BI129" s="102">
        <f>IF(N129="nulová",J129,0)</f>
        <v>0</v>
      </c>
      <c r="BJ129" s="14" t="s">
        <v>93</v>
      </c>
      <c r="BK129" s="102">
        <f>ROUND(I129*H129,2)</f>
        <v>0</v>
      </c>
      <c r="BL129" s="14" t="s">
        <v>127</v>
      </c>
      <c r="BM129" s="101" t="s">
        <v>160</v>
      </c>
    </row>
    <row r="130" spans="2:47" s="24" customFormat="1" ht="39">
      <c r="B130" s="23"/>
      <c r="D130" s="103" t="s">
        <v>129</v>
      </c>
      <c r="F130" s="104" t="s">
        <v>161</v>
      </c>
      <c r="L130" s="23"/>
      <c r="M130" s="105"/>
      <c r="T130" s="106"/>
      <c r="AT130" s="14" t="s">
        <v>129</v>
      </c>
      <c r="AU130" s="14" t="s">
        <v>93</v>
      </c>
    </row>
    <row r="131" spans="2:65" s="24" customFormat="1" ht="21.75" customHeight="1">
      <c r="B131" s="23"/>
      <c r="C131" s="90" t="s">
        <v>162</v>
      </c>
      <c r="D131" s="90" t="s">
        <v>124</v>
      </c>
      <c r="E131" s="91" t="s">
        <v>163</v>
      </c>
      <c r="F131" s="96" t="s">
        <v>164</v>
      </c>
      <c r="G131" s="93" t="s">
        <v>126</v>
      </c>
      <c r="H131" s="107">
        <v>17</v>
      </c>
      <c r="I131" s="6"/>
      <c r="J131" s="1">
        <f>ROUND(I131*H131,2)</f>
        <v>0</v>
      </c>
      <c r="K131" s="96" t="s">
        <v>1</v>
      </c>
      <c r="L131" s="23"/>
      <c r="M131" s="97" t="s">
        <v>1</v>
      </c>
      <c r="N131" s="98" t="s">
        <v>50</v>
      </c>
      <c r="O131" s="99">
        <v>0</v>
      </c>
      <c r="P131" s="99">
        <f>O131*H131</f>
        <v>0</v>
      </c>
      <c r="Q131" s="99">
        <v>0</v>
      </c>
      <c r="R131" s="99">
        <f>Q131*H131</f>
        <v>0</v>
      </c>
      <c r="S131" s="99">
        <v>0</v>
      </c>
      <c r="T131" s="100">
        <f>S131*H131</f>
        <v>0</v>
      </c>
      <c r="AR131" s="101" t="s">
        <v>127</v>
      </c>
      <c r="AT131" s="101" t="s">
        <v>124</v>
      </c>
      <c r="AU131" s="101" t="s">
        <v>93</v>
      </c>
      <c r="AY131" s="14" t="s">
        <v>123</v>
      </c>
      <c r="BE131" s="102">
        <f>IF(N131="základní",J131,0)</f>
        <v>0</v>
      </c>
      <c r="BF131" s="102">
        <f>IF(N131="snížená",J131,0)</f>
        <v>0</v>
      </c>
      <c r="BG131" s="102">
        <f>IF(N131="zákl. přenesená",J131,0)</f>
        <v>0</v>
      </c>
      <c r="BH131" s="102">
        <f>IF(N131="sníž. přenesená",J131,0)</f>
        <v>0</v>
      </c>
      <c r="BI131" s="102">
        <f>IF(N131="nulová",J131,0)</f>
        <v>0</v>
      </c>
      <c r="BJ131" s="14" t="s">
        <v>93</v>
      </c>
      <c r="BK131" s="102">
        <f>ROUND(I131*H131,2)</f>
        <v>0</v>
      </c>
      <c r="BL131" s="14" t="s">
        <v>127</v>
      </c>
      <c r="BM131" s="101" t="s">
        <v>165</v>
      </c>
    </row>
    <row r="132" spans="2:47" s="24" customFormat="1" ht="39">
      <c r="B132" s="23"/>
      <c r="D132" s="103" t="s">
        <v>129</v>
      </c>
      <c r="F132" s="104" t="s">
        <v>161</v>
      </c>
      <c r="L132" s="23"/>
      <c r="M132" s="105"/>
      <c r="T132" s="106"/>
      <c r="AT132" s="14" t="s">
        <v>129</v>
      </c>
      <c r="AU132" s="14" t="s">
        <v>93</v>
      </c>
    </row>
    <row r="133" spans="2:65" s="24" customFormat="1" ht="16.5" customHeight="1">
      <c r="B133" s="23"/>
      <c r="C133" s="90" t="s">
        <v>166</v>
      </c>
      <c r="D133" s="90" t="s">
        <v>124</v>
      </c>
      <c r="E133" s="91" t="s">
        <v>167</v>
      </c>
      <c r="F133" s="96" t="s">
        <v>168</v>
      </c>
      <c r="G133" s="93" t="s">
        <v>126</v>
      </c>
      <c r="H133" s="107">
        <v>8</v>
      </c>
      <c r="I133" s="6"/>
      <c r="J133" s="1">
        <f>ROUND(I133*H133,2)</f>
        <v>0</v>
      </c>
      <c r="K133" s="96" t="s">
        <v>1</v>
      </c>
      <c r="L133" s="23"/>
      <c r="M133" s="97" t="s">
        <v>1</v>
      </c>
      <c r="N133" s="98" t="s">
        <v>50</v>
      </c>
      <c r="O133" s="99">
        <v>0</v>
      </c>
      <c r="P133" s="99">
        <f>O133*H133</f>
        <v>0</v>
      </c>
      <c r="Q133" s="99">
        <v>0</v>
      </c>
      <c r="R133" s="99">
        <f>Q133*H133</f>
        <v>0</v>
      </c>
      <c r="S133" s="99">
        <v>0</v>
      </c>
      <c r="T133" s="100">
        <f>S133*H133</f>
        <v>0</v>
      </c>
      <c r="AR133" s="101" t="s">
        <v>127</v>
      </c>
      <c r="AT133" s="101" t="s">
        <v>124</v>
      </c>
      <c r="AU133" s="101" t="s">
        <v>93</v>
      </c>
      <c r="AY133" s="14" t="s">
        <v>123</v>
      </c>
      <c r="BE133" s="102">
        <f>IF(N133="základní",J133,0)</f>
        <v>0</v>
      </c>
      <c r="BF133" s="102">
        <f>IF(N133="snížená",J133,0)</f>
        <v>0</v>
      </c>
      <c r="BG133" s="102">
        <f>IF(N133="zákl. přenesená",J133,0)</f>
        <v>0</v>
      </c>
      <c r="BH133" s="102">
        <f>IF(N133="sníž. přenesená",J133,0)</f>
        <v>0</v>
      </c>
      <c r="BI133" s="102">
        <f>IF(N133="nulová",J133,0)</f>
        <v>0</v>
      </c>
      <c r="BJ133" s="14" t="s">
        <v>93</v>
      </c>
      <c r="BK133" s="102">
        <f>ROUND(I133*H133,2)</f>
        <v>0</v>
      </c>
      <c r="BL133" s="14" t="s">
        <v>127</v>
      </c>
      <c r="BM133" s="101" t="s">
        <v>169</v>
      </c>
    </row>
    <row r="134" spans="2:47" s="24" customFormat="1" ht="39">
      <c r="B134" s="23"/>
      <c r="D134" s="103" t="s">
        <v>129</v>
      </c>
      <c r="F134" s="104" t="s">
        <v>170</v>
      </c>
      <c r="L134" s="23"/>
      <c r="M134" s="105"/>
      <c r="T134" s="106"/>
      <c r="AT134" s="14" t="s">
        <v>129</v>
      </c>
      <c r="AU134" s="14" t="s">
        <v>93</v>
      </c>
    </row>
    <row r="135" spans="2:65" s="24" customFormat="1" ht="33" customHeight="1">
      <c r="B135" s="23"/>
      <c r="C135" s="90" t="s">
        <v>171</v>
      </c>
      <c r="D135" s="90" t="s">
        <v>124</v>
      </c>
      <c r="E135" s="91" t="s">
        <v>172</v>
      </c>
      <c r="F135" s="96" t="s">
        <v>173</v>
      </c>
      <c r="G135" s="93" t="s">
        <v>126</v>
      </c>
      <c r="H135" s="107">
        <v>4</v>
      </c>
      <c r="I135" s="6"/>
      <c r="J135" s="1">
        <f>ROUND(I135*H135,2)</f>
        <v>0</v>
      </c>
      <c r="K135" s="96" t="s">
        <v>1</v>
      </c>
      <c r="L135" s="23"/>
      <c r="M135" s="97" t="s">
        <v>1</v>
      </c>
      <c r="N135" s="98" t="s">
        <v>50</v>
      </c>
      <c r="O135" s="99">
        <v>0</v>
      </c>
      <c r="P135" s="99">
        <f>O135*H135</f>
        <v>0</v>
      </c>
      <c r="Q135" s="99">
        <v>0</v>
      </c>
      <c r="R135" s="99">
        <f>Q135*H135</f>
        <v>0</v>
      </c>
      <c r="S135" s="99">
        <v>0</v>
      </c>
      <c r="T135" s="100">
        <f>S135*H135</f>
        <v>0</v>
      </c>
      <c r="AR135" s="101" t="s">
        <v>127</v>
      </c>
      <c r="AT135" s="101" t="s">
        <v>124</v>
      </c>
      <c r="AU135" s="101" t="s">
        <v>93</v>
      </c>
      <c r="AY135" s="14" t="s">
        <v>123</v>
      </c>
      <c r="BE135" s="102">
        <f>IF(N135="základní",J135,0)</f>
        <v>0</v>
      </c>
      <c r="BF135" s="102">
        <f>IF(N135="snížená",J135,0)</f>
        <v>0</v>
      </c>
      <c r="BG135" s="102">
        <f>IF(N135="zákl. přenesená",J135,0)</f>
        <v>0</v>
      </c>
      <c r="BH135" s="102">
        <f>IF(N135="sníž. přenesená",J135,0)</f>
        <v>0</v>
      </c>
      <c r="BI135" s="102">
        <f>IF(N135="nulová",J135,0)</f>
        <v>0</v>
      </c>
      <c r="BJ135" s="14" t="s">
        <v>93</v>
      </c>
      <c r="BK135" s="102">
        <f>ROUND(I135*H135,2)</f>
        <v>0</v>
      </c>
      <c r="BL135" s="14" t="s">
        <v>127</v>
      </c>
      <c r="BM135" s="101" t="s">
        <v>174</v>
      </c>
    </row>
    <row r="136" spans="2:47" s="24" customFormat="1" ht="58.5">
      <c r="B136" s="23"/>
      <c r="D136" s="103" t="s">
        <v>129</v>
      </c>
      <c r="F136" s="104" t="s">
        <v>175</v>
      </c>
      <c r="L136" s="23"/>
      <c r="M136" s="105"/>
      <c r="T136" s="106"/>
      <c r="AT136" s="14" t="s">
        <v>129</v>
      </c>
      <c r="AU136" s="14" t="s">
        <v>93</v>
      </c>
    </row>
    <row r="137" spans="2:65" s="24" customFormat="1" ht="24.2" customHeight="1">
      <c r="B137" s="23"/>
      <c r="C137" s="90" t="s">
        <v>176</v>
      </c>
      <c r="D137" s="90" t="s">
        <v>124</v>
      </c>
      <c r="E137" s="91" t="s">
        <v>177</v>
      </c>
      <c r="F137" s="96" t="s">
        <v>178</v>
      </c>
      <c r="G137" s="93" t="s">
        <v>126</v>
      </c>
      <c r="H137" s="107">
        <v>12</v>
      </c>
      <c r="I137" s="6"/>
      <c r="J137" s="1">
        <f>ROUND(I137*H137,2)</f>
        <v>0</v>
      </c>
      <c r="K137" s="96" t="s">
        <v>1</v>
      </c>
      <c r="L137" s="23"/>
      <c r="M137" s="97" t="s">
        <v>1</v>
      </c>
      <c r="N137" s="98" t="s">
        <v>50</v>
      </c>
      <c r="O137" s="99">
        <v>0</v>
      </c>
      <c r="P137" s="99">
        <f>O137*H137</f>
        <v>0</v>
      </c>
      <c r="Q137" s="99">
        <v>0</v>
      </c>
      <c r="R137" s="99">
        <f>Q137*H137</f>
        <v>0</v>
      </c>
      <c r="S137" s="99">
        <v>0</v>
      </c>
      <c r="T137" s="100">
        <f>S137*H137</f>
        <v>0</v>
      </c>
      <c r="AR137" s="101" t="s">
        <v>127</v>
      </c>
      <c r="AT137" s="101" t="s">
        <v>124</v>
      </c>
      <c r="AU137" s="101" t="s">
        <v>93</v>
      </c>
      <c r="AY137" s="14" t="s">
        <v>123</v>
      </c>
      <c r="BE137" s="102">
        <f>IF(N137="základní",J137,0)</f>
        <v>0</v>
      </c>
      <c r="BF137" s="102">
        <f>IF(N137="snížená",J137,0)</f>
        <v>0</v>
      </c>
      <c r="BG137" s="102">
        <f>IF(N137="zákl. přenesená",J137,0)</f>
        <v>0</v>
      </c>
      <c r="BH137" s="102">
        <f>IF(N137="sníž. přenesená",J137,0)</f>
        <v>0</v>
      </c>
      <c r="BI137" s="102">
        <f>IF(N137="nulová",J137,0)</f>
        <v>0</v>
      </c>
      <c r="BJ137" s="14" t="s">
        <v>93</v>
      </c>
      <c r="BK137" s="102">
        <f>ROUND(I137*H137,2)</f>
        <v>0</v>
      </c>
      <c r="BL137" s="14" t="s">
        <v>127</v>
      </c>
      <c r="BM137" s="101" t="s">
        <v>179</v>
      </c>
    </row>
    <row r="138" spans="2:47" s="24" customFormat="1" ht="48.75">
      <c r="B138" s="23"/>
      <c r="D138" s="103" t="s">
        <v>129</v>
      </c>
      <c r="F138" s="104" t="s">
        <v>180</v>
      </c>
      <c r="L138" s="23"/>
      <c r="M138" s="105"/>
      <c r="T138" s="106"/>
      <c r="AT138" s="14" t="s">
        <v>129</v>
      </c>
      <c r="AU138" s="14" t="s">
        <v>93</v>
      </c>
    </row>
    <row r="139" spans="2:65" s="24" customFormat="1" ht="24.2" customHeight="1">
      <c r="B139" s="23"/>
      <c r="C139" s="90" t="s">
        <v>181</v>
      </c>
      <c r="D139" s="90" t="s">
        <v>124</v>
      </c>
      <c r="E139" s="91" t="s">
        <v>182</v>
      </c>
      <c r="F139" s="96" t="s">
        <v>183</v>
      </c>
      <c r="G139" s="93" t="s">
        <v>126</v>
      </c>
      <c r="H139" s="107">
        <v>2</v>
      </c>
      <c r="I139" s="6"/>
      <c r="J139" s="1">
        <f>ROUND(I139*H139,2)</f>
        <v>0</v>
      </c>
      <c r="K139" s="96" t="s">
        <v>1</v>
      </c>
      <c r="L139" s="23"/>
      <c r="M139" s="97" t="s">
        <v>1</v>
      </c>
      <c r="N139" s="98" t="s">
        <v>50</v>
      </c>
      <c r="O139" s="99">
        <v>0</v>
      </c>
      <c r="P139" s="99">
        <f>O139*H139</f>
        <v>0</v>
      </c>
      <c r="Q139" s="99">
        <v>0</v>
      </c>
      <c r="R139" s="99">
        <f>Q139*H139</f>
        <v>0</v>
      </c>
      <c r="S139" s="99">
        <v>0</v>
      </c>
      <c r="T139" s="100">
        <f>S139*H139</f>
        <v>0</v>
      </c>
      <c r="AR139" s="101" t="s">
        <v>127</v>
      </c>
      <c r="AT139" s="101" t="s">
        <v>124</v>
      </c>
      <c r="AU139" s="101" t="s">
        <v>93</v>
      </c>
      <c r="AY139" s="14" t="s">
        <v>123</v>
      </c>
      <c r="BE139" s="102">
        <f>IF(N139="základní",J139,0)</f>
        <v>0</v>
      </c>
      <c r="BF139" s="102">
        <f>IF(N139="snížená",J139,0)</f>
        <v>0</v>
      </c>
      <c r="BG139" s="102">
        <f>IF(N139="zákl. přenesená",J139,0)</f>
        <v>0</v>
      </c>
      <c r="BH139" s="102">
        <f>IF(N139="sníž. přenesená",J139,0)</f>
        <v>0</v>
      </c>
      <c r="BI139" s="102">
        <f>IF(N139="nulová",J139,0)</f>
        <v>0</v>
      </c>
      <c r="BJ139" s="14" t="s">
        <v>93</v>
      </c>
      <c r="BK139" s="102">
        <f>ROUND(I139*H139,2)</f>
        <v>0</v>
      </c>
      <c r="BL139" s="14" t="s">
        <v>127</v>
      </c>
      <c r="BM139" s="101" t="s">
        <v>184</v>
      </c>
    </row>
    <row r="140" spans="2:47" s="24" customFormat="1" ht="48.75">
      <c r="B140" s="23"/>
      <c r="D140" s="103" t="s">
        <v>129</v>
      </c>
      <c r="F140" s="104" t="s">
        <v>180</v>
      </c>
      <c r="L140" s="23"/>
      <c r="M140" s="105"/>
      <c r="T140" s="106"/>
      <c r="AT140" s="14" t="s">
        <v>129</v>
      </c>
      <c r="AU140" s="14" t="s">
        <v>93</v>
      </c>
    </row>
    <row r="141" spans="2:65" s="24" customFormat="1" ht="24.2" customHeight="1">
      <c r="B141" s="23"/>
      <c r="C141" s="90" t="s">
        <v>185</v>
      </c>
      <c r="D141" s="90" t="s">
        <v>124</v>
      </c>
      <c r="E141" s="91" t="s">
        <v>186</v>
      </c>
      <c r="F141" s="96" t="s">
        <v>187</v>
      </c>
      <c r="G141" s="93" t="s">
        <v>126</v>
      </c>
      <c r="H141" s="107">
        <v>6</v>
      </c>
      <c r="I141" s="6"/>
      <c r="J141" s="1">
        <f>ROUND(I141*H141,2)</f>
        <v>0</v>
      </c>
      <c r="K141" s="96" t="s">
        <v>1</v>
      </c>
      <c r="L141" s="23"/>
      <c r="M141" s="97" t="s">
        <v>1</v>
      </c>
      <c r="N141" s="98" t="s">
        <v>50</v>
      </c>
      <c r="O141" s="99">
        <v>0</v>
      </c>
      <c r="P141" s="99">
        <f>O141*H141</f>
        <v>0</v>
      </c>
      <c r="Q141" s="99">
        <v>0</v>
      </c>
      <c r="R141" s="99">
        <f>Q141*H141</f>
        <v>0</v>
      </c>
      <c r="S141" s="99">
        <v>0</v>
      </c>
      <c r="T141" s="100">
        <f>S141*H141</f>
        <v>0</v>
      </c>
      <c r="AR141" s="101" t="s">
        <v>127</v>
      </c>
      <c r="AT141" s="101" t="s">
        <v>124</v>
      </c>
      <c r="AU141" s="101" t="s">
        <v>93</v>
      </c>
      <c r="AY141" s="14" t="s">
        <v>123</v>
      </c>
      <c r="BE141" s="102">
        <f>IF(N141="základní",J141,0)</f>
        <v>0</v>
      </c>
      <c r="BF141" s="102">
        <f>IF(N141="snížená",J141,0)</f>
        <v>0</v>
      </c>
      <c r="BG141" s="102">
        <f>IF(N141="zákl. přenesená",J141,0)</f>
        <v>0</v>
      </c>
      <c r="BH141" s="102">
        <f>IF(N141="sníž. přenesená",J141,0)</f>
        <v>0</v>
      </c>
      <c r="BI141" s="102">
        <f>IF(N141="nulová",J141,0)</f>
        <v>0</v>
      </c>
      <c r="BJ141" s="14" t="s">
        <v>93</v>
      </c>
      <c r="BK141" s="102">
        <f>ROUND(I141*H141,2)</f>
        <v>0</v>
      </c>
      <c r="BL141" s="14" t="s">
        <v>127</v>
      </c>
      <c r="BM141" s="101" t="s">
        <v>188</v>
      </c>
    </row>
    <row r="142" spans="2:47" s="24" customFormat="1" ht="58.5">
      <c r="B142" s="23"/>
      <c r="D142" s="103" t="s">
        <v>129</v>
      </c>
      <c r="F142" s="104" t="s">
        <v>189</v>
      </c>
      <c r="L142" s="23"/>
      <c r="M142" s="105"/>
      <c r="T142" s="106"/>
      <c r="AT142" s="14" t="s">
        <v>129</v>
      </c>
      <c r="AU142" s="14" t="s">
        <v>93</v>
      </c>
    </row>
    <row r="143" spans="2:65" s="24" customFormat="1" ht="24.2" customHeight="1">
      <c r="B143" s="23"/>
      <c r="C143" s="90" t="s">
        <v>8</v>
      </c>
      <c r="D143" s="90" t="s">
        <v>124</v>
      </c>
      <c r="E143" s="91" t="s">
        <v>190</v>
      </c>
      <c r="F143" s="96" t="s">
        <v>349</v>
      </c>
      <c r="G143" s="93" t="s">
        <v>126</v>
      </c>
      <c r="H143" s="107">
        <v>3</v>
      </c>
      <c r="I143" s="6"/>
      <c r="J143" s="1">
        <f>ROUND(I143*H143,2)</f>
        <v>0</v>
      </c>
      <c r="K143" s="96" t="s">
        <v>1</v>
      </c>
      <c r="L143" s="23"/>
      <c r="M143" s="97" t="s">
        <v>1</v>
      </c>
      <c r="N143" s="98" t="s">
        <v>50</v>
      </c>
      <c r="O143" s="99">
        <v>0</v>
      </c>
      <c r="P143" s="99">
        <f>O143*H143</f>
        <v>0</v>
      </c>
      <c r="Q143" s="99">
        <v>0</v>
      </c>
      <c r="R143" s="99">
        <f>Q143*H143</f>
        <v>0</v>
      </c>
      <c r="S143" s="99">
        <v>0</v>
      </c>
      <c r="T143" s="100">
        <f>S143*H143</f>
        <v>0</v>
      </c>
      <c r="AR143" s="101" t="s">
        <v>127</v>
      </c>
      <c r="AT143" s="101" t="s">
        <v>124</v>
      </c>
      <c r="AU143" s="101" t="s">
        <v>93</v>
      </c>
      <c r="AY143" s="14" t="s">
        <v>123</v>
      </c>
      <c r="BE143" s="102">
        <f>IF(N143="základní",J143,0)</f>
        <v>0</v>
      </c>
      <c r="BF143" s="102">
        <f>IF(N143="snížená",J143,0)</f>
        <v>0</v>
      </c>
      <c r="BG143" s="102">
        <f>IF(N143="zákl. přenesená",J143,0)</f>
        <v>0</v>
      </c>
      <c r="BH143" s="102">
        <f>IF(N143="sníž. přenesená",J143,0)</f>
        <v>0</v>
      </c>
      <c r="BI143" s="102">
        <f>IF(N143="nulová",J143,0)</f>
        <v>0</v>
      </c>
      <c r="BJ143" s="14" t="s">
        <v>93</v>
      </c>
      <c r="BK143" s="102">
        <f>ROUND(I143*H143,2)</f>
        <v>0</v>
      </c>
      <c r="BL143" s="14" t="s">
        <v>127</v>
      </c>
      <c r="BM143" s="101" t="s">
        <v>191</v>
      </c>
    </row>
    <row r="144" spans="2:47" s="24" customFormat="1" ht="48.75">
      <c r="B144" s="23"/>
      <c r="D144" s="103" t="s">
        <v>129</v>
      </c>
      <c r="F144" s="104" t="s">
        <v>192</v>
      </c>
      <c r="L144" s="23"/>
      <c r="M144" s="105"/>
      <c r="T144" s="106"/>
      <c r="AT144" s="14" t="s">
        <v>129</v>
      </c>
      <c r="AU144" s="14" t="s">
        <v>93</v>
      </c>
    </row>
    <row r="145" spans="2:65" s="24" customFormat="1" ht="24.2" customHeight="1">
      <c r="B145" s="23"/>
      <c r="C145" s="90" t="s">
        <v>193</v>
      </c>
      <c r="D145" s="90" t="s">
        <v>124</v>
      </c>
      <c r="E145" s="91" t="s">
        <v>194</v>
      </c>
      <c r="F145" s="96" t="s">
        <v>195</v>
      </c>
      <c r="G145" s="93" t="s">
        <v>126</v>
      </c>
      <c r="H145" s="107">
        <v>4</v>
      </c>
      <c r="I145" s="6"/>
      <c r="J145" s="1">
        <f>ROUND(I145*H145,2)</f>
        <v>0</v>
      </c>
      <c r="K145" s="96" t="s">
        <v>1</v>
      </c>
      <c r="L145" s="23"/>
      <c r="M145" s="97" t="s">
        <v>1</v>
      </c>
      <c r="N145" s="98" t="s">
        <v>50</v>
      </c>
      <c r="O145" s="99">
        <v>0</v>
      </c>
      <c r="P145" s="99">
        <f>O145*H145</f>
        <v>0</v>
      </c>
      <c r="Q145" s="99">
        <v>0</v>
      </c>
      <c r="R145" s="99">
        <f>Q145*H145</f>
        <v>0</v>
      </c>
      <c r="S145" s="99">
        <v>0</v>
      </c>
      <c r="T145" s="100">
        <f>S145*H145</f>
        <v>0</v>
      </c>
      <c r="AR145" s="101" t="s">
        <v>127</v>
      </c>
      <c r="AT145" s="101" t="s">
        <v>124</v>
      </c>
      <c r="AU145" s="101" t="s">
        <v>93</v>
      </c>
      <c r="AY145" s="14" t="s">
        <v>123</v>
      </c>
      <c r="BE145" s="102">
        <f>IF(N145="základní",J145,0)</f>
        <v>0</v>
      </c>
      <c r="BF145" s="102">
        <f>IF(N145="snížená",J145,0)</f>
        <v>0</v>
      </c>
      <c r="BG145" s="102">
        <f>IF(N145="zákl. přenesená",J145,0)</f>
        <v>0</v>
      </c>
      <c r="BH145" s="102">
        <f>IF(N145="sníž. přenesená",J145,0)</f>
        <v>0</v>
      </c>
      <c r="BI145" s="102">
        <f>IF(N145="nulová",J145,0)</f>
        <v>0</v>
      </c>
      <c r="BJ145" s="14" t="s">
        <v>93</v>
      </c>
      <c r="BK145" s="102">
        <f>ROUND(I145*H145,2)</f>
        <v>0</v>
      </c>
      <c r="BL145" s="14" t="s">
        <v>127</v>
      </c>
      <c r="BM145" s="101" t="s">
        <v>196</v>
      </c>
    </row>
    <row r="146" spans="2:47" s="24" customFormat="1" ht="48.75">
      <c r="B146" s="23"/>
      <c r="D146" s="103" t="s">
        <v>129</v>
      </c>
      <c r="F146" s="104" t="s">
        <v>197</v>
      </c>
      <c r="L146" s="23"/>
      <c r="M146" s="105"/>
      <c r="T146" s="106"/>
      <c r="AT146" s="14" t="s">
        <v>129</v>
      </c>
      <c r="AU146" s="14" t="s">
        <v>93</v>
      </c>
    </row>
    <row r="147" spans="2:65" s="24" customFormat="1" ht="24.2" customHeight="1">
      <c r="B147" s="23"/>
      <c r="C147" s="90" t="s">
        <v>198</v>
      </c>
      <c r="D147" s="90" t="s">
        <v>124</v>
      </c>
      <c r="E147" s="91" t="s">
        <v>199</v>
      </c>
      <c r="F147" s="96" t="s">
        <v>200</v>
      </c>
      <c r="G147" s="93" t="s">
        <v>126</v>
      </c>
      <c r="H147" s="107">
        <v>8</v>
      </c>
      <c r="I147" s="6"/>
      <c r="J147" s="1">
        <f>ROUND(I147*H147,2)</f>
        <v>0</v>
      </c>
      <c r="K147" s="96" t="s">
        <v>1</v>
      </c>
      <c r="L147" s="23"/>
      <c r="M147" s="97" t="s">
        <v>1</v>
      </c>
      <c r="N147" s="98" t="s">
        <v>50</v>
      </c>
      <c r="O147" s="99">
        <v>0</v>
      </c>
      <c r="P147" s="99">
        <f>O147*H147</f>
        <v>0</v>
      </c>
      <c r="Q147" s="99">
        <v>0</v>
      </c>
      <c r="R147" s="99">
        <f>Q147*H147</f>
        <v>0</v>
      </c>
      <c r="S147" s="99">
        <v>0</v>
      </c>
      <c r="T147" s="100">
        <f>S147*H147</f>
        <v>0</v>
      </c>
      <c r="AR147" s="101" t="s">
        <v>127</v>
      </c>
      <c r="AT147" s="101" t="s">
        <v>124</v>
      </c>
      <c r="AU147" s="101" t="s">
        <v>93</v>
      </c>
      <c r="AY147" s="14" t="s">
        <v>123</v>
      </c>
      <c r="BE147" s="102">
        <f>IF(N147="základní",J147,0)</f>
        <v>0</v>
      </c>
      <c r="BF147" s="102">
        <f>IF(N147="snížená",J147,0)</f>
        <v>0</v>
      </c>
      <c r="BG147" s="102">
        <f>IF(N147="zákl. přenesená",J147,0)</f>
        <v>0</v>
      </c>
      <c r="BH147" s="102">
        <f>IF(N147="sníž. přenesená",J147,0)</f>
        <v>0</v>
      </c>
      <c r="BI147" s="102">
        <f>IF(N147="nulová",J147,0)</f>
        <v>0</v>
      </c>
      <c r="BJ147" s="14" t="s">
        <v>93</v>
      </c>
      <c r="BK147" s="102">
        <f>ROUND(I147*H147,2)</f>
        <v>0</v>
      </c>
      <c r="BL147" s="14" t="s">
        <v>127</v>
      </c>
      <c r="BM147" s="101" t="s">
        <v>201</v>
      </c>
    </row>
    <row r="148" spans="2:47" s="24" customFormat="1" ht="58.5">
      <c r="B148" s="23"/>
      <c r="D148" s="103" t="s">
        <v>129</v>
      </c>
      <c r="F148" s="104" t="s">
        <v>202</v>
      </c>
      <c r="L148" s="23"/>
      <c r="M148" s="105"/>
      <c r="T148" s="106"/>
      <c r="AT148" s="14" t="s">
        <v>129</v>
      </c>
      <c r="AU148" s="14" t="s">
        <v>93</v>
      </c>
    </row>
    <row r="149" spans="2:65" s="24" customFormat="1" ht="24.2" customHeight="1">
      <c r="B149" s="23"/>
      <c r="C149" s="90" t="s">
        <v>203</v>
      </c>
      <c r="D149" s="90" t="s">
        <v>124</v>
      </c>
      <c r="E149" s="91" t="s">
        <v>204</v>
      </c>
      <c r="F149" s="96" t="s">
        <v>205</v>
      </c>
      <c r="G149" s="93" t="s">
        <v>126</v>
      </c>
      <c r="H149" s="107">
        <v>6</v>
      </c>
      <c r="I149" s="6"/>
      <c r="J149" s="1">
        <f>ROUND(I149*H149,2)</f>
        <v>0</v>
      </c>
      <c r="K149" s="96" t="s">
        <v>1</v>
      </c>
      <c r="L149" s="23"/>
      <c r="M149" s="97" t="s">
        <v>1</v>
      </c>
      <c r="N149" s="98" t="s">
        <v>50</v>
      </c>
      <c r="O149" s="99">
        <v>0</v>
      </c>
      <c r="P149" s="99">
        <f>O149*H149</f>
        <v>0</v>
      </c>
      <c r="Q149" s="99">
        <v>0</v>
      </c>
      <c r="R149" s="99">
        <f>Q149*H149</f>
        <v>0</v>
      </c>
      <c r="S149" s="99">
        <v>0</v>
      </c>
      <c r="T149" s="100">
        <f>S149*H149</f>
        <v>0</v>
      </c>
      <c r="AR149" s="101" t="s">
        <v>127</v>
      </c>
      <c r="AT149" s="101" t="s">
        <v>124</v>
      </c>
      <c r="AU149" s="101" t="s">
        <v>93</v>
      </c>
      <c r="AY149" s="14" t="s">
        <v>123</v>
      </c>
      <c r="BE149" s="102">
        <f>IF(N149="základní",J149,0)</f>
        <v>0</v>
      </c>
      <c r="BF149" s="102">
        <f>IF(N149="snížená",J149,0)</f>
        <v>0</v>
      </c>
      <c r="BG149" s="102">
        <f>IF(N149="zákl. přenesená",J149,0)</f>
        <v>0</v>
      </c>
      <c r="BH149" s="102">
        <f>IF(N149="sníž. přenesená",J149,0)</f>
        <v>0</v>
      </c>
      <c r="BI149" s="102">
        <f>IF(N149="nulová",J149,0)</f>
        <v>0</v>
      </c>
      <c r="BJ149" s="14" t="s">
        <v>93</v>
      </c>
      <c r="BK149" s="102">
        <f>ROUND(I149*H149,2)</f>
        <v>0</v>
      </c>
      <c r="BL149" s="14" t="s">
        <v>127</v>
      </c>
      <c r="BM149" s="101" t="s">
        <v>206</v>
      </c>
    </row>
    <row r="150" spans="2:47" s="24" customFormat="1" ht="48.75">
      <c r="B150" s="23"/>
      <c r="D150" s="103" t="s">
        <v>129</v>
      </c>
      <c r="F150" s="104" t="s">
        <v>207</v>
      </c>
      <c r="L150" s="23"/>
      <c r="M150" s="105"/>
      <c r="T150" s="106"/>
      <c r="AT150" s="14" t="s">
        <v>129</v>
      </c>
      <c r="AU150" s="14" t="s">
        <v>93</v>
      </c>
    </row>
    <row r="151" spans="2:65" s="24" customFormat="1" ht="24.2" customHeight="1">
      <c r="B151" s="23"/>
      <c r="C151" s="90" t="s">
        <v>208</v>
      </c>
      <c r="D151" s="90" t="s">
        <v>124</v>
      </c>
      <c r="E151" s="91" t="s">
        <v>209</v>
      </c>
      <c r="F151" s="96" t="s">
        <v>210</v>
      </c>
      <c r="G151" s="93" t="s">
        <v>126</v>
      </c>
      <c r="H151" s="107">
        <v>12</v>
      </c>
      <c r="I151" s="6"/>
      <c r="J151" s="1">
        <f>ROUND(I151*H151,2)</f>
        <v>0</v>
      </c>
      <c r="K151" s="96" t="s">
        <v>1</v>
      </c>
      <c r="L151" s="23"/>
      <c r="M151" s="97" t="s">
        <v>1</v>
      </c>
      <c r="N151" s="98" t="s">
        <v>50</v>
      </c>
      <c r="O151" s="99">
        <v>0</v>
      </c>
      <c r="P151" s="99">
        <f>O151*H151</f>
        <v>0</v>
      </c>
      <c r="Q151" s="99">
        <v>0</v>
      </c>
      <c r="R151" s="99">
        <f>Q151*H151</f>
        <v>0</v>
      </c>
      <c r="S151" s="99">
        <v>0</v>
      </c>
      <c r="T151" s="100">
        <f>S151*H151</f>
        <v>0</v>
      </c>
      <c r="AR151" s="101" t="s">
        <v>127</v>
      </c>
      <c r="AT151" s="101" t="s">
        <v>124</v>
      </c>
      <c r="AU151" s="101" t="s">
        <v>93</v>
      </c>
      <c r="AY151" s="14" t="s">
        <v>123</v>
      </c>
      <c r="BE151" s="102">
        <f>IF(N151="základní",J151,0)</f>
        <v>0</v>
      </c>
      <c r="BF151" s="102">
        <f>IF(N151="snížená",J151,0)</f>
        <v>0</v>
      </c>
      <c r="BG151" s="102">
        <f>IF(N151="zákl. přenesená",J151,0)</f>
        <v>0</v>
      </c>
      <c r="BH151" s="102">
        <f>IF(N151="sníž. přenesená",J151,0)</f>
        <v>0</v>
      </c>
      <c r="BI151" s="102">
        <f>IF(N151="nulová",J151,0)</f>
        <v>0</v>
      </c>
      <c r="BJ151" s="14" t="s">
        <v>93</v>
      </c>
      <c r="BK151" s="102">
        <f>ROUND(I151*H151,2)</f>
        <v>0</v>
      </c>
      <c r="BL151" s="14" t="s">
        <v>127</v>
      </c>
      <c r="BM151" s="101" t="s">
        <v>211</v>
      </c>
    </row>
    <row r="152" spans="2:47" s="24" customFormat="1" ht="58.5">
      <c r="B152" s="23"/>
      <c r="D152" s="103" t="s">
        <v>129</v>
      </c>
      <c r="F152" s="104" t="s">
        <v>212</v>
      </c>
      <c r="L152" s="23"/>
      <c r="M152" s="105"/>
      <c r="T152" s="106"/>
      <c r="AT152" s="14" t="s">
        <v>129</v>
      </c>
      <c r="AU152" s="14" t="s">
        <v>93</v>
      </c>
    </row>
    <row r="153" spans="2:65" s="24" customFormat="1" ht="24.2" customHeight="1">
      <c r="B153" s="23"/>
      <c r="C153" s="90" t="s">
        <v>7</v>
      </c>
      <c r="D153" s="90" t="s">
        <v>124</v>
      </c>
      <c r="E153" s="91" t="s">
        <v>213</v>
      </c>
      <c r="F153" s="96" t="s">
        <v>214</v>
      </c>
      <c r="G153" s="93" t="s">
        <v>126</v>
      </c>
      <c r="H153" s="107">
        <v>2</v>
      </c>
      <c r="I153" s="6"/>
      <c r="J153" s="1">
        <f>ROUND(I153*H153,2)</f>
        <v>0</v>
      </c>
      <c r="K153" s="96" t="s">
        <v>1</v>
      </c>
      <c r="L153" s="23"/>
      <c r="M153" s="97" t="s">
        <v>1</v>
      </c>
      <c r="N153" s="98" t="s">
        <v>50</v>
      </c>
      <c r="O153" s="99">
        <v>0</v>
      </c>
      <c r="P153" s="99">
        <f>O153*H153</f>
        <v>0</v>
      </c>
      <c r="Q153" s="99">
        <v>0</v>
      </c>
      <c r="R153" s="99">
        <f>Q153*H153</f>
        <v>0</v>
      </c>
      <c r="S153" s="99">
        <v>0</v>
      </c>
      <c r="T153" s="100">
        <f>S153*H153</f>
        <v>0</v>
      </c>
      <c r="AR153" s="101" t="s">
        <v>127</v>
      </c>
      <c r="AT153" s="101" t="s">
        <v>124</v>
      </c>
      <c r="AU153" s="101" t="s">
        <v>93</v>
      </c>
      <c r="AY153" s="14" t="s">
        <v>123</v>
      </c>
      <c r="BE153" s="102">
        <f>IF(N153="základní",J153,0)</f>
        <v>0</v>
      </c>
      <c r="BF153" s="102">
        <f>IF(N153="snížená",J153,0)</f>
        <v>0</v>
      </c>
      <c r="BG153" s="102">
        <f>IF(N153="zákl. přenesená",J153,0)</f>
        <v>0</v>
      </c>
      <c r="BH153" s="102">
        <f>IF(N153="sníž. přenesená",J153,0)</f>
        <v>0</v>
      </c>
      <c r="BI153" s="102">
        <f>IF(N153="nulová",J153,0)</f>
        <v>0</v>
      </c>
      <c r="BJ153" s="14" t="s">
        <v>93</v>
      </c>
      <c r="BK153" s="102">
        <f>ROUND(I153*H153,2)</f>
        <v>0</v>
      </c>
      <c r="BL153" s="14" t="s">
        <v>127</v>
      </c>
      <c r="BM153" s="101" t="s">
        <v>215</v>
      </c>
    </row>
    <row r="154" spans="2:47" s="24" customFormat="1" ht="136.5">
      <c r="B154" s="23"/>
      <c r="D154" s="103" t="s">
        <v>129</v>
      </c>
      <c r="F154" s="104" t="s">
        <v>216</v>
      </c>
      <c r="L154" s="23"/>
      <c r="M154" s="105"/>
      <c r="T154" s="106"/>
      <c r="AT154" s="14" t="s">
        <v>129</v>
      </c>
      <c r="AU154" s="14" t="s">
        <v>93</v>
      </c>
    </row>
    <row r="155" spans="2:65" s="24" customFormat="1" ht="24.2" customHeight="1">
      <c r="B155" s="23"/>
      <c r="C155" s="90" t="s">
        <v>217</v>
      </c>
      <c r="D155" s="90" t="s">
        <v>124</v>
      </c>
      <c r="E155" s="91" t="s">
        <v>218</v>
      </c>
      <c r="F155" s="96" t="s">
        <v>219</v>
      </c>
      <c r="G155" s="93" t="s">
        <v>126</v>
      </c>
      <c r="H155" s="107">
        <v>6</v>
      </c>
      <c r="I155" s="6"/>
      <c r="J155" s="1">
        <f>ROUND(I155*H155,2)</f>
        <v>0</v>
      </c>
      <c r="K155" s="96" t="s">
        <v>1</v>
      </c>
      <c r="L155" s="23"/>
      <c r="M155" s="97" t="s">
        <v>1</v>
      </c>
      <c r="N155" s="98" t="s">
        <v>50</v>
      </c>
      <c r="O155" s="99">
        <v>0</v>
      </c>
      <c r="P155" s="99">
        <f>O155*H155</f>
        <v>0</v>
      </c>
      <c r="Q155" s="99">
        <v>0</v>
      </c>
      <c r="R155" s="99">
        <f>Q155*H155</f>
        <v>0</v>
      </c>
      <c r="S155" s="99">
        <v>0</v>
      </c>
      <c r="T155" s="100">
        <f>S155*H155</f>
        <v>0</v>
      </c>
      <c r="AR155" s="101" t="s">
        <v>127</v>
      </c>
      <c r="AT155" s="101" t="s">
        <v>124</v>
      </c>
      <c r="AU155" s="101" t="s">
        <v>93</v>
      </c>
      <c r="AY155" s="14" t="s">
        <v>123</v>
      </c>
      <c r="BE155" s="102">
        <f>IF(N155="základní",J155,0)</f>
        <v>0</v>
      </c>
      <c r="BF155" s="102">
        <f>IF(N155="snížená",J155,0)</f>
        <v>0</v>
      </c>
      <c r="BG155" s="102">
        <f>IF(N155="zákl. přenesená",J155,0)</f>
        <v>0</v>
      </c>
      <c r="BH155" s="102">
        <f>IF(N155="sníž. přenesená",J155,0)</f>
        <v>0</v>
      </c>
      <c r="BI155" s="102">
        <f>IF(N155="nulová",J155,0)</f>
        <v>0</v>
      </c>
      <c r="BJ155" s="14" t="s">
        <v>93</v>
      </c>
      <c r="BK155" s="102">
        <f>ROUND(I155*H155,2)</f>
        <v>0</v>
      </c>
      <c r="BL155" s="14" t="s">
        <v>127</v>
      </c>
      <c r="BM155" s="101" t="s">
        <v>220</v>
      </c>
    </row>
    <row r="156" spans="2:47" s="24" customFormat="1" ht="48.75">
      <c r="B156" s="23"/>
      <c r="D156" s="103" t="s">
        <v>129</v>
      </c>
      <c r="F156" s="104" t="s">
        <v>221</v>
      </c>
      <c r="L156" s="23"/>
      <c r="M156" s="105"/>
      <c r="T156" s="106"/>
      <c r="AT156" s="14" t="s">
        <v>129</v>
      </c>
      <c r="AU156" s="14" t="s">
        <v>93</v>
      </c>
    </row>
    <row r="157" spans="2:65" s="24" customFormat="1" ht="16.5" customHeight="1">
      <c r="B157" s="23"/>
      <c r="C157" s="90" t="s">
        <v>222</v>
      </c>
      <c r="D157" s="90" t="s">
        <v>124</v>
      </c>
      <c r="E157" s="91" t="s">
        <v>223</v>
      </c>
      <c r="F157" s="96" t="s">
        <v>224</v>
      </c>
      <c r="G157" s="93" t="s">
        <v>225</v>
      </c>
      <c r="H157" s="107">
        <v>1</v>
      </c>
      <c r="I157" s="6"/>
      <c r="J157" s="1">
        <f>ROUND(I157*H157,2)</f>
        <v>0</v>
      </c>
      <c r="K157" s="96" t="s">
        <v>1</v>
      </c>
      <c r="L157" s="23"/>
      <c r="M157" s="97" t="s">
        <v>1</v>
      </c>
      <c r="N157" s="98" t="s">
        <v>50</v>
      </c>
      <c r="O157" s="99">
        <v>0</v>
      </c>
      <c r="P157" s="99">
        <f>O157*H157</f>
        <v>0</v>
      </c>
      <c r="Q157" s="99">
        <v>0</v>
      </c>
      <c r="R157" s="99">
        <f>Q157*H157</f>
        <v>0</v>
      </c>
      <c r="S157" s="99">
        <v>0</v>
      </c>
      <c r="T157" s="100">
        <f>S157*H157</f>
        <v>0</v>
      </c>
      <c r="AR157" s="101" t="s">
        <v>127</v>
      </c>
      <c r="AT157" s="101" t="s">
        <v>124</v>
      </c>
      <c r="AU157" s="101" t="s">
        <v>93</v>
      </c>
      <c r="AY157" s="14" t="s">
        <v>123</v>
      </c>
      <c r="BE157" s="102">
        <f>IF(N157="základní",J157,0)</f>
        <v>0</v>
      </c>
      <c r="BF157" s="102">
        <f>IF(N157="snížená",J157,0)</f>
        <v>0</v>
      </c>
      <c r="BG157" s="102">
        <f>IF(N157="zákl. přenesená",J157,0)</f>
        <v>0</v>
      </c>
      <c r="BH157" s="102">
        <f>IF(N157="sníž. přenesená",J157,0)</f>
        <v>0</v>
      </c>
      <c r="BI157" s="102">
        <f>IF(N157="nulová",J157,0)</f>
        <v>0</v>
      </c>
      <c r="BJ157" s="14" t="s">
        <v>93</v>
      </c>
      <c r="BK157" s="102">
        <f>ROUND(I157*H157,2)</f>
        <v>0</v>
      </c>
      <c r="BL157" s="14" t="s">
        <v>127</v>
      </c>
      <c r="BM157" s="101" t="s">
        <v>226</v>
      </c>
    </row>
    <row r="158" spans="2:47" s="24" customFormat="1" ht="117">
      <c r="B158" s="23"/>
      <c r="D158" s="103" t="s">
        <v>129</v>
      </c>
      <c r="F158" s="104" t="s">
        <v>227</v>
      </c>
      <c r="L158" s="23"/>
      <c r="M158" s="105"/>
      <c r="T158" s="106"/>
      <c r="AT158" s="14" t="s">
        <v>129</v>
      </c>
      <c r="AU158" s="14" t="s">
        <v>93</v>
      </c>
    </row>
    <row r="159" spans="2:65" s="24" customFormat="1" ht="33" customHeight="1">
      <c r="B159" s="23"/>
      <c r="C159" s="90" t="s">
        <v>228</v>
      </c>
      <c r="D159" s="90" t="s">
        <v>124</v>
      </c>
      <c r="E159" s="91" t="s">
        <v>229</v>
      </c>
      <c r="F159" s="96" t="s">
        <v>230</v>
      </c>
      <c r="G159" s="93" t="s">
        <v>126</v>
      </c>
      <c r="H159" s="107">
        <v>1</v>
      </c>
      <c r="I159" s="6"/>
      <c r="J159" s="1">
        <f>ROUND(I159*H159,2)</f>
        <v>0</v>
      </c>
      <c r="K159" s="96" t="s">
        <v>1</v>
      </c>
      <c r="L159" s="23"/>
      <c r="M159" s="97" t="s">
        <v>1</v>
      </c>
      <c r="N159" s="98" t="s">
        <v>50</v>
      </c>
      <c r="O159" s="99">
        <v>0</v>
      </c>
      <c r="P159" s="99">
        <f>O159*H159</f>
        <v>0</v>
      </c>
      <c r="Q159" s="99">
        <v>0</v>
      </c>
      <c r="R159" s="99">
        <f>Q159*H159</f>
        <v>0</v>
      </c>
      <c r="S159" s="99">
        <v>0</v>
      </c>
      <c r="T159" s="100">
        <f>S159*H159</f>
        <v>0</v>
      </c>
      <c r="AR159" s="101" t="s">
        <v>127</v>
      </c>
      <c r="AT159" s="101" t="s">
        <v>124</v>
      </c>
      <c r="AU159" s="101" t="s">
        <v>93</v>
      </c>
      <c r="AY159" s="14" t="s">
        <v>123</v>
      </c>
      <c r="BE159" s="102">
        <f>IF(N159="základní",J159,0)</f>
        <v>0</v>
      </c>
      <c r="BF159" s="102">
        <f>IF(N159="snížená",J159,0)</f>
        <v>0</v>
      </c>
      <c r="BG159" s="102">
        <f>IF(N159="zákl. přenesená",J159,0)</f>
        <v>0</v>
      </c>
      <c r="BH159" s="102">
        <f>IF(N159="sníž. přenesená",J159,0)</f>
        <v>0</v>
      </c>
      <c r="BI159" s="102">
        <f>IF(N159="nulová",J159,0)</f>
        <v>0</v>
      </c>
      <c r="BJ159" s="14" t="s">
        <v>93</v>
      </c>
      <c r="BK159" s="102">
        <f>ROUND(I159*H159,2)</f>
        <v>0</v>
      </c>
      <c r="BL159" s="14" t="s">
        <v>127</v>
      </c>
      <c r="BM159" s="101" t="s">
        <v>231</v>
      </c>
    </row>
    <row r="160" spans="2:47" s="24" customFormat="1" ht="165.75">
      <c r="B160" s="23"/>
      <c r="D160" s="103" t="s">
        <v>129</v>
      </c>
      <c r="F160" s="104" t="s">
        <v>232</v>
      </c>
      <c r="L160" s="23"/>
      <c r="M160" s="105"/>
      <c r="T160" s="106"/>
      <c r="AT160" s="14" t="s">
        <v>129</v>
      </c>
      <c r="AU160" s="14" t="s">
        <v>93</v>
      </c>
    </row>
    <row r="161" spans="2:65" s="24" customFormat="1" ht="33" customHeight="1">
      <c r="B161" s="23"/>
      <c r="C161" s="90" t="s">
        <v>233</v>
      </c>
      <c r="D161" s="90" t="s">
        <v>124</v>
      </c>
      <c r="E161" s="91" t="s">
        <v>234</v>
      </c>
      <c r="F161" s="96" t="s">
        <v>235</v>
      </c>
      <c r="G161" s="93" t="s">
        <v>126</v>
      </c>
      <c r="H161" s="107">
        <v>1</v>
      </c>
      <c r="I161" s="6"/>
      <c r="J161" s="1">
        <f>ROUND(I161*H161,2)</f>
        <v>0</v>
      </c>
      <c r="K161" s="96" t="s">
        <v>1</v>
      </c>
      <c r="L161" s="23"/>
      <c r="M161" s="97" t="s">
        <v>1</v>
      </c>
      <c r="N161" s="98" t="s">
        <v>50</v>
      </c>
      <c r="O161" s="99">
        <v>0</v>
      </c>
      <c r="P161" s="99">
        <f>O161*H161</f>
        <v>0</v>
      </c>
      <c r="Q161" s="99">
        <v>0</v>
      </c>
      <c r="R161" s="99">
        <f>Q161*H161</f>
        <v>0</v>
      </c>
      <c r="S161" s="99">
        <v>0</v>
      </c>
      <c r="T161" s="100">
        <f>S161*H161</f>
        <v>0</v>
      </c>
      <c r="AR161" s="101" t="s">
        <v>127</v>
      </c>
      <c r="AT161" s="101" t="s">
        <v>124</v>
      </c>
      <c r="AU161" s="101" t="s">
        <v>93</v>
      </c>
      <c r="AY161" s="14" t="s">
        <v>123</v>
      </c>
      <c r="BE161" s="102">
        <f>IF(N161="základní",J161,0)</f>
        <v>0</v>
      </c>
      <c r="BF161" s="102">
        <f>IF(N161="snížená",J161,0)</f>
        <v>0</v>
      </c>
      <c r="BG161" s="102">
        <f>IF(N161="zákl. přenesená",J161,0)</f>
        <v>0</v>
      </c>
      <c r="BH161" s="102">
        <f>IF(N161="sníž. přenesená",J161,0)</f>
        <v>0</v>
      </c>
      <c r="BI161" s="102">
        <f>IF(N161="nulová",J161,0)</f>
        <v>0</v>
      </c>
      <c r="BJ161" s="14" t="s">
        <v>93</v>
      </c>
      <c r="BK161" s="102">
        <f>ROUND(I161*H161,2)</f>
        <v>0</v>
      </c>
      <c r="BL161" s="14" t="s">
        <v>127</v>
      </c>
      <c r="BM161" s="101" t="s">
        <v>236</v>
      </c>
    </row>
    <row r="162" spans="2:47" s="24" customFormat="1" ht="165.75">
      <c r="B162" s="23"/>
      <c r="D162" s="103" t="s">
        <v>129</v>
      </c>
      <c r="F162" s="104" t="s">
        <v>232</v>
      </c>
      <c r="L162" s="23"/>
      <c r="M162" s="105"/>
      <c r="T162" s="106"/>
      <c r="AT162" s="14" t="s">
        <v>129</v>
      </c>
      <c r="AU162" s="14" t="s">
        <v>93</v>
      </c>
    </row>
    <row r="163" spans="2:65" s="24" customFormat="1" ht="24.2" customHeight="1">
      <c r="B163" s="23"/>
      <c r="C163" s="90" t="s">
        <v>237</v>
      </c>
      <c r="D163" s="90" t="s">
        <v>124</v>
      </c>
      <c r="E163" s="91" t="s">
        <v>238</v>
      </c>
      <c r="F163" s="96" t="s">
        <v>239</v>
      </c>
      <c r="G163" s="93" t="s">
        <v>126</v>
      </c>
      <c r="H163" s="107">
        <v>1</v>
      </c>
      <c r="I163" s="6"/>
      <c r="J163" s="1">
        <f>ROUND(I163*H163,2)</f>
        <v>0</v>
      </c>
      <c r="K163" s="96" t="s">
        <v>1</v>
      </c>
      <c r="L163" s="23"/>
      <c r="M163" s="97" t="s">
        <v>1</v>
      </c>
      <c r="N163" s="98" t="s">
        <v>50</v>
      </c>
      <c r="O163" s="99">
        <v>0</v>
      </c>
      <c r="P163" s="99">
        <f>O163*H163</f>
        <v>0</v>
      </c>
      <c r="Q163" s="99">
        <v>0</v>
      </c>
      <c r="R163" s="99">
        <f>Q163*H163</f>
        <v>0</v>
      </c>
      <c r="S163" s="99">
        <v>0</v>
      </c>
      <c r="T163" s="100">
        <f>S163*H163</f>
        <v>0</v>
      </c>
      <c r="AR163" s="101" t="s">
        <v>127</v>
      </c>
      <c r="AT163" s="101" t="s">
        <v>124</v>
      </c>
      <c r="AU163" s="101" t="s">
        <v>93</v>
      </c>
      <c r="AY163" s="14" t="s">
        <v>123</v>
      </c>
      <c r="BE163" s="102">
        <f>IF(N163="základní",J163,0)</f>
        <v>0</v>
      </c>
      <c r="BF163" s="102">
        <f>IF(N163="snížená",J163,0)</f>
        <v>0</v>
      </c>
      <c r="BG163" s="102">
        <f>IF(N163="zákl. přenesená",J163,0)</f>
        <v>0</v>
      </c>
      <c r="BH163" s="102">
        <f>IF(N163="sníž. přenesená",J163,0)</f>
        <v>0</v>
      </c>
      <c r="BI163" s="102">
        <f>IF(N163="nulová",J163,0)</f>
        <v>0</v>
      </c>
      <c r="BJ163" s="14" t="s">
        <v>93</v>
      </c>
      <c r="BK163" s="102">
        <f>ROUND(I163*H163,2)</f>
        <v>0</v>
      </c>
      <c r="BL163" s="14" t="s">
        <v>127</v>
      </c>
      <c r="BM163" s="101" t="s">
        <v>240</v>
      </c>
    </row>
    <row r="164" spans="2:47" s="24" customFormat="1" ht="156">
      <c r="B164" s="23"/>
      <c r="D164" s="103" t="s">
        <v>129</v>
      </c>
      <c r="F164" s="104" t="s">
        <v>241</v>
      </c>
      <c r="L164" s="23"/>
      <c r="M164" s="105"/>
      <c r="T164" s="106"/>
      <c r="AT164" s="14" t="s">
        <v>129</v>
      </c>
      <c r="AU164" s="14" t="s">
        <v>93</v>
      </c>
    </row>
    <row r="165" spans="2:65" s="24" customFormat="1" ht="24.2" customHeight="1">
      <c r="B165" s="23"/>
      <c r="C165" s="90" t="s">
        <v>242</v>
      </c>
      <c r="D165" s="90" t="s">
        <v>124</v>
      </c>
      <c r="E165" s="91" t="s">
        <v>243</v>
      </c>
      <c r="F165" s="96" t="s">
        <v>244</v>
      </c>
      <c r="G165" s="93" t="s">
        <v>126</v>
      </c>
      <c r="H165" s="107">
        <v>1</v>
      </c>
      <c r="I165" s="6"/>
      <c r="J165" s="1">
        <f>ROUND(I165*H165,2)</f>
        <v>0</v>
      </c>
      <c r="K165" s="96" t="s">
        <v>1</v>
      </c>
      <c r="L165" s="23"/>
      <c r="M165" s="97" t="s">
        <v>1</v>
      </c>
      <c r="N165" s="98" t="s">
        <v>50</v>
      </c>
      <c r="O165" s="99">
        <v>0</v>
      </c>
      <c r="P165" s="99">
        <f>O165*H165</f>
        <v>0</v>
      </c>
      <c r="Q165" s="99">
        <v>0</v>
      </c>
      <c r="R165" s="99">
        <f>Q165*H165</f>
        <v>0</v>
      </c>
      <c r="S165" s="99">
        <v>0</v>
      </c>
      <c r="T165" s="100">
        <f>S165*H165</f>
        <v>0</v>
      </c>
      <c r="AR165" s="101" t="s">
        <v>127</v>
      </c>
      <c r="AT165" s="101" t="s">
        <v>124</v>
      </c>
      <c r="AU165" s="101" t="s">
        <v>93</v>
      </c>
      <c r="AY165" s="14" t="s">
        <v>123</v>
      </c>
      <c r="BE165" s="102">
        <f>IF(N165="základní",J165,0)</f>
        <v>0</v>
      </c>
      <c r="BF165" s="102">
        <f>IF(N165="snížená",J165,0)</f>
        <v>0</v>
      </c>
      <c r="BG165" s="102">
        <f>IF(N165="zákl. přenesená",J165,0)</f>
        <v>0</v>
      </c>
      <c r="BH165" s="102">
        <f>IF(N165="sníž. přenesená",J165,0)</f>
        <v>0</v>
      </c>
      <c r="BI165" s="102">
        <f>IF(N165="nulová",J165,0)</f>
        <v>0</v>
      </c>
      <c r="BJ165" s="14" t="s">
        <v>93</v>
      </c>
      <c r="BK165" s="102">
        <f>ROUND(I165*H165,2)</f>
        <v>0</v>
      </c>
      <c r="BL165" s="14" t="s">
        <v>127</v>
      </c>
      <c r="BM165" s="101" t="s">
        <v>245</v>
      </c>
    </row>
    <row r="166" spans="2:47" s="24" customFormat="1" ht="87.75">
      <c r="B166" s="23"/>
      <c r="D166" s="103" t="s">
        <v>129</v>
      </c>
      <c r="F166" s="104" t="s">
        <v>246</v>
      </c>
      <c r="L166" s="23"/>
      <c r="M166" s="105"/>
      <c r="T166" s="106"/>
      <c r="AT166" s="14" t="s">
        <v>129</v>
      </c>
      <c r="AU166" s="14" t="s">
        <v>93</v>
      </c>
    </row>
    <row r="167" spans="2:65" s="24" customFormat="1" ht="24.2" customHeight="1">
      <c r="B167" s="23"/>
      <c r="C167" s="90" t="s">
        <v>247</v>
      </c>
      <c r="D167" s="90" t="s">
        <v>124</v>
      </c>
      <c r="E167" s="91" t="s">
        <v>248</v>
      </c>
      <c r="F167" s="96" t="s">
        <v>249</v>
      </c>
      <c r="G167" s="93" t="s">
        <v>126</v>
      </c>
      <c r="H167" s="107">
        <v>1</v>
      </c>
      <c r="I167" s="6"/>
      <c r="J167" s="1">
        <f>ROUND(I167*H167,2)</f>
        <v>0</v>
      </c>
      <c r="K167" s="96" t="s">
        <v>1</v>
      </c>
      <c r="L167" s="23"/>
      <c r="M167" s="97" t="s">
        <v>1</v>
      </c>
      <c r="N167" s="98" t="s">
        <v>50</v>
      </c>
      <c r="O167" s="99">
        <v>0</v>
      </c>
      <c r="P167" s="99">
        <f>O167*H167</f>
        <v>0</v>
      </c>
      <c r="Q167" s="99">
        <v>0</v>
      </c>
      <c r="R167" s="99">
        <f>Q167*H167</f>
        <v>0</v>
      </c>
      <c r="S167" s="99">
        <v>0</v>
      </c>
      <c r="T167" s="100">
        <f>S167*H167</f>
        <v>0</v>
      </c>
      <c r="AR167" s="101" t="s">
        <v>127</v>
      </c>
      <c r="AT167" s="101" t="s">
        <v>124</v>
      </c>
      <c r="AU167" s="101" t="s">
        <v>93</v>
      </c>
      <c r="AY167" s="14" t="s">
        <v>123</v>
      </c>
      <c r="BE167" s="102">
        <f>IF(N167="základní",J167,0)</f>
        <v>0</v>
      </c>
      <c r="BF167" s="102">
        <f>IF(N167="snížená",J167,0)</f>
        <v>0</v>
      </c>
      <c r="BG167" s="102">
        <f>IF(N167="zákl. přenesená",J167,0)</f>
        <v>0</v>
      </c>
      <c r="BH167" s="102">
        <f>IF(N167="sníž. přenesená",J167,0)</f>
        <v>0</v>
      </c>
      <c r="BI167" s="102">
        <f>IF(N167="nulová",J167,0)</f>
        <v>0</v>
      </c>
      <c r="BJ167" s="14" t="s">
        <v>93</v>
      </c>
      <c r="BK167" s="102">
        <f>ROUND(I167*H167,2)</f>
        <v>0</v>
      </c>
      <c r="BL167" s="14" t="s">
        <v>127</v>
      </c>
      <c r="BM167" s="101" t="s">
        <v>250</v>
      </c>
    </row>
    <row r="168" spans="2:47" s="24" customFormat="1" ht="78">
      <c r="B168" s="23"/>
      <c r="D168" s="103" t="s">
        <v>129</v>
      </c>
      <c r="F168" s="104" t="s">
        <v>251</v>
      </c>
      <c r="L168" s="23"/>
      <c r="M168" s="105"/>
      <c r="T168" s="106"/>
      <c r="AT168" s="14" t="s">
        <v>129</v>
      </c>
      <c r="AU168" s="14" t="s">
        <v>93</v>
      </c>
    </row>
    <row r="169" spans="2:65" s="24" customFormat="1" ht="24.2" customHeight="1">
      <c r="B169" s="23"/>
      <c r="C169" s="90" t="s">
        <v>252</v>
      </c>
      <c r="D169" s="90" t="s">
        <v>124</v>
      </c>
      <c r="E169" s="91" t="s">
        <v>253</v>
      </c>
      <c r="F169" s="96" t="s">
        <v>254</v>
      </c>
      <c r="G169" s="93" t="s">
        <v>126</v>
      </c>
      <c r="H169" s="107">
        <v>20</v>
      </c>
      <c r="I169" s="6"/>
      <c r="J169" s="1">
        <f>ROUND(I169*H169,2)</f>
        <v>0</v>
      </c>
      <c r="K169" s="96" t="s">
        <v>1</v>
      </c>
      <c r="L169" s="23"/>
      <c r="M169" s="97" t="s">
        <v>1</v>
      </c>
      <c r="N169" s="98" t="s">
        <v>50</v>
      </c>
      <c r="O169" s="99">
        <v>0</v>
      </c>
      <c r="P169" s="99">
        <f>O169*H169</f>
        <v>0</v>
      </c>
      <c r="Q169" s="99">
        <v>0</v>
      </c>
      <c r="R169" s="99">
        <f>Q169*H169</f>
        <v>0</v>
      </c>
      <c r="S169" s="99">
        <v>0</v>
      </c>
      <c r="T169" s="100">
        <f>S169*H169</f>
        <v>0</v>
      </c>
      <c r="AR169" s="101" t="s">
        <v>127</v>
      </c>
      <c r="AT169" s="101" t="s">
        <v>124</v>
      </c>
      <c r="AU169" s="101" t="s">
        <v>93</v>
      </c>
      <c r="AY169" s="14" t="s">
        <v>123</v>
      </c>
      <c r="BE169" s="102">
        <f>IF(N169="základní",J169,0)</f>
        <v>0</v>
      </c>
      <c r="BF169" s="102">
        <f>IF(N169="snížená",J169,0)</f>
        <v>0</v>
      </c>
      <c r="BG169" s="102">
        <f>IF(N169="zákl. přenesená",J169,0)</f>
        <v>0</v>
      </c>
      <c r="BH169" s="102">
        <f>IF(N169="sníž. přenesená",J169,0)</f>
        <v>0</v>
      </c>
      <c r="BI169" s="102">
        <f>IF(N169="nulová",J169,0)</f>
        <v>0</v>
      </c>
      <c r="BJ169" s="14" t="s">
        <v>93</v>
      </c>
      <c r="BK169" s="102">
        <f>ROUND(I169*H169,2)</f>
        <v>0</v>
      </c>
      <c r="BL169" s="14" t="s">
        <v>127</v>
      </c>
      <c r="BM169" s="101" t="s">
        <v>255</v>
      </c>
    </row>
    <row r="170" spans="2:47" s="24" customFormat="1" ht="136.5">
      <c r="B170" s="23"/>
      <c r="D170" s="103" t="s">
        <v>129</v>
      </c>
      <c r="F170" s="104" t="s">
        <v>256</v>
      </c>
      <c r="L170" s="23"/>
      <c r="M170" s="105"/>
      <c r="T170" s="106"/>
      <c r="AT170" s="14" t="s">
        <v>129</v>
      </c>
      <c r="AU170" s="14" t="s">
        <v>93</v>
      </c>
    </row>
    <row r="171" spans="2:65" s="24" customFormat="1" ht="33" customHeight="1">
      <c r="B171" s="23"/>
      <c r="C171" s="90" t="s">
        <v>257</v>
      </c>
      <c r="D171" s="90" t="s">
        <v>124</v>
      </c>
      <c r="E171" s="91" t="s">
        <v>258</v>
      </c>
      <c r="F171" s="96" t="s">
        <v>259</v>
      </c>
      <c r="G171" s="93" t="s">
        <v>126</v>
      </c>
      <c r="H171" s="107">
        <v>5</v>
      </c>
      <c r="I171" s="6"/>
      <c r="J171" s="1">
        <f>ROUND(I171*H171,2)</f>
        <v>0</v>
      </c>
      <c r="K171" s="96" t="s">
        <v>1</v>
      </c>
      <c r="L171" s="23"/>
      <c r="M171" s="97" t="s">
        <v>1</v>
      </c>
      <c r="N171" s="98" t="s">
        <v>50</v>
      </c>
      <c r="O171" s="99">
        <v>0</v>
      </c>
      <c r="P171" s="99">
        <f>O171*H171</f>
        <v>0</v>
      </c>
      <c r="Q171" s="99">
        <v>0</v>
      </c>
      <c r="R171" s="99">
        <f>Q171*H171</f>
        <v>0</v>
      </c>
      <c r="S171" s="99">
        <v>0</v>
      </c>
      <c r="T171" s="100">
        <f>S171*H171</f>
        <v>0</v>
      </c>
      <c r="AR171" s="101" t="s">
        <v>127</v>
      </c>
      <c r="AT171" s="101" t="s">
        <v>124</v>
      </c>
      <c r="AU171" s="101" t="s">
        <v>93</v>
      </c>
      <c r="AY171" s="14" t="s">
        <v>123</v>
      </c>
      <c r="BE171" s="102">
        <f>IF(N171="základní",J171,0)</f>
        <v>0</v>
      </c>
      <c r="BF171" s="102">
        <f>IF(N171="snížená",J171,0)</f>
        <v>0</v>
      </c>
      <c r="BG171" s="102">
        <f>IF(N171="zákl. přenesená",J171,0)</f>
        <v>0</v>
      </c>
      <c r="BH171" s="102">
        <f>IF(N171="sníž. přenesená",J171,0)</f>
        <v>0</v>
      </c>
      <c r="BI171" s="102">
        <f>IF(N171="nulová",J171,0)</f>
        <v>0</v>
      </c>
      <c r="BJ171" s="14" t="s">
        <v>93</v>
      </c>
      <c r="BK171" s="102">
        <f>ROUND(I171*H171,2)</f>
        <v>0</v>
      </c>
      <c r="BL171" s="14" t="s">
        <v>127</v>
      </c>
      <c r="BM171" s="101" t="s">
        <v>260</v>
      </c>
    </row>
    <row r="172" spans="2:47" s="24" customFormat="1" ht="136.5">
      <c r="B172" s="23"/>
      <c r="D172" s="103" t="s">
        <v>129</v>
      </c>
      <c r="F172" s="104" t="s">
        <v>256</v>
      </c>
      <c r="L172" s="23"/>
      <c r="M172" s="105"/>
      <c r="T172" s="106"/>
      <c r="AT172" s="14" t="s">
        <v>129</v>
      </c>
      <c r="AU172" s="14" t="s">
        <v>93</v>
      </c>
    </row>
    <row r="173" spans="2:65" s="24" customFormat="1" ht="24.2" customHeight="1">
      <c r="B173" s="23"/>
      <c r="C173" s="90" t="s">
        <v>261</v>
      </c>
      <c r="D173" s="90" t="s">
        <v>124</v>
      </c>
      <c r="E173" s="91" t="s">
        <v>262</v>
      </c>
      <c r="F173" s="96" t="s">
        <v>263</v>
      </c>
      <c r="G173" s="93" t="s">
        <v>126</v>
      </c>
      <c r="H173" s="107">
        <v>7</v>
      </c>
      <c r="I173" s="6"/>
      <c r="J173" s="1">
        <f>ROUND(I173*H173,2)</f>
        <v>0</v>
      </c>
      <c r="K173" s="96" t="s">
        <v>1</v>
      </c>
      <c r="L173" s="23"/>
      <c r="M173" s="97" t="s">
        <v>1</v>
      </c>
      <c r="N173" s="98" t="s">
        <v>50</v>
      </c>
      <c r="O173" s="99">
        <v>0</v>
      </c>
      <c r="P173" s="99">
        <f>O173*H173</f>
        <v>0</v>
      </c>
      <c r="Q173" s="99">
        <v>0</v>
      </c>
      <c r="R173" s="99">
        <f>Q173*H173</f>
        <v>0</v>
      </c>
      <c r="S173" s="99">
        <v>0</v>
      </c>
      <c r="T173" s="100">
        <f>S173*H173</f>
        <v>0</v>
      </c>
      <c r="AR173" s="101" t="s">
        <v>127</v>
      </c>
      <c r="AT173" s="101" t="s">
        <v>124</v>
      </c>
      <c r="AU173" s="101" t="s">
        <v>93</v>
      </c>
      <c r="AY173" s="14" t="s">
        <v>123</v>
      </c>
      <c r="BE173" s="102">
        <f>IF(N173="základní",J173,0)</f>
        <v>0</v>
      </c>
      <c r="BF173" s="102">
        <f>IF(N173="snížená",J173,0)</f>
        <v>0</v>
      </c>
      <c r="BG173" s="102">
        <f>IF(N173="zákl. přenesená",J173,0)</f>
        <v>0</v>
      </c>
      <c r="BH173" s="102">
        <f>IF(N173="sníž. přenesená",J173,0)</f>
        <v>0</v>
      </c>
      <c r="BI173" s="102">
        <f>IF(N173="nulová",J173,0)</f>
        <v>0</v>
      </c>
      <c r="BJ173" s="14" t="s">
        <v>93</v>
      </c>
      <c r="BK173" s="102">
        <f>ROUND(I173*H173,2)</f>
        <v>0</v>
      </c>
      <c r="BL173" s="14" t="s">
        <v>127</v>
      </c>
      <c r="BM173" s="101" t="s">
        <v>264</v>
      </c>
    </row>
    <row r="174" spans="2:47" s="24" customFormat="1" ht="136.5">
      <c r="B174" s="23"/>
      <c r="D174" s="103" t="s">
        <v>129</v>
      </c>
      <c r="F174" s="104" t="s">
        <v>256</v>
      </c>
      <c r="L174" s="23"/>
      <c r="M174" s="105"/>
      <c r="T174" s="106"/>
      <c r="AT174" s="14" t="s">
        <v>129</v>
      </c>
      <c r="AU174" s="14" t="s">
        <v>93</v>
      </c>
    </row>
    <row r="175" spans="2:65" s="24" customFormat="1" ht="24.2" customHeight="1">
      <c r="B175" s="23"/>
      <c r="C175" s="90" t="s">
        <v>265</v>
      </c>
      <c r="D175" s="90" t="s">
        <v>124</v>
      </c>
      <c r="E175" s="91" t="s">
        <v>266</v>
      </c>
      <c r="F175" s="96" t="s">
        <v>267</v>
      </c>
      <c r="G175" s="93" t="s">
        <v>126</v>
      </c>
      <c r="H175" s="107">
        <v>1</v>
      </c>
      <c r="I175" s="6"/>
      <c r="J175" s="1">
        <f>ROUND(I175*H175,2)</f>
        <v>0</v>
      </c>
      <c r="K175" s="96" t="s">
        <v>1</v>
      </c>
      <c r="L175" s="23"/>
      <c r="M175" s="97" t="s">
        <v>1</v>
      </c>
      <c r="N175" s="98" t="s">
        <v>50</v>
      </c>
      <c r="O175" s="99">
        <v>0</v>
      </c>
      <c r="P175" s="99">
        <f>O175*H175</f>
        <v>0</v>
      </c>
      <c r="Q175" s="99">
        <v>0</v>
      </c>
      <c r="R175" s="99">
        <f>Q175*H175</f>
        <v>0</v>
      </c>
      <c r="S175" s="99">
        <v>0</v>
      </c>
      <c r="T175" s="100">
        <f>S175*H175</f>
        <v>0</v>
      </c>
      <c r="AR175" s="101" t="s">
        <v>127</v>
      </c>
      <c r="AT175" s="101" t="s">
        <v>124</v>
      </c>
      <c r="AU175" s="101" t="s">
        <v>93</v>
      </c>
      <c r="AY175" s="14" t="s">
        <v>123</v>
      </c>
      <c r="BE175" s="102">
        <f>IF(N175="základní",J175,0)</f>
        <v>0</v>
      </c>
      <c r="BF175" s="102">
        <f>IF(N175="snížená",J175,0)</f>
        <v>0</v>
      </c>
      <c r="BG175" s="102">
        <f>IF(N175="zákl. přenesená",J175,0)</f>
        <v>0</v>
      </c>
      <c r="BH175" s="102">
        <f>IF(N175="sníž. přenesená",J175,0)</f>
        <v>0</v>
      </c>
      <c r="BI175" s="102">
        <f>IF(N175="nulová",J175,0)</f>
        <v>0</v>
      </c>
      <c r="BJ175" s="14" t="s">
        <v>93</v>
      </c>
      <c r="BK175" s="102">
        <f>ROUND(I175*H175,2)</f>
        <v>0</v>
      </c>
      <c r="BL175" s="14" t="s">
        <v>127</v>
      </c>
      <c r="BM175" s="101" t="s">
        <v>268</v>
      </c>
    </row>
    <row r="176" spans="2:47" s="24" customFormat="1" ht="136.5">
      <c r="B176" s="23"/>
      <c r="D176" s="103" t="s">
        <v>129</v>
      </c>
      <c r="F176" s="104" t="s">
        <v>269</v>
      </c>
      <c r="L176" s="23"/>
      <c r="M176" s="105"/>
      <c r="T176" s="106"/>
      <c r="AT176" s="14" t="s">
        <v>129</v>
      </c>
      <c r="AU176" s="14" t="s">
        <v>93</v>
      </c>
    </row>
    <row r="177" spans="2:65" s="24" customFormat="1" ht="24.2" customHeight="1">
      <c r="B177" s="23"/>
      <c r="C177" s="90" t="s">
        <v>270</v>
      </c>
      <c r="D177" s="90" t="s">
        <v>124</v>
      </c>
      <c r="E177" s="91" t="s">
        <v>271</v>
      </c>
      <c r="F177" s="96" t="s">
        <v>272</v>
      </c>
      <c r="G177" s="93" t="s">
        <v>126</v>
      </c>
      <c r="H177" s="107">
        <v>2</v>
      </c>
      <c r="I177" s="6"/>
      <c r="J177" s="1">
        <f>ROUND(I177*H177,2)</f>
        <v>0</v>
      </c>
      <c r="K177" s="96" t="s">
        <v>1</v>
      </c>
      <c r="L177" s="23"/>
      <c r="M177" s="97" t="s">
        <v>1</v>
      </c>
      <c r="N177" s="98" t="s">
        <v>50</v>
      </c>
      <c r="O177" s="99">
        <v>0</v>
      </c>
      <c r="P177" s="99">
        <f>O177*H177</f>
        <v>0</v>
      </c>
      <c r="Q177" s="99">
        <v>0</v>
      </c>
      <c r="R177" s="99">
        <f>Q177*H177</f>
        <v>0</v>
      </c>
      <c r="S177" s="99">
        <v>0</v>
      </c>
      <c r="T177" s="100">
        <f>S177*H177</f>
        <v>0</v>
      </c>
      <c r="AR177" s="101" t="s">
        <v>127</v>
      </c>
      <c r="AT177" s="101" t="s">
        <v>124</v>
      </c>
      <c r="AU177" s="101" t="s">
        <v>93</v>
      </c>
      <c r="AY177" s="14" t="s">
        <v>123</v>
      </c>
      <c r="BE177" s="102">
        <f>IF(N177="základní",J177,0)</f>
        <v>0</v>
      </c>
      <c r="BF177" s="102">
        <f>IF(N177="snížená",J177,0)</f>
        <v>0</v>
      </c>
      <c r="BG177" s="102">
        <f>IF(N177="zákl. přenesená",J177,0)</f>
        <v>0</v>
      </c>
      <c r="BH177" s="102">
        <f>IF(N177="sníž. přenesená",J177,0)</f>
        <v>0</v>
      </c>
      <c r="BI177" s="102">
        <f>IF(N177="nulová",J177,0)</f>
        <v>0</v>
      </c>
      <c r="BJ177" s="14" t="s">
        <v>93</v>
      </c>
      <c r="BK177" s="102">
        <f>ROUND(I177*H177,2)</f>
        <v>0</v>
      </c>
      <c r="BL177" s="14" t="s">
        <v>127</v>
      </c>
      <c r="BM177" s="101" t="s">
        <v>273</v>
      </c>
    </row>
    <row r="178" spans="2:47" s="24" customFormat="1" ht="87.75">
      <c r="B178" s="23"/>
      <c r="D178" s="103" t="s">
        <v>129</v>
      </c>
      <c r="F178" s="104" t="s">
        <v>274</v>
      </c>
      <c r="L178" s="23"/>
      <c r="M178" s="105"/>
      <c r="T178" s="106"/>
      <c r="AT178" s="14" t="s">
        <v>129</v>
      </c>
      <c r="AU178" s="14" t="s">
        <v>93</v>
      </c>
    </row>
    <row r="179" spans="2:65" s="24" customFormat="1" ht="24.2" customHeight="1">
      <c r="B179" s="23"/>
      <c r="C179" s="90" t="s">
        <v>275</v>
      </c>
      <c r="D179" s="90" t="s">
        <v>124</v>
      </c>
      <c r="E179" s="91" t="s">
        <v>276</v>
      </c>
      <c r="F179" s="96" t="s">
        <v>277</v>
      </c>
      <c r="G179" s="93" t="s">
        <v>225</v>
      </c>
      <c r="H179" s="107">
        <v>1</v>
      </c>
      <c r="I179" s="6"/>
      <c r="J179" s="1">
        <f>ROUND(I179*H179,2)</f>
        <v>0</v>
      </c>
      <c r="K179" s="96" t="s">
        <v>1</v>
      </c>
      <c r="L179" s="23"/>
      <c r="M179" s="97" t="s">
        <v>1</v>
      </c>
      <c r="N179" s="98" t="s">
        <v>50</v>
      </c>
      <c r="O179" s="99">
        <v>0</v>
      </c>
      <c r="P179" s="99">
        <f>O179*H179</f>
        <v>0</v>
      </c>
      <c r="Q179" s="99">
        <v>0</v>
      </c>
      <c r="R179" s="99">
        <f>Q179*H179</f>
        <v>0</v>
      </c>
      <c r="S179" s="99">
        <v>0</v>
      </c>
      <c r="T179" s="100">
        <f>S179*H179</f>
        <v>0</v>
      </c>
      <c r="AR179" s="101" t="s">
        <v>127</v>
      </c>
      <c r="AT179" s="101" t="s">
        <v>124</v>
      </c>
      <c r="AU179" s="101" t="s">
        <v>93</v>
      </c>
      <c r="AY179" s="14" t="s">
        <v>123</v>
      </c>
      <c r="BE179" s="102">
        <f>IF(N179="základní",J179,0)</f>
        <v>0</v>
      </c>
      <c r="BF179" s="102">
        <f>IF(N179="snížená",J179,0)</f>
        <v>0</v>
      </c>
      <c r="BG179" s="102">
        <f>IF(N179="zákl. přenesená",J179,0)</f>
        <v>0</v>
      </c>
      <c r="BH179" s="102">
        <f>IF(N179="sníž. přenesená",J179,0)</f>
        <v>0</v>
      </c>
      <c r="BI179" s="102">
        <f>IF(N179="nulová",J179,0)</f>
        <v>0</v>
      </c>
      <c r="BJ179" s="14" t="s">
        <v>93</v>
      </c>
      <c r="BK179" s="102">
        <f>ROUND(I179*H179,2)</f>
        <v>0</v>
      </c>
      <c r="BL179" s="14" t="s">
        <v>127</v>
      </c>
      <c r="BM179" s="101" t="s">
        <v>278</v>
      </c>
    </row>
    <row r="180" spans="2:47" s="24" customFormat="1" ht="136.5">
      <c r="B180" s="23"/>
      <c r="D180" s="103" t="s">
        <v>129</v>
      </c>
      <c r="F180" s="104" t="s">
        <v>279</v>
      </c>
      <c r="L180" s="23"/>
      <c r="M180" s="105"/>
      <c r="T180" s="106"/>
      <c r="AT180" s="14" t="s">
        <v>129</v>
      </c>
      <c r="AU180" s="14" t="s">
        <v>93</v>
      </c>
    </row>
    <row r="181" spans="2:65" s="24" customFormat="1" ht="24.2" customHeight="1">
      <c r="B181" s="23"/>
      <c r="C181" s="90" t="s">
        <v>280</v>
      </c>
      <c r="D181" s="90" t="s">
        <v>124</v>
      </c>
      <c r="E181" s="91" t="s">
        <v>281</v>
      </c>
      <c r="F181" s="96" t="s">
        <v>282</v>
      </c>
      <c r="G181" s="93" t="s">
        <v>225</v>
      </c>
      <c r="H181" s="107">
        <v>1</v>
      </c>
      <c r="I181" s="6"/>
      <c r="J181" s="1">
        <f>ROUND(I181*H181,2)</f>
        <v>0</v>
      </c>
      <c r="K181" s="96" t="s">
        <v>1</v>
      </c>
      <c r="L181" s="23"/>
      <c r="M181" s="97" t="s">
        <v>1</v>
      </c>
      <c r="N181" s="98" t="s">
        <v>50</v>
      </c>
      <c r="O181" s="99">
        <v>0</v>
      </c>
      <c r="P181" s="99">
        <f>O181*H181</f>
        <v>0</v>
      </c>
      <c r="Q181" s="99">
        <v>0</v>
      </c>
      <c r="R181" s="99">
        <f>Q181*H181</f>
        <v>0</v>
      </c>
      <c r="S181" s="99">
        <v>0</v>
      </c>
      <c r="T181" s="100">
        <f>S181*H181</f>
        <v>0</v>
      </c>
      <c r="AR181" s="101" t="s">
        <v>127</v>
      </c>
      <c r="AT181" s="101" t="s">
        <v>124</v>
      </c>
      <c r="AU181" s="101" t="s">
        <v>93</v>
      </c>
      <c r="AY181" s="14" t="s">
        <v>123</v>
      </c>
      <c r="BE181" s="102">
        <f>IF(N181="základní",J181,0)</f>
        <v>0</v>
      </c>
      <c r="BF181" s="102">
        <f>IF(N181="snížená",J181,0)</f>
        <v>0</v>
      </c>
      <c r="BG181" s="102">
        <f>IF(N181="zákl. přenesená",J181,0)</f>
        <v>0</v>
      </c>
      <c r="BH181" s="102">
        <f>IF(N181="sníž. přenesená",J181,0)</f>
        <v>0</v>
      </c>
      <c r="BI181" s="102">
        <f>IF(N181="nulová",J181,0)</f>
        <v>0</v>
      </c>
      <c r="BJ181" s="14" t="s">
        <v>93</v>
      </c>
      <c r="BK181" s="102">
        <f>ROUND(I181*H181,2)</f>
        <v>0</v>
      </c>
      <c r="BL181" s="14" t="s">
        <v>127</v>
      </c>
      <c r="BM181" s="101" t="s">
        <v>283</v>
      </c>
    </row>
    <row r="182" spans="2:47" s="24" customFormat="1" ht="331.5">
      <c r="B182" s="23"/>
      <c r="D182" s="103" t="s">
        <v>129</v>
      </c>
      <c r="F182" s="104" t="s">
        <v>284</v>
      </c>
      <c r="L182" s="23"/>
      <c r="M182" s="105"/>
      <c r="T182" s="106"/>
      <c r="AT182" s="14" t="s">
        <v>129</v>
      </c>
      <c r="AU182" s="14" t="s">
        <v>93</v>
      </c>
    </row>
    <row r="183" spans="2:65" s="24" customFormat="1" ht="16.5" customHeight="1">
      <c r="B183" s="23"/>
      <c r="C183" s="90" t="s">
        <v>285</v>
      </c>
      <c r="D183" s="90" t="s">
        <v>124</v>
      </c>
      <c r="E183" s="91" t="s">
        <v>286</v>
      </c>
      <c r="F183" s="96" t="s">
        <v>287</v>
      </c>
      <c r="G183" s="93" t="s">
        <v>225</v>
      </c>
      <c r="H183" s="107">
        <v>0</v>
      </c>
      <c r="I183" s="6"/>
      <c r="J183" s="1">
        <f>ROUND(I183*H183,2)</f>
        <v>0</v>
      </c>
      <c r="K183" s="96" t="s">
        <v>1</v>
      </c>
      <c r="L183" s="23"/>
      <c r="M183" s="97" t="s">
        <v>1</v>
      </c>
      <c r="N183" s="98" t="s">
        <v>50</v>
      </c>
      <c r="O183" s="99">
        <v>0</v>
      </c>
      <c r="P183" s="99">
        <f>O183*H183</f>
        <v>0</v>
      </c>
      <c r="Q183" s="99">
        <v>0</v>
      </c>
      <c r="R183" s="99">
        <f>Q183*H183</f>
        <v>0</v>
      </c>
      <c r="S183" s="99">
        <v>0</v>
      </c>
      <c r="T183" s="100">
        <f>S183*H183</f>
        <v>0</v>
      </c>
      <c r="AR183" s="101" t="s">
        <v>127</v>
      </c>
      <c r="AT183" s="101" t="s">
        <v>124</v>
      </c>
      <c r="AU183" s="101" t="s">
        <v>93</v>
      </c>
      <c r="AY183" s="14" t="s">
        <v>123</v>
      </c>
      <c r="BE183" s="102">
        <f>IF(N183="základní",J183,0)</f>
        <v>0</v>
      </c>
      <c r="BF183" s="102">
        <f>IF(N183="snížená",J183,0)</f>
        <v>0</v>
      </c>
      <c r="BG183" s="102">
        <f>IF(N183="zákl. přenesená",J183,0)</f>
        <v>0</v>
      </c>
      <c r="BH183" s="102">
        <f>IF(N183="sníž. přenesená",J183,0)</f>
        <v>0</v>
      </c>
      <c r="BI183" s="102">
        <f>IF(N183="nulová",J183,0)</f>
        <v>0</v>
      </c>
      <c r="BJ183" s="14" t="s">
        <v>93</v>
      </c>
      <c r="BK183" s="102">
        <f>ROUND(I183*H183,2)</f>
        <v>0</v>
      </c>
      <c r="BL183" s="14" t="s">
        <v>127</v>
      </c>
      <c r="BM183" s="101" t="s">
        <v>288</v>
      </c>
    </row>
    <row r="184" spans="2:65" s="24" customFormat="1" ht="44.25" customHeight="1">
      <c r="B184" s="23"/>
      <c r="C184" s="90" t="s">
        <v>289</v>
      </c>
      <c r="D184" s="90" t="s">
        <v>124</v>
      </c>
      <c r="E184" s="91" t="s">
        <v>290</v>
      </c>
      <c r="F184" s="96" t="s">
        <v>291</v>
      </c>
      <c r="G184" s="93" t="s">
        <v>292</v>
      </c>
      <c r="H184" s="107">
        <f>SUM(J119:J183)/100</f>
        <v>0</v>
      </c>
      <c r="I184" s="6"/>
      <c r="J184" s="1">
        <f>ROUND(I184*H184,2)</f>
        <v>0</v>
      </c>
      <c r="K184" s="96" t="s">
        <v>1</v>
      </c>
      <c r="L184" s="23"/>
      <c r="M184" s="110" t="s">
        <v>1</v>
      </c>
      <c r="N184" s="111" t="s">
        <v>50</v>
      </c>
      <c r="O184" s="112">
        <v>0</v>
      </c>
      <c r="P184" s="112">
        <f>O184*H184</f>
        <v>0</v>
      </c>
      <c r="Q184" s="112">
        <v>0</v>
      </c>
      <c r="R184" s="112">
        <f>Q184*H184</f>
        <v>0</v>
      </c>
      <c r="S184" s="112">
        <v>0</v>
      </c>
      <c r="T184" s="113">
        <f>S184*H184</f>
        <v>0</v>
      </c>
      <c r="AR184" s="101" t="s">
        <v>127</v>
      </c>
      <c r="AT184" s="101" t="s">
        <v>124</v>
      </c>
      <c r="AU184" s="101" t="s">
        <v>93</v>
      </c>
      <c r="AY184" s="14" t="s">
        <v>123</v>
      </c>
      <c r="BE184" s="102">
        <f>IF(N184="základní",J184,0)</f>
        <v>0</v>
      </c>
      <c r="BF184" s="102">
        <f>IF(N184="snížená",J184,0)</f>
        <v>0</v>
      </c>
      <c r="BG184" s="102">
        <f>IF(N184="zákl. přenesená",J184,0)</f>
        <v>0</v>
      </c>
      <c r="BH184" s="102">
        <f>IF(N184="sníž. přenesená",J184,0)</f>
        <v>0</v>
      </c>
      <c r="BI184" s="102">
        <f>IF(N184="nulová",J184,0)</f>
        <v>0</v>
      </c>
      <c r="BJ184" s="14" t="s">
        <v>93</v>
      </c>
      <c r="BK184" s="102">
        <f>ROUND(I184*H184,2)</f>
        <v>0</v>
      </c>
      <c r="BL184" s="14" t="s">
        <v>127</v>
      </c>
      <c r="BM184" s="101" t="s">
        <v>293</v>
      </c>
    </row>
    <row r="185" spans="2:12" s="24" customFormat="1" ht="6.95" customHeight="1">
      <c r="B185" s="53"/>
      <c r="C185" s="54"/>
      <c r="D185" s="54"/>
      <c r="E185" s="54"/>
      <c r="F185" s="54"/>
      <c r="G185" s="54"/>
      <c r="H185" s="54"/>
      <c r="I185" s="54"/>
      <c r="J185" s="54"/>
      <c r="K185" s="54"/>
      <c r="L185" s="23"/>
    </row>
  </sheetData>
  <sheetProtection algorithmName="SHA-512" hashValue="hVzZPVgU5tbFr60LixizLE+ZBP+Fbryyi8YPrNQtKzBJFNjum5ZkRR97G5xnKGLEuTq2ODb8Z73sLBLtOdym8w==" saltValue="DshVcvhqbKxZnOOR55BFyw==" spinCount="100000" sheet="1" objects="1" scenarios="1"/>
  <autoFilter ref="C112:K184"/>
  <mergeCells count="9">
    <mergeCell ref="E83:H83"/>
    <mergeCell ref="E103:H103"/>
    <mergeCell ref="E105:H105"/>
    <mergeCell ref="L2:V2"/>
    <mergeCell ref="E7:H7"/>
    <mergeCell ref="E9:H9"/>
    <mergeCell ref="E18:H18"/>
    <mergeCell ref="E81:H81"/>
    <mergeCell ref="E27:J27"/>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38"/>
  <sheetViews>
    <sheetView showGridLines="0" workbookViewId="0" topLeftCell="A1"/>
  </sheetViews>
  <sheetFormatPr defaultColWidth="9.140625" defaultRowHeight="12"/>
  <cols>
    <col min="1" max="1" width="8.28125" style="11" customWidth="1"/>
    <col min="2" max="2" width="1.1484375" style="11" customWidth="1"/>
    <col min="3" max="3" width="4.140625" style="11" customWidth="1"/>
    <col min="4" max="4" width="4.28125" style="11" customWidth="1"/>
    <col min="5" max="5" width="17.140625" style="11" customWidth="1"/>
    <col min="6" max="6" width="50.8515625" style="11" customWidth="1"/>
    <col min="7" max="7" width="7.421875" style="11" customWidth="1"/>
    <col min="8" max="8" width="14.00390625" style="11" customWidth="1"/>
    <col min="9" max="9" width="15.8515625" style="11" customWidth="1"/>
    <col min="10" max="11" width="22.28125" style="11" customWidth="1"/>
    <col min="12" max="12" width="9.28125" style="11" customWidth="1"/>
    <col min="13" max="13" width="10.8515625" style="11" hidden="1" customWidth="1"/>
    <col min="14" max="14" width="9.28125" style="11" hidden="1" customWidth="1"/>
    <col min="15" max="20" width="14.140625" style="11" hidden="1" customWidth="1"/>
    <col min="21" max="21" width="16.28125" style="11" hidden="1" customWidth="1"/>
    <col min="22" max="22" width="12.28125" style="11" customWidth="1"/>
    <col min="23" max="23" width="16.28125" style="11" customWidth="1"/>
    <col min="24" max="24" width="12.28125" style="11" customWidth="1"/>
    <col min="25" max="25" width="15.00390625" style="11" customWidth="1"/>
    <col min="26" max="26" width="11.00390625" style="11" customWidth="1"/>
    <col min="27" max="27" width="15.00390625" style="11" customWidth="1"/>
    <col min="28" max="28" width="16.28125" style="11" customWidth="1"/>
    <col min="29" max="29" width="11.00390625" style="11" customWidth="1"/>
    <col min="30" max="30" width="15.00390625" style="11" customWidth="1"/>
    <col min="31" max="31" width="16.28125" style="11" customWidth="1"/>
    <col min="32" max="43" width="9.28125" style="11" customWidth="1"/>
    <col min="44" max="65" width="9.28125" style="11" hidden="1" customWidth="1"/>
    <col min="66" max="16384" width="9.28125" style="11" customWidth="1"/>
  </cols>
  <sheetData>
    <row r="1" ht="12"/>
    <row r="2" spans="12:46" ht="36.95" customHeight="1">
      <c r="L2" s="12" t="s">
        <v>5</v>
      </c>
      <c r="M2" s="13"/>
      <c r="N2" s="13"/>
      <c r="O2" s="13"/>
      <c r="P2" s="13"/>
      <c r="Q2" s="13"/>
      <c r="R2" s="13"/>
      <c r="S2" s="13"/>
      <c r="T2" s="13"/>
      <c r="U2" s="13"/>
      <c r="V2" s="13"/>
      <c r="AT2" s="14" t="s">
        <v>98</v>
      </c>
    </row>
    <row r="3" spans="2:46" ht="6.95" customHeight="1">
      <c r="B3" s="15"/>
      <c r="C3" s="16"/>
      <c r="D3" s="16"/>
      <c r="E3" s="16"/>
      <c r="F3" s="16"/>
      <c r="G3" s="16"/>
      <c r="H3" s="16"/>
      <c r="I3" s="16"/>
      <c r="J3" s="16"/>
      <c r="K3" s="16"/>
      <c r="L3" s="17"/>
      <c r="AT3" s="14" t="s">
        <v>95</v>
      </c>
    </row>
    <row r="4" spans="2:46" ht="24.95" customHeight="1">
      <c r="B4" s="17"/>
      <c r="D4" s="18" t="s">
        <v>99</v>
      </c>
      <c r="L4" s="17"/>
      <c r="M4" s="19" t="s">
        <v>10</v>
      </c>
      <c r="AT4" s="14" t="s">
        <v>3</v>
      </c>
    </row>
    <row r="5" spans="2:12" ht="6.95" customHeight="1">
      <c r="B5" s="17"/>
      <c r="L5" s="17"/>
    </row>
    <row r="6" spans="2:12" ht="12" customHeight="1">
      <c r="B6" s="17"/>
      <c r="D6" s="20" t="s">
        <v>14</v>
      </c>
      <c r="L6" s="17"/>
    </row>
    <row r="7" spans="2:12" ht="16.5" customHeight="1">
      <c r="B7" s="17"/>
      <c r="E7" s="21" t="str">
        <f>'Rekapitulace stavby'!K6</f>
        <v>VŠE Coworkingové centrum - MOBILIÁŘ</v>
      </c>
      <c r="F7" s="22"/>
      <c r="G7" s="22"/>
      <c r="H7" s="22"/>
      <c r="L7" s="17"/>
    </row>
    <row r="8" spans="2:12" s="24" customFormat="1" ht="12" customHeight="1">
      <c r="B8" s="23"/>
      <c r="D8" s="20" t="s">
        <v>100</v>
      </c>
      <c r="L8" s="23"/>
    </row>
    <row r="9" spans="2:12" s="24" customFormat="1" ht="16.5" customHeight="1">
      <c r="B9" s="23"/>
      <c r="E9" s="25" t="s">
        <v>294</v>
      </c>
      <c r="F9" s="26"/>
      <c r="G9" s="26"/>
      <c r="H9" s="26"/>
      <c r="L9" s="23"/>
    </row>
    <row r="10" spans="2:12" s="24" customFormat="1" ht="12">
      <c r="B10" s="23"/>
      <c r="L10" s="23"/>
    </row>
    <row r="11" spans="2:12" s="24" customFormat="1" ht="12" customHeight="1">
      <c r="B11" s="23"/>
      <c r="D11" s="20" t="s">
        <v>16</v>
      </c>
      <c r="F11" s="27" t="s">
        <v>17</v>
      </c>
      <c r="I11" s="20" t="s">
        <v>18</v>
      </c>
      <c r="J11" s="27" t="s">
        <v>1</v>
      </c>
      <c r="L11" s="23"/>
    </row>
    <row r="12" spans="2:12" s="24" customFormat="1" ht="12" customHeight="1">
      <c r="B12" s="23"/>
      <c r="D12" s="20" t="s">
        <v>20</v>
      </c>
      <c r="F12" s="27" t="s">
        <v>21</v>
      </c>
      <c r="I12" s="20" t="s">
        <v>22</v>
      </c>
      <c r="J12" s="28" t="str">
        <f>'Rekapitulace stavby'!AN8</f>
        <v>14. 3. 2023</v>
      </c>
      <c r="L12" s="23"/>
    </row>
    <row r="13" spans="2:12" s="24" customFormat="1" ht="10.9" customHeight="1">
      <c r="B13" s="23"/>
      <c r="L13" s="23"/>
    </row>
    <row r="14" spans="2:12" s="24" customFormat="1" ht="12" customHeight="1">
      <c r="B14" s="23"/>
      <c r="D14" s="20" t="s">
        <v>28</v>
      </c>
      <c r="I14" s="20" t="s">
        <v>29</v>
      </c>
      <c r="J14" s="27" t="s">
        <v>30</v>
      </c>
      <c r="L14" s="23"/>
    </row>
    <row r="15" spans="2:12" s="24" customFormat="1" ht="18" customHeight="1">
      <c r="B15" s="23"/>
      <c r="E15" s="27" t="s">
        <v>31</v>
      </c>
      <c r="I15" s="20" t="s">
        <v>32</v>
      </c>
      <c r="J15" s="27" t="s">
        <v>33</v>
      </c>
      <c r="L15" s="23"/>
    </row>
    <row r="16" spans="2:12" s="24" customFormat="1" ht="6.95" customHeight="1">
      <c r="B16" s="23"/>
      <c r="L16" s="23"/>
    </row>
    <row r="17" spans="2:12" s="24" customFormat="1" ht="12" customHeight="1">
      <c r="B17" s="23"/>
      <c r="D17" s="20" t="s">
        <v>34</v>
      </c>
      <c r="I17" s="20" t="s">
        <v>29</v>
      </c>
      <c r="J17" s="27" t="str">
        <f>'Rekapitulace stavby'!AN13</f>
        <v>Vyplňte pole</v>
      </c>
      <c r="L17" s="23"/>
    </row>
    <row r="18" spans="2:12" s="24" customFormat="1" ht="18" customHeight="1">
      <c r="B18" s="23"/>
      <c r="E18" s="29" t="str">
        <f>'Rekapitulace stavby'!E14</f>
        <v>Vyplňte pole</v>
      </c>
      <c r="F18" s="29"/>
      <c r="G18" s="29"/>
      <c r="H18" s="29"/>
      <c r="I18" s="20" t="s">
        <v>32</v>
      </c>
      <c r="J18" s="27" t="str">
        <f>'Rekapitulace stavby'!AN14</f>
        <v>Vyplňte pole</v>
      </c>
      <c r="L18" s="23"/>
    </row>
    <row r="19" spans="2:12" s="24" customFormat="1" ht="6.95" customHeight="1">
      <c r="B19" s="23"/>
      <c r="L19" s="23"/>
    </row>
    <row r="20" spans="2:12" s="24" customFormat="1" ht="12" customHeight="1">
      <c r="B20" s="23"/>
      <c r="D20" s="20" t="s">
        <v>35</v>
      </c>
      <c r="I20" s="20" t="s">
        <v>29</v>
      </c>
      <c r="J20" s="27" t="s">
        <v>36</v>
      </c>
      <c r="L20" s="23"/>
    </row>
    <row r="21" spans="2:12" s="24" customFormat="1" ht="18" customHeight="1">
      <c r="B21" s="23"/>
      <c r="E21" s="27" t="s">
        <v>37</v>
      </c>
      <c r="I21" s="20" t="s">
        <v>32</v>
      </c>
      <c r="J21" s="27" t="s">
        <v>38</v>
      </c>
      <c r="L21" s="23"/>
    </row>
    <row r="22" spans="2:12" s="24" customFormat="1" ht="6.95" customHeight="1">
      <c r="B22" s="23"/>
      <c r="L22" s="23"/>
    </row>
    <row r="23" spans="2:12" s="24" customFormat="1" ht="12" customHeight="1">
      <c r="B23" s="23"/>
      <c r="D23" s="20" t="s">
        <v>40</v>
      </c>
      <c r="I23" s="20" t="s">
        <v>29</v>
      </c>
      <c r="J23" s="27" t="s">
        <v>41</v>
      </c>
      <c r="L23" s="23"/>
    </row>
    <row r="24" spans="2:12" s="24" customFormat="1" ht="18" customHeight="1">
      <c r="B24" s="23"/>
      <c r="E24" s="27" t="s">
        <v>42</v>
      </c>
      <c r="I24" s="20" t="s">
        <v>32</v>
      </c>
      <c r="J24" s="27" t="s">
        <v>43</v>
      </c>
      <c r="L24" s="23"/>
    </row>
    <row r="25" spans="2:12" s="24" customFormat="1" ht="6.95" customHeight="1">
      <c r="B25" s="23"/>
      <c r="L25" s="23"/>
    </row>
    <row r="26" spans="2:12" s="24" customFormat="1" ht="12" customHeight="1">
      <c r="B26" s="23"/>
      <c r="D26" s="20" t="s">
        <v>44</v>
      </c>
      <c r="L26" s="23"/>
    </row>
    <row r="27" spans="2:12" s="31" customFormat="1" ht="312.75" customHeight="1">
      <c r="B27" s="30"/>
      <c r="E27" s="122" t="s">
        <v>350</v>
      </c>
      <c r="F27" s="13"/>
      <c r="G27" s="13"/>
      <c r="H27" s="13"/>
      <c r="I27" s="13"/>
      <c r="J27" s="13"/>
      <c r="L27" s="30"/>
    </row>
    <row r="28" spans="2:12" s="24" customFormat="1" ht="6.95" customHeight="1">
      <c r="B28" s="23"/>
      <c r="L28" s="23"/>
    </row>
    <row r="29" spans="2:12" s="24" customFormat="1" ht="6.95" customHeight="1">
      <c r="B29" s="23"/>
      <c r="D29" s="33"/>
      <c r="E29" s="33"/>
      <c r="F29" s="33"/>
      <c r="G29" s="33"/>
      <c r="H29" s="33"/>
      <c r="I29" s="33"/>
      <c r="J29" s="33"/>
      <c r="K29" s="33"/>
      <c r="L29" s="23"/>
    </row>
    <row r="30" spans="2:12" s="24" customFormat="1" ht="25.35" customHeight="1">
      <c r="B30" s="23"/>
      <c r="D30" s="34" t="s">
        <v>45</v>
      </c>
      <c r="J30" s="35">
        <f>ROUND(J114,2)</f>
        <v>0</v>
      </c>
      <c r="L30" s="23"/>
    </row>
    <row r="31" spans="2:12" s="24" customFormat="1" ht="6.95" customHeight="1">
      <c r="B31" s="23"/>
      <c r="D31" s="33"/>
      <c r="E31" s="33"/>
      <c r="F31" s="33"/>
      <c r="G31" s="33"/>
      <c r="H31" s="33"/>
      <c r="I31" s="33"/>
      <c r="J31" s="33"/>
      <c r="K31" s="33"/>
      <c r="L31" s="23"/>
    </row>
    <row r="32" spans="2:12" s="24" customFormat="1" ht="14.45" customHeight="1">
      <c r="B32" s="23"/>
      <c r="F32" s="36" t="s">
        <v>47</v>
      </c>
      <c r="I32" s="36" t="s">
        <v>46</v>
      </c>
      <c r="J32" s="36" t="s">
        <v>48</v>
      </c>
      <c r="L32" s="23"/>
    </row>
    <row r="33" spans="2:12" s="24" customFormat="1" ht="14.45" customHeight="1">
      <c r="B33" s="23"/>
      <c r="D33" s="37" t="s">
        <v>49</v>
      </c>
      <c r="E33" s="20" t="s">
        <v>50</v>
      </c>
      <c r="F33" s="38">
        <f>ROUND((SUM(BE114:BE137)),2)</f>
        <v>0</v>
      </c>
      <c r="I33" s="39">
        <v>0.21</v>
      </c>
      <c r="J33" s="38">
        <f>ROUND(((SUM(BE114:BE137))*I33),2)</f>
        <v>0</v>
      </c>
      <c r="L33" s="23"/>
    </row>
    <row r="34" spans="2:12" s="24" customFormat="1" ht="14.45" customHeight="1">
      <c r="B34" s="23"/>
      <c r="E34" s="20" t="s">
        <v>51</v>
      </c>
      <c r="F34" s="38">
        <f>ROUND((SUM(BF114:BF137)),2)</f>
        <v>0</v>
      </c>
      <c r="I34" s="39">
        <v>0.15</v>
      </c>
      <c r="J34" s="38">
        <f>ROUND(((SUM(BF114:BF137))*I34),2)</f>
        <v>0</v>
      </c>
      <c r="L34" s="23"/>
    </row>
    <row r="35" spans="2:12" s="24" customFormat="1" ht="14.45" customHeight="1" hidden="1">
      <c r="B35" s="23"/>
      <c r="E35" s="20" t="s">
        <v>52</v>
      </c>
      <c r="F35" s="38">
        <f>ROUND((SUM(BG114:BG137)),2)</f>
        <v>0</v>
      </c>
      <c r="I35" s="39">
        <v>0.21</v>
      </c>
      <c r="J35" s="38">
        <f>0</f>
        <v>0</v>
      </c>
      <c r="L35" s="23"/>
    </row>
    <row r="36" spans="2:12" s="24" customFormat="1" ht="14.45" customHeight="1" hidden="1">
      <c r="B36" s="23"/>
      <c r="E36" s="20" t="s">
        <v>53</v>
      </c>
      <c r="F36" s="38">
        <f>ROUND((SUM(BH114:BH137)),2)</f>
        <v>0</v>
      </c>
      <c r="I36" s="39">
        <v>0.15</v>
      </c>
      <c r="J36" s="38">
        <f>0</f>
        <v>0</v>
      </c>
      <c r="L36" s="23"/>
    </row>
    <row r="37" spans="2:12" s="24" customFormat="1" ht="14.45" customHeight="1" hidden="1">
      <c r="B37" s="23"/>
      <c r="E37" s="20" t="s">
        <v>54</v>
      </c>
      <c r="F37" s="38">
        <f>ROUND((SUM(BI114:BI137)),2)</f>
        <v>0</v>
      </c>
      <c r="I37" s="39">
        <v>0</v>
      </c>
      <c r="J37" s="38">
        <f>0</f>
        <v>0</v>
      </c>
      <c r="L37" s="23"/>
    </row>
    <row r="38" spans="2:12" s="24" customFormat="1" ht="6.95" customHeight="1">
      <c r="B38" s="23"/>
      <c r="L38" s="23"/>
    </row>
    <row r="39" spans="2:12" s="24" customFormat="1" ht="25.35" customHeight="1">
      <c r="B39" s="23"/>
      <c r="C39" s="40"/>
      <c r="D39" s="41" t="s">
        <v>55</v>
      </c>
      <c r="E39" s="42"/>
      <c r="F39" s="42"/>
      <c r="G39" s="43" t="s">
        <v>56</v>
      </c>
      <c r="H39" s="44" t="s">
        <v>57</v>
      </c>
      <c r="I39" s="42"/>
      <c r="J39" s="45">
        <f>SUM(J30:J37)</f>
        <v>0</v>
      </c>
      <c r="K39" s="46"/>
      <c r="L39" s="23"/>
    </row>
    <row r="40" spans="2:12" s="24" customFormat="1" ht="14.45" customHeight="1">
      <c r="B40" s="23"/>
      <c r="L40" s="23"/>
    </row>
    <row r="41" spans="2:12" ht="14.45" customHeight="1">
      <c r="B41" s="17"/>
      <c r="L41" s="17"/>
    </row>
    <row r="42" spans="2:12" ht="14.45" customHeight="1">
      <c r="B42" s="17"/>
      <c r="L42" s="17"/>
    </row>
    <row r="43" spans="2:12" ht="14.45" customHeight="1">
      <c r="B43" s="17"/>
      <c r="L43" s="17"/>
    </row>
    <row r="44" spans="2:12" ht="14.45" customHeight="1">
      <c r="B44" s="17"/>
      <c r="L44" s="17"/>
    </row>
    <row r="45" spans="2:12" ht="14.45" customHeight="1">
      <c r="B45" s="17"/>
      <c r="L45" s="17"/>
    </row>
    <row r="46" spans="2:12" ht="14.45" customHeight="1">
      <c r="B46" s="17"/>
      <c r="L46" s="17"/>
    </row>
    <row r="47" spans="2:12" s="24" customFormat="1" ht="14.45" customHeight="1">
      <c r="B47" s="23"/>
      <c r="D47" s="47" t="s">
        <v>58</v>
      </c>
      <c r="E47" s="48"/>
      <c r="F47" s="48"/>
      <c r="G47" s="47" t="s">
        <v>59</v>
      </c>
      <c r="H47" s="48"/>
      <c r="I47" s="48"/>
      <c r="J47" s="48"/>
      <c r="K47" s="48"/>
      <c r="L47" s="23"/>
    </row>
    <row r="48" spans="2:12" ht="12">
      <c r="B48" s="17"/>
      <c r="L48" s="17"/>
    </row>
    <row r="49" spans="2:12" ht="12">
      <c r="B49" s="17"/>
      <c r="L49" s="17"/>
    </row>
    <row r="50" spans="2:12" ht="12">
      <c r="B50" s="17"/>
      <c r="L50" s="17"/>
    </row>
    <row r="51" spans="2:12" ht="12">
      <c r="B51" s="17"/>
      <c r="L51" s="17"/>
    </row>
    <row r="52" spans="2:12" ht="12">
      <c r="B52" s="17"/>
      <c r="L52" s="17"/>
    </row>
    <row r="53" spans="2:12" s="24" customFormat="1" ht="12.75">
      <c r="B53" s="23"/>
      <c r="D53" s="49" t="s">
        <v>60</v>
      </c>
      <c r="E53" s="50"/>
      <c r="F53" s="51" t="s">
        <v>61</v>
      </c>
      <c r="G53" s="49" t="s">
        <v>60</v>
      </c>
      <c r="H53" s="50"/>
      <c r="I53" s="50"/>
      <c r="J53" s="52" t="s">
        <v>61</v>
      </c>
      <c r="K53" s="50"/>
      <c r="L53" s="23"/>
    </row>
    <row r="54" spans="2:12" ht="12">
      <c r="B54" s="17"/>
      <c r="L54" s="17"/>
    </row>
    <row r="55" spans="2:12" ht="12">
      <c r="B55" s="17"/>
      <c r="L55" s="17"/>
    </row>
    <row r="56" spans="2:12" ht="12">
      <c r="B56" s="17"/>
      <c r="L56" s="17"/>
    </row>
    <row r="57" spans="2:12" s="24" customFormat="1" ht="12.75">
      <c r="B57" s="23"/>
      <c r="D57" s="47" t="s">
        <v>62</v>
      </c>
      <c r="E57" s="48"/>
      <c r="F57" s="48"/>
      <c r="G57" s="47" t="s">
        <v>63</v>
      </c>
      <c r="H57" s="48"/>
      <c r="I57" s="48"/>
      <c r="J57" s="48"/>
      <c r="K57" s="48"/>
      <c r="L57" s="23"/>
    </row>
    <row r="58" spans="2:12" ht="12">
      <c r="B58" s="17"/>
      <c r="L58" s="17"/>
    </row>
    <row r="59" spans="2:12" ht="12">
      <c r="B59" s="17"/>
      <c r="L59" s="17"/>
    </row>
    <row r="60" spans="2:12" ht="12">
      <c r="B60" s="17"/>
      <c r="L60" s="17"/>
    </row>
    <row r="61" spans="2:12" ht="12">
      <c r="B61" s="17"/>
      <c r="L61" s="17"/>
    </row>
    <row r="62" spans="2:12" ht="12">
      <c r="B62" s="17"/>
      <c r="L62" s="17"/>
    </row>
    <row r="63" spans="2:12" ht="12">
      <c r="B63" s="17"/>
      <c r="L63" s="17"/>
    </row>
    <row r="64" spans="2:12" ht="12">
      <c r="B64" s="17"/>
      <c r="L64" s="17"/>
    </row>
    <row r="65" spans="2:12" ht="12">
      <c r="B65" s="17"/>
      <c r="L65" s="17"/>
    </row>
    <row r="66" spans="2:12" ht="12">
      <c r="B66" s="17"/>
      <c r="L66" s="17"/>
    </row>
    <row r="67" spans="2:12" ht="12">
      <c r="B67" s="17"/>
      <c r="L67" s="17"/>
    </row>
    <row r="68" spans="2:12" s="24" customFormat="1" ht="12.75">
      <c r="B68" s="23"/>
      <c r="D68" s="49" t="s">
        <v>60</v>
      </c>
      <c r="E68" s="50"/>
      <c r="F68" s="51" t="s">
        <v>61</v>
      </c>
      <c r="G68" s="49" t="s">
        <v>60</v>
      </c>
      <c r="H68" s="50"/>
      <c r="I68" s="50"/>
      <c r="J68" s="52" t="s">
        <v>61</v>
      </c>
      <c r="K68" s="50"/>
      <c r="L68" s="23"/>
    </row>
    <row r="69" spans="2:12" s="24" customFormat="1" ht="14.45" customHeight="1">
      <c r="B69" s="53"/>
      <c r="C69" s="54"/>
      <c r="D69" s="54"/>
      <c r="E69" s="54"/>
      <c r="F69" s="54"/>
      <c r="G69" s="54"/>
      <c r="H69" s="54"/>
      <c r="I69" s="54"/>
      <c r="J69" s="54"/>
      <c r="K69" s="54"/>
      <c r="L69" s="23"/>
    </row>
    <row r="73" spans="2:12" s="24" customFormat="1" ht="6.95" customHeight="1">
      <c r="B73" s="55"/>
      <c r="C73" s="56"/>
      <c r="D73" s="56"/>
      <c r="E73" s="56"/>
      <c r="F73" s="56"/>
      <c r="G73" s="56"/>
      <c r="H73" s="56"/>
      <c r="I73" s="56"/>
      <c r="J73" s="56"/>
      <c r="K73" s="56"/>
      <c r="L73" s="23"/>
    </row>
    <row r="74" spans="2:12" s="24" customFormat="1" ht="24.95" customHeight="1">
      <c r="B74" s="23"/>
      <c r="C74" s="18" t="s">
        <v>102</v>
      </c>
      <c r="L74" s="23"/>
    </row>
    <row r="75" spans="2:12" s="24" customFormat="1" ht="6.95" customHeight="1">
      <c r="B75" s="23"/>
      <c r="L75" s="23"/>
    </row>
    <row r="76" spans="2:12" s="24" customFormat="1" ht="12" customHeight="1">
      <c r="B76" s="23"/>
      <c r="C76" s="20" t="s">
        <v>14</v>
      </c>
      <c r="L76" s="23"/>
    </row>
    <row r="77" spans="2:12" s="24" customFormat="1" ht="16.5" customHeight="1">
      <c r="B77" s="23"/>
      <c r="E77" s="21" t="str">
        <f>E7</f>
        <v>VŠE Coworkingové centrum - MOBILIÁŘ</v>
      </c>
      <c r="F77" s="22"/>
      <c r="G77" s="22"/>
      <c r="H77" s="22"/>
      <c r="L77" s="23"/>
    </row>
    <row r="78" spans="2:12" s="24" customFormat="1" ht="12" customHeight="1">
      <c r="B78" s="23"/>
      <c r="C78" s="20" t="s">
        <v>100</v>
      </c>
      <c r="L78" s="23"/>
    </row>
    <row r="79" spans="2:12" s="24" customFormat="1" ht="16.5" customHeight="1">
      <c r="B79" s="23"/>
      <c r="E79" s="25" t="str">
        <f>E9</f>
        <v>OST - Ostatní a vedlejší náklady</v>
      </c>
      <c r="F79" s="26"/>
      <c r="G79" s="26"/>
      <c r="H79" s="26"/>
      <c r="L79" s="23"/>
    </row>
    <row r="80" spans="2:12" s="24" customFormat="1" ht="6.95" customHeight="1">
      <c r="B80" s="23"/>
      <c r="L80" s="23"/>
    </row>
    <row r="81" spans="2:12" s="24" customFormat="1" ht="12" customHeight="1">
      <c r="B81" s="23"/>
      <c r="C81" s="20" t="s">
        <v>20</v>
      </c>
      <c r="F81" s="27" t="str">
        <f>F12</f>
        <v>nám. W. Churchilla 1938/4, 130 67 Praha 3 - Žižkov</v>
      </c>
      <c r="I81" s="20" t="s">
        <v>22</v>
      </c>
      <c r="J81" s="28" t="str">
        <f>IF(J12="","",J12)</f>
        <v>14. 3. 2023</v>
      </c>
      <c r="L81" s="23"/>
    </row>
    <row r="82" spans="2:12" s="24" customFormat="1" ht="6.95" customHeight="1">
      <c r="B82" s="23"/>
      <c r="L82" s="23"/>
    </row>
    <row r="83" spans="2:12" s="24" customFormat="1" ht="25.7" customHeight="1">
      <c r="B83" s="23"/>
      <c r="C83" s="20" t="s">
        <v>28</v>
      </c>
      <c r="F83" s="27" t="str">
        <f>E15</f>
        <v>Vysoká škola ekonomická v Praze</v>
      </c>
      <c r="I83" s="20" t="s">
        <v>35</v>
      </c>
      <c r="J83" s="57" t="str">
        <f>E21</f>
        <v>Studio Atelier AS, s.r.o.</v>
      </c>
      <c r="L83" s="23"/>
    </row>
    <row r="84" spans="2:12" s="24" customFormat="1" ht="25.7" customHeight="1">
      <c r="B84" s="23"/>
      <c r="C84" s="20" t="s">
        <v>34</v>
      </c>
      <c r="F84" s="27" t="str">
        <f>IF(E18="","",E18)</f>
        <v>Vyplňte pole</v>
      </c>
      <c r="I84" s="20" t="s">
        <v>40</v>
      </c>
      <c r="J84" s="57" t="str">
        <f>E24</f>
        <v>Speciosa International s.r.o.</v>
      </c>
      <c r="L84" s="23"/>
    </row>
    <row r="85" spans="2:12" s="24" customFormat="1" ht="10.35" customHeight="1">
      <c r="B85" s="23"/>
      <c r="L85" s="23"/>
    </row>
    <row r="86" spans="2:12" s="24" customFormat="1" ht="29.25" customHeight="1">
      <c r="B86" s="23"/>
      <c r="C86" s="58" t="s">
        <v>103</v>
      </c>
      <c r="D86" s="40"/>
      <c r="E86" s="40"/>
      <c r="F86" s="40"/>
      <c r="G86" s="40"/>
      <c r="H86" s="40"/>
      <c r="I86" s="40"/>
      <c r="J86" s="59" t="s">
        <v>104</v>
      </c>
      <c r="K86" s="40"/>
      <c r="L86" s="23"/>
    </row>
    <row r="87" spans="2:12" s="24" customFormat="1" ht="10.35" customHeight="1">
      <c r="B87" s="23"/>
      <c r="L87" s="23"/>
    </row>
    <row r="88" spans="2:47" s="24" customFormat="1" ht="22.9" customHeight="1">
      <c r="B88" s="23"/>
      <c r="C88" s="60" t="s">
        <v>105</v>
      </c>
      <c r="J88" s="35">
        <f>J114</f>
        <v>0</v>
      </c>
      <c r="L88" s="23"/>
      <c r="AU88" s="14" t="s">
        <v>106</v>
      </c>
    </row>
    <row r="89" spans="2:12" s="62" customFormat="1" ht="24.95" customHeight="1">
      <c r="B89" s="61"/>
      <c r="D89" s="63" t="s">
        <v>295</v>
      </c>
      <c r="E89" s="64"/>
      <c r="F89" s="64"/>
      <c r="G89" s="64"/>
      <c r="H89" s="64"/>
      <c r="I89" s="64"/>
      <c r="J89" s="65">
        <f>J115</f>
        <v>0</v>
      </c>
      <c r="L89" s="61"/>
    </row>
    <row r="90" spans="2:12" s="194" customFormat="1" ht="19.9" customHeight="1">
      <c r="B90" s="193"/>
      <c r="D90" s="195" t="s">
        <v>296</v>
      </c>
      <c r="E90" s="196"/>
      <c r="F90" s="196"/>
      <c r="G90" s="196"/>
      <c r="H90" s="196"/>
      <c r="I90" s="196"/>
      <c r="J90" s="197">
        <f>J116</f>
        <v>0</v>
      </c>
      <c r="L90" s="193"/>
    </row>
    <row r="91" spans="2:12" s="194" customFormat="1" ht="19.9" customHeight="1">
      <c r="B91" s="193"/>
      <c r="D91" s="195" t="s">
        <v>297</v>
      </c>
      <c r="E91" s="196"/>
      <c r="F91" s="196"/>
      <c r="G91" s="196"/>
      <c r="H91" s="196"/>
      <c r="I91" s="196"/>
      <c r="J91" s="197">
        <f>J119</f>
        <v>0</v>
      </c>
      <c r="L91" s="193"/>
    </row>
    <row r="92" spans="2:12" s="194" customFormat="1" ht="19.9" customHeight="1">
      <c r="B92" s="193"/>
      <c r="D92" s="195" t="s">
        <v>298</v>
      </c>
      <c r="E92" s="196"/>
      <c r="F92" s="196"/>
      <c r="G92" s="196"/>
      <c r="H92" s="196"/>
      <c r="I92" s="196"/>
      <c r="J92" s="197">
        <f>J124</f>
        <v>0</v>
      </c>
      <c r="L92" s="193"/>
    </row>
    <row r="93" spans="2:12" s="194" customFormat="1" ht="19.9" customHeight="1">
      <c r="B93" s="193"/>
      <c r="D93" s="195" t="s">
        <v>299</v>
      </c>
      <c r="E93" s="196"/>
      <c r="F93" s="196"/>
      <c r="G93" s="196"/>
      <c r="H93" s="196"/>
      <c r="I93" s="196"/>
      <c r="J93" s="197">
        <f>J129</f>
        <v>0</v>
      </c>
      <c r="L93" s="193"/>
    </row>
    <row r="94" spans="2:12" s="194" customFormat="1" ht="19.9" customHeight="1">
      <c r="B94" s="193"/>
      <c r="D94" s="195" t="s">
        <v>300</v>
      </c>
      <c r="E94" s="196"/>
      <c r="F94" s="196"/>
      <c r="G94" s="196"/>
      <c r="H94" s="196"/>
      <c r="I94" s="196"/>
      <c r="J94" s="197">
        <f>J132</f>
        <v>0</v>
      </c>
      <c r="L94" s="193"/>
    </row>
    <row r="95" spans="2:12" s="24" customFormat="1" ht="21.75" customHeight="1">
      <c r="B95" s="23"/>
      <c r="L95" s="23"/>
    </row>
    <row r="96" spans="2:12" s="24" customFormat="1" ht="6.95" customHeight="1">
      <c r="B96" s="53"/>
      <c r="C96" s="54"/>
      <c r="D96" s="54"/>
      <c r="E96" s="54"/>
      <c r="F96" s="54"/>
      <c r="G96" s="54"/>
      <c r="H96" s="54"/>
      <c r="I96" s="54"/>
      <c r="J96" s="54"/>
      <c r="K96" s="54"/>
      <c r="L96" s="23"/>
    </row>
    <row r="100" spans="2:12" s="24" customFormat="1" ht="6.95" customHeight="1">
      <c r="B100" s="55"/>
      <c r="C100" s="56"/>
      <c r="D100" s="56"/>
      <c r="E100" s="56"/>
      <c r="F100" s="56"/>
      <c r="G100" s="56"/>
      <c r="H100" s="56"/>
      <c r="I100" s="56"/>
      <c r="J100" s="56"/>
      <c r="K100" s="56"/>
      <c r="L100" s="23"/>
    </row>
    <row r="101" spans="2:12" s="24" customFormat="1" ht="24.95" customHeight="1">
      <c r="B101" s="23"/>
      <c r="C101" s="18" t="s">
        <v>108</v>
      </c>
      <c r="L101" s="23"/>
    </row>
    <row r="102" spans="2:12" s="24" customFormat="1" ht="6.95" customHeight="1">
      <c r="B102" s="23"/>
      <c r="L102" s="23"/>
    </row>
    <row r="103" spans="2:12" s="24" customFormat="1" ht="12" customHeight="1">
      <c r="B103" s="23"/>
      <c r="C103" s="20" t="s">
        <v>14</v>
      </c>
      <c r="L103" s="23"/>
    </row>
    <row r="104" spans="2:12" s="24" customFormat="1" ht="16.5" customHeight="1">
      <c r="B104" s="23"/>
      <c r="E104" s="21" t="str">
        <f>E7</f>
        <v>VŠE Coworkingové centrum - MOBILIÁŘ</v>
      </c>
      <c r="F104" s="22"/>
      <c r="G104" s="22"/>
      <c r="H104" s="22"/>
      <c r="L104" s="23"/>
    </row>
    <row r="105" spans="2:12" s="24" customFormat="1" ht="12" customHeight="1">
      <c r="B105" s="23"/>
      <c r="C105" s="20" t="s">
        <v>100</v>
      </c>
      <c r="L105" s="23"/>
    </row>
    <row r="106" spans="2:12" s="24" customFormat="1" ht="16.5" customHeight="1">
      <c r="B106" s="23"/>
      <c r="E106" s="25" t="str">
        <f>E9</f>
        <v>OST - Ostatní a vedlejší náklady</v>
      </c>
      <c r="F106" s="26"/>
      <c r="G106" s="26"/>
      <c r="H106" s="26"/>
      <c r="L106" s="23"/>
    </row>
    <row r="107" spans="2:12" s="24" customFormat="1" ht="6.95" customHeight="1">
      <c r="B107" s="23"/>
      <c r="L107" s="23"/>
    </row>
    <row r="108" spans="2:12" s="24" customFormat="1" ht="12" customHeight="1">
      <c r="B108" s="23"/>
      <c r="C108" s="20" t="s">
        <v>20</v>
      </c>
      <c r="F108" s="27" t="str">
        <f>F12</f>
        <v>nám. W. Churchilla 1938/4, 130 67 Praha 3 - Žižkov</v>
      </c>
      <c r="I108" s="20" t="s">
        <v>22</v>
      </c>
      <c r="J108" s="28" t="str">
        <f>IF(J12="","",J12)</f>
        <v>14. 3. 2023</v>
      </c>
      <c r="L108" s="23"/>
    </row>
    <row r="109" spans="2:12" s="24" customFormat="1" ht="6.95" customHeight="1">
      <c r="B109" s="23"/>
      <c r="L109" s="23"/>
    </row>
    <row r="110" spans="2:12" s="24" customFormat="1" ht="25.7" customHeight="1">
      <c r="B110" s="23"/>
      <c r="C110" s="20" t="s">
        <v>28</v>
      </c>
      <c r="F110" s="27" t="str">
        <f>E15</f>
        <v>Vysoká škola ekonomická v Praze</v>
      </c>
      <c r="I110" s="20" t="s">
        <v>35</v>
      </c>
      <c r="J110" s="57" t="str">
        <f>E21</f>
        <v>Studio Atelier AS, s.r.o.</v>
      </c>
      <c r="L110" s="23"/>
    </row>
    <row r="111" spans="2:12" s="24" customFormat="1" ht="25.7" customHeight="1">
      <c r="B111" s="23"/>
      <c r="C111" s="20" t="s">
        <v>34</v>
      </c>
      <c r="F111" s="27" t="str">
        <f>IF(E18="","",E18)</f>
        <v>Vyplňte pole</v>
      </c>
      <c r="I111" s="20" t="s">
        <v>40</v>
      </c>
      <c r="J111" s="57" t="str">
        <f>E24</f>
        <v>Speciosa International s.r.o.</v>
      </c>
      <c r="L111" s="23"/>
    </row>
    <row r="112" spans="2:12" s="24" customFormat="1" ht="10.35" customHeight="1">
      <c r="B112" s="23"/>
      <c r="L112" s="23"/>
    </row>
    <row r="113" spans="2:20" s="73" customFormat="1" ht="29.25" customHeight="1">
      <c r="B113" s="66"/>
      <c r="C113" s="67" t="s">
        <v>109</v>
      </c>
      <c r="D113" s="68" t="s">
        <v>70</v>
      </c>
      <c r="E113" s="68" t="s">
        <v>66</v>
      </c>
      <c r="F113" s="68" t="s">
        <v>67</v>
      </c>
      <c r="G113" s="68" t="s">
        <v>110</v>
      </c>
      <c r="H113" s="68" t="s">
        <v>111</v>
      </c>
      <c r="I113" s="68" t="s">
        <v>112</v>
      </c>
      <c r="J113" s="68" t="s">
        <v>104</v>
      </c>
      <c r="K113" s="69" t="s">
        <v>113</v>
      </c>
      <c r="L113" s="66"/>
      <c r="M113" s="70" t="s">
        <v>1</v>
      </c>
      <c r="N113" s="71" t="s">
        <v>49</v>
      </c>
      <c r="O113" s="71" t="s">
        <v>114</v>
      </c>
      <c r="P113" s="71" t="s">
        <v>115</v>
      </c>
      <c r="Q113" s="71" t="s">
        <v>116</v>
      </c>
      <c r="R113" s="71" t="s">
        <v>117</v>
      </c>
      <c r="S113" s="71" t="s">
        <v>118</v>
      </c>
      <c r="T113" s="72" t="s">
        <v>119</v>
      </c>
    </row>
    <row r="114" spans="2:63" s="24" customFormat="1" ht="22.9" customHeight="1">
      <c r="B114" s="23"/>
      <c r="C114" s="74" t="s">
        <v>120</v>
      </c>
      <c r="J114" s="75">
        <f>BK114</f>
        <v>0</v>
      </c>
      <c r="L114" s="23"/>
      <c r="M114" s="76"/>
      <c r="N114" s="33"/>
      <c r="O114" s="33"/>
      <c r="P114" s="77">
        <f>P115</f>
        <v>0</v>
      </c>
      <c r="Q114" s="33"/>
      <c r="R114" s="77">
        <f>R115</f>
        <v>0</v>
      </c>
      <c r="S114" s="33"/>
      <c r="T114" s="78">
        <f>T115</f>
        <v>0</v>
      </c>
      <c r="AT114" s="14" t="s">
        <v>84</v>
      </c>
      <c r="AU114" s="14" t="s">
        <v>106</v>
      </c>
      <c r="BK114" s="79">
        <f>BK115</f>
        <v>0</v>
      </c>
    </row>
    <row r="115" spans="2:63" s="81" customFormat="1" ht="25.9" customHeight="1">
      <c r="B115" s="80"/>
      <c r="D115" s="82" t="s">
        <v>84</v>
      </c>
      <c r="E115" s="83" t="s">
        <v>301</v>
      </c>
      <c r="F115" s="83" t="s">
        <v>302</v>
      </c>
      <c r="J115" s="84">
        <f>BK115</f>
        <v>0</v>
      </c>
      <c r="L115" s="80"/>
      <c r="M115" s="85"/>
      <c r="P115" s="86">
        <f>P116+P119+P124+P129+P132</f>
        <v>0</v>
      </c>
      <c r="R115" s="86">
        <f>R116+R119+R124+R129+R132</f>
        <v>0</v>
      </c>
      <c r="T115" s="87">
        <f>T116+T119+T124+T129+T132</f>
        <v>0</v>
      </c>
      <c r="AR115" s="82" t="s">
        <v>142</v>
      </c>
      <c r="AT115" s="88" t="s">
        <v>84</v>
      </c>
      <c r="AU115" s="88" t="s">
        <v>85</v>
      </c>
      <c r="AY115" s="82" t="s">
        <v>123</v>
      </c>
      <c r="BK115" s="89">
        <f>BK116+BK119+BK124+BK129+BK132</f>
        <v>0</v>
      </c>
    </row>
    <row r="116" spans="2:63" s="81" customFormat="1" ht="22.9" customHeight="1">
      <c r="B116" s="80"/>
      <c r="D116" s="82" t="s">
        <v>84</v>
      </c>
      <c r="E116" s="198" t="s">
        <v>303</v>
      </c>
      <c r="F116" s="198" t="s">
        <v>304</v>
      </c>
      <c r="J116" s="199">
        <f>BK116</f>
        <v>0</v>
      </c>
      <c r="L116" s="80"/>
      <c r="M116" s="85"/>
      <c r="P116" s="86">
        <f>SUM(P117:P118)</f>
        <v>0</v>
      </c>
      <c r="R116" s="86">
        <f>SUM(R117:R118)</f>
        <v>0</v>
      </c>
      <c r="T116" s="87">
        <f>SUM(T117:T118)</f>
        <v>0</v>
      </c>
      <c r="AR116" s="82" t="s">
        <v>142</v>
      </c>
      <c r="AT116" s="88" t="s">
        <v>84</v>
      </c>
      <c r="AU116" s="88" t="s">
        <v>93</v>
      </c>
      <c r="AY116" s="82" t="s">
        <v>123</v>
      </c>
      <c r="BK116" s="89">
        <f>SUM(BK117:BK118)</f>
        <v>0</v>
      </c>
    </row>
    <row r="117" spans="2:65" s="24" customFormat="1" ht="16.5" customHeight="1">
      <c r="B117" s="23"/>
      <c r="C117" s="90" t="s">
        <v>93</v>
      </c>
      <c r="D117" s="90" t="s">
        <v>124</v>
      </c>
      <c r="E117" s="91" t="s">
        <v>305</v>
      </c>
      <c r="F117" s="96" t="s">
        <v>304</v>
      </c>
      <c r="G117" s="93" t="s">
        <v>225</v>
      </c>
      <c r="H117" s="107">
        <v>1</v>
      </c>
      <c r="I117" s="108">
        <v>0</v>
      </c>
      <c r="J117" s="109">
        <f>ROUND(I117*H117,2)</f>
        <v>0</v>
      </c>
      <c r="K117" s="96" t="s">
        <v>306</v>
      </c>
      <c r="L117" s="23"/>
      <c r="M117" s="97" t="s">
        <v>1</v>
      </c>
      <c r="N117" s="98" t="s">
        <v>50</v>
      </c>
      <c r="O117" s="99">
        <v>0</v>
      </c>
      <c r="P117" s="99">
        <f>O117*H117</f>
        <v>0</v>
      </c>
      <c r="Q117" s="99">
        <v>0</v>
      </c>
      <c r="R117" s="99">
        <f>Q117*H117</f>
        <v>0</v>
      </c>
      <c r="S117" s="99">
        <v>0</v>
      </c>
      <c r="T117" s="100">
        <f>S117*H117</f>
        <v>0</v>
      </c>
      <c r="AR117" s="101" t="s">
        <v>307</v>
      </c>
      <c r="AT117" s="101" t="s">
        <v>124</v>
      </c>
      <c r="AU117" s="101" t="s">
        <v>95</v>
      </c>
      <c r="AY117" s="14" t="s">
        <v>123</v>
      </c>
      <c r="BE117" s="102">
        <f>IF(N117="základní",J117,0)</f>
        <v>0</v>
      </c>
      <c r="BF117" s="102">
        <f>IF(N117="snížená",J117,0)</f>
        <v>0</v>
      </c>
      <c r="BG117" s="102">
        <f>IF(N117="zákl. přenesená",J117,0)</f>
        <v>0</v>
      </c>
      <c r="BH117" s="102">
        <f>IF(N117="sníž. přenesená",J117,0)</f>
        <v>0</v>
      </c>
      <c r="BI117" s="102">
        <f>IF(N117="nulová",J117,0)</f>
        <v>0</v>
      </c>
      <c r="BJ117" s="14" t="s">
        <v>93</v>
      </c>
      <c r="BK117" s="102">
        <f>ROUND(I117*H117,2)</f>
        <v>0</v>
      </c>
      <c r="BL117" s="14" t="s">
        <v>307</v>
      </c>
      <c r="BM117" s="101" t="s">
        <v>308</v>
      </c>
    </row>
    <row r="118" spans="2:47" s="24" customFormat="1" ht="12">
      <c r="B118" s="23"/>
      <c r="D118" s="200" t="s">
        <v>309</v>
      </c>
      <c r="F118" s="201" t="s">
        <v>310</v>
      </c>
      <c r="L118" s="23"/>
      <c r="M118" s="105"/>
      <c r="T118" s="106"/>
      <c r="AT118" s="14" t="s">
        <v>309</v>
      </c>
      <c r="AU118" s="14" t="s">
        <v>95</v>
      </c>
    </row>
    <row r="119" spans="2:63" s="81" customFormat="1" ht="22.9" customHeight="1">
      <c r="B119" s="80"/>
      <c r="D119" s="82" t="s">
        <v>84</v>
      </c>
      <c r="E119" s="198" t="s">
        <v>311</v>
      </c>
      <c r="F119" s="198" t="s">
        <v>312</v>
      </c>
      <c r="J119" s="199">
        <f>BK119</f>
        <v>0</v>
      </c>
      <c r="L119" s="80"/>
      <c r="M119" s="85"/>
      <c r="P119" s="86">
        <f>SUM(P120:P123)</f>
        <v>0</v>
      </c>
      <c r="R119" s="86">
        <f>SUM(R120:R123)</f>
        <v>0</v>
      </c>
      <c r="T119" s="87">
        <f>SUM(T120:T123)</f>
        <v>0</v>
      </c>
      <c r="AR119" s="82" t="s">
        <v>142</v>
      </c>
      <c r="AT119" s="88" t="s">
        <v>84</v>
      </c>
      <c r="AU119" s="88" t="s">
        <v>93</v>
      </c>
      <c r="AY119" s="82" t="s">
        <v>123</v>
      </c>
      <c r="BK119" s="89">
        <f>SUM(BK120:BK123)</f>
        <v>0</v>
      </c>
    </row>
    <row r="120" spans="2:65" s="24" customFormat="1" ht="16.5" customHeight="1">
      <c r="B120" s="23"/>
      <c r="C120" s="90" t="s">
        <v>95</v>
      </c>
      <c r="D120" s="90" t="s">
        <v>124</v>
      </c>
      <c r="E120" s="91" t="s">
        <v>313</v>
      </c>
      <c r="F120" s="96" t="s">
        <v>314</v>
      </c>
      <c r="G120" s="93" t="s">
        <v>225</v>
      </c>
      <c r="H120" s="107">
        <v>1</v>
      </c>
      <c r="I120" s="108">
        <v>0</v>
      </c>
      <c r="J120" s="109">
        <f>ROUND(I120*H120,2)</f>
        <v>0</v>
      </c>
      <c r="K120" s="96" t="s">
        <v>306</v>
      </c>
      <c r="L120" s="23"/>
      <c r="M120" s="97" t="s">
        <v>1</v>
      </c>
      <c r="N120" s="98" t="s">
        <v>50</v>
      </c>
      <c r="O120" s="99">
        <v>0</v>
      </c>
      <c r="P120" s="99">
        <f>O120*H120</f>
        <v>0</v>
      </c>
      <c r="Q120" s="99">
        <v>0</v>
      </c>
      <c r="R120" s="99">
        <f>Q120*H120</f>
        <v>0</v>
      </c>
      <c r="S120" s="99">
        <v>0</v>
      </c>
      <c r="T120" s="100">
        <f>S120*H120</f>
        <v>0</v>
      </c>
      <c r="AR120" s="101" t="s">
        <v>307</v>
      </c>
      <c r="AT120" s="101" t="s">
        <v>124</v>
      </c>
      <c r="AU120" s="101" t="s">
        <v>95</v>
      </c>
      <c r="AY120" s="14" t="s">
        <v>123</v>
      </c>
      <c r="BE120" s="102">
        <f>IF(N120="základní",J120,0)</f>
        <v>0</v>
      </c>
      <c r="BF120" s="102">
        <f>IF(N120="snížená",J120,0)</f>
        <v>0</v>
      </c>
      <c r="BG120" s="102">
        <f>IF(N120="zákl. přenesená",J120,0)</f>
        <v>0</v>
      </c>
      <c r="BH120" s="102">
        <f>IF(N120="sníž. přenesená",J120,0)</f>
        <v>0</v>
      </c>
      <c r="BI120" s="102">
        <f>IF(N120="nulová",J120,0)</f>
        <v>0</v>
      </c>
      <c r="BJ120" s="14" t="s">
        <v>93</v>
      </c>
      <c r="BK120" s="102">
        <f>ROUND(I120*H120,2)</f>
        <v>0</v>
      </c>
      <c r="BL120" s="14" t="s">
        <v>307</v>
      </c>
      <c r="BM120" s="101" t="s">
        <v>315</v>
      </c>
    </row>
    <row r="121" spans="2:47" s="24" customFormat="1" ht="12">
      <c r="B121" s="23"/>
      <c r="D121" s="200" t="s">
        <v>309</v>
      </c>
      <c r="F121" s="201" t="s">
        <v>316</v>
      </c>
      <c r="L121" s="23"/>
      <c r="M121" s="105"/>
      <c r="T121" s="106"/>
      <c r="AT121" s="14" t="s">
        <v>309</v>
      </c>
      <c r="AU121" s="14" t="s">
        <v>95</v>
      </c>
    </row>
    <row r="122" spans="2:65" s="24" customFormat="1" ht="16.5" customHeight="1">
      <c r="B122" s="23"/>
      <c r="C122" s="90" t="s">
        <v>133</v>
      </c>
      <c r="D122" s="90" t="s">
        <v>124</v>
      </c>
      <c r="E122" s="91" t="s">
        <v>317</v>
      </c>
      <c r="F122" s="96" t="s">
        <v>318</v>
      </c>
      <c r="G122" s="93" t="s">
        <v>225</v>
      </c>
      <c r="H122" s="107">
        <v>1</v>
      </c>
      <c r="I122" s="108">
        <v>0</v>
      </c>
      <c r="J122" s="109">
        <f>ROUND(I122*H122,2)</f>
        <v>0</v>
      </c>
      <c r="K122" s="96" t="s">
        <v>306</v>
      </c>
      <c r="L122" s="23"/>
      <c r="M122" s="97" t="s">
        <v>1</v>
      </c>
      <c r="N122" s="98" t="s">
        <v>50</v>
      </c>
      <c r="O122" s="99">
        <v>0</v>
      </c>
      <c r="P122" s="99">
        <f>O122*H122</f>
        <v>0</v>
      </c>
      <c r="Q122" s="99">
        <v>0</v>
      </c>
      <c r="R122" s="99">
        <f>Q122*H122</f>
        <v>0</v>
      </c>
      <c r="S122" s="99">
        <v>0</v>
      </c>
      <c r="T122" s="100">
        <f>S122*H122</f>
        <v>0</v>
      </c>
      <c r="AR122" s="101" t="s">
        <v>307</v>
      </c>
      <c r="AT122" s="101" t="s">
        <v>124</v>
      </c>
      <c r="AU122" s="101" t="s">
        <v>95</v>
      </c>
      <c r="AY122" s="14" t="s">
        <v>123</v>
      </c>
      <c r="BE122" s="102">
        <f>IF(N122="základní",J122,0)</f>
        <v>0</v>
      </c>
      <c r="BF122" s="102">
        <f>IF(N122="snížená",J122,0)</f>
        <v>0</v>
      </c>
      <c r="BG122" s="102">
        <f>IF(N122="zákl. přenesená",J122,0)</f>
        <v>0</v>
      </c>
      <c r="BH122" s="102">
        <f>IF(N122="sníž. přenesená",J122,0)</f>
        <v>0</v>
      </c>
      <c r="BI122" s="102">
        <f>IF(N122="nulová",J122,0)</f>
        <v>0</v>
      </c>
      <c r="BJ122" s="14" t="s">
        <v>93</v>
      </c>
      <c r="BK122" s="102">
        <f>ROUND(I122*H122,2)</f>
        <v>0</v>
      </c>
      <c r="BL122" s="14" t="s">
        <v>307</v>
      </c>
      <c r="BM122" s="101" t="s">
        <v>319</v>
      </c>
    </row>
    <row r="123" spans="2:47" s="24" customFormat="1" ht="12">
      <c r="B123" s="23"/>
      <c r="D123" s="200" t="s">
        <v>309</v>
      </c>
      <c r="F123" s="201" t="s">
        <v>320</v>
      </c>
      <c r="L123" s="23"/>
      <c r="M123" s="105"/>
      <c r="T123" s="106"/>
      <c r="AT123" s="14" t="s">
        <v>309</v>
      </c>
      <c r="AU123" s="14" t="s">
        <v>95</v>
      </c>
    </row>
    <row r="124" spans="2:63" s="81" customFormat="1" ht="22.9" customHeight="1">
      <c r="B124" s="80"/>
      <c r="D124" s="82" t="s">
        <v>84</v>
      </c>
      <c r="E124" s="198" t="s">
        <v>321</v>
      </c>
      <c r="F124" s="198" t="s">
        <v>322</v>
      </c>
      <c r="J124" s="199">
        <f>BK124</f>
        <v>0</v>
      </c>
      <c r="L124" s="80"/>
      <c r="M124" s="85"/>
      <c r="P124" s="86">
        <f>SUM(P125:P128)</f>
        <v>0</v>
      </c>
      <c r="R124" s="86">
        <f>SUM(R125:R128)</f>
        <v>0</v>
      </c>
      <c r="T124" s="87">
        <f>SUM(T125:T128)</f>
        <v>0</v>
      </c>
      <c r="AR124" s="82" t="s">
        <v>142</v>
      </c>
      <c r="AT124" s="88" t="s">
        <v>84</v>
      </c>
      <c r="AU124" s="88" t="s">
        <v>93</v>
      </c>
      <c r="AY124" s="82" t="s">
        <v>123</v>
      </c>
      <c r="BK124" s="89">
        <f>SUM(BK125:BK128)</f>
        <v>0</v>
      </c>
    </row>
    <row r="125" spans="2:65" s="24" customFormat="1" ht="16.5" customHeight="1">
      <c r="B125" s="23"/>
      <c r="C125" s="90" t="s">
        <v>127</v>
      </c>
      <c r="D125" s="90" t="s">
        <v>124</v>
      </c>
      <c r="E125" s="91" t="s">
        <v>323</v>
      </c>
      <c r="F125" s="96" t="s">
        <v>322</v>
      </c>
      <c r="G125" s="93" t="s">
        <v>225</v>
      </c>
      <c r="H125" s="107">
        <v>1</v>
      </c>
      <c r="I125" s="108">
        <v>0</v>
      </c>
      <c r="J125" s="109">
        <f>ROUND(I125*H125,2)</f>
        <v>0</v>
      </c>
      <c r="K125" s="96" t="s">
        <v>306</v>
      </c>
      <c r="L125" s="23"/>
      <c r="M125" s="97" t="s">
        <v>1</v>
      </c>
      <c r="N125" s="98" t="s">
        <v>50</v>
      </c>
      <c r="O125" s="99">
        <v>0</v>
      </c>
      <c r="P125" s="99">
        <f>O125*H125</f>
        <v>0</v>
      </c>
      <c r="Q125" s="99">
        <v>0</v>
      </c>
      <c r="R125" s="99">
        <f>Q125*H125</f>
        <v>0</v>
      </c>
      <c r="S125" s="99">
        <v>0</v>
      </c>
      <c r="T125" s="100">
        <f>S125*H125</f>
        <v>0</v>
      </c>
      <c r="AR125" s="101" t="s">
        <v>307</v>
      </c>
      <c r="AT125" s="101" t="s">
        <v>124</v>
      </c>
      <c r="AU125" s="101" t="s">
        <v>95</v>
      </c>
      <c r="AY125" s="14" t="s">
        <v>123</v>
      </c>
      <c r="BE125" s="102">
        <f>IF(N125="základní",J125,0)</f>
        <v>0</v>
      </c>
      <c r="BF125" s="102">
        <f>IF(N125="snížená",J125,0)</f>
        <v>0</v>
      </c>
      <c r="BG125" s="102">
        <f>IF(N125="zákl. přenesená",J125,0)</f>
        <v>0</v>
      </c>
      <c r="BH125" s="102">
        <f>IF(N125="sníž. přenesená",J125,0)</f>
        <v>0</v>
      </c>
      <c r="BI125" s="102">
        <f>IF(N125="nulová",J125,0)</f>
        <v>0</v>
      </c>
      <c r="BJ125" s="14" t="s">
        <v>93</v>
      </c>
      <c r="BK125" s="102">
        <f>ROUND(I125*H125,2)</f>
        <v>0</v>
      </c>
      <c r="BL125" s="14" t="s">
        <v>307</v>
      </c>
      <c r="BM125" s="101" t="s">
        <v>324</v>
      </c>
    </row>
    <row r="126" spans="2:47" s="24" customFormat="1" ht="12">
      <c r="B126" s="23"/>
      <c r="D126" s="200" t="s">
        <v>309</v>
      </c>
      <c r="F126" s="201" t="s">
        <v>325</v>
      </c>
      <c r="L126" s="23"/>
      <c r="M126" s="105"/>
      <c r="T126" s="106"/>
      <c r="AT126" s="14" t="s">
        <v>309</v>
      </c>
      <c r="AU126" s="14" t="s">
        <v>95</v>
      </c>
    </row>
    <row r="127" spans="2:65" s="24" customFormat="1" ht="16.5" customHeight="1">
      <c r="B127" s="23"/>
      <c r="C127" s="90" t="s">
        <v>142</v>
      </c>
      <c r="D127" s="90" t="s">
        <v>124</v>
      </c>
      <c r="E127" s="91" t="s">
        <v>326</v>
      </c>
      <c r="F127" s="96" t="s">
        <v>327</v>
      </c>
      <c r="G127" s="93" t="s">
        <v>225</v>
      </c>
      <c r="H127" s="107">
        <v>1</v>
      </c>
      <c r="I127" s="108">
        <v>0</v>
      </c>
      <c r="J127" s="109">
        <f>ROUND(I127*H127,2)</f>
        <v>0</v>
      </c>
      <c r="K127" s="96" t="s">
        <v>306</v>
      </c>
      <c r="L127" s="23"/>
      <c r="M127" s="97" t="s">
        <v>1</v>
      </c>
      <c r="N127" s="98" t="s">
        <v>50</v>
      </c>
      <c r="O127" s="99">
        <v>0</v>
      </c>
      <c r="P127" s="99">
        <f>O127*H127</f>
        <v>0</v>
      </c>
      <c r="Q127" s="99">
        <v>0</v>
      </c>
      <c r="R127" s="99">
        <f>Q127*H127</f>
        <v>0</v>
      </c>
      <c r="S127" s="99">
        <v>0</v>
      </c>
      <c r="T127" s="100">
        <f>S127*H127</f>
        <v>0</v>
      </c>
      <c r="AR127" s="101" t="s">
        <v>307</v>
      </c>
      <c r="AT127" s="101" t="s">
        <v>124</v>
      </c>
      <c r="AU127" s="101" t="s">
        <v>95</v>
      </c>
      <c r="AY127" s="14" t="s">
        <v>123</v>
      </c>
      <c r="BE127" s="102">
        <f>IF(N127="základní",J127,0)</f>
        <v>0</v>
      </c>
      <c r="BF127" s="102">
        <f>IF(N127="snížená",J127,0)</f>
        <v>0</v>
      </c>
      <c r="BG127" s="102">
        <f>IF(N127="zákl. přenesená",J127,0)</f>
        <v>0</v>
      </c>
      <c r="BH127" s="102">
        <f>IF(N127="sníž. přenesená",J127,0)</f>
        <v>0</v>
      </c>
      <c r="BI127" s="102">
        <f>IF(N127="nulová",J127,0)</f>
        <v>0</v>
      </c>
      <c r="BJ127" s="14" t="s">
        <v>93</v>
      </c>
      <c r="BK127" s="102">
        <f>ROUND(I127*H127,2)</f>
        <v>0</v>
      </c>
      <c r="BL127" s="14" t="s">
        <v>307</v>
      </c>
      <c r="BM127" s="101" t="s">
        <v>328</v>
      </c>
    </row>
    <row r="128" spans="2:47" s="24" customFormat="1" ht="12">
      <c r="B128" s="23"/>
      <c r="D128" s="200" t="s">
        <v>309</v>
      </c>
      <c r="F128" s="201" t="s">
        <v>329</v>
      </c>
      <c r="L128" s="23"/>
      <c r="M128" s="105"/>
      <c r="T128" s="106"/>
      <c r="AT128" s="14" t="s">
        <v>309</v>
      </c>
      <c r="AU128" s="14" t="s">
        <v>95</v>
      </c>
    </row>
    <row r="129" spans="2:63" s="81" customFormat="1" ht="22.9" customHeight="1">
      <c r="B129" s="80"/>
      <c r="D129" s="82" t="s">
        <v>84</v>
      </c>
      <c r="E129" s="198" t="s">
        <v>330</v>
      </c>
      <c r="F129" s="198" t="s">
        <v>331</v>
      </c>
      <c r="J129" s="199">
        <f>BK129</f>
        <v>0</v>
      </c>
      <c r="L129" s="80"/>
      <c r="M129" s="85"/>
      <c r="P129" s="86">
        <f>SUM(P130:P131)</f>
        <v>0</v>
      </c>
      <c r="R129" s="86">
        <f>SUM(R130:R131)</f>
        <v>0</v>
      </c>
      <c r="T129" s="87">
        <f>SUM(T130:T131)</f>
        <v>0</v>
      </c>
      <c r="AR129" s="82" t="s">
        <v>142</v>
      </c>
      <c r="AT129" s="88" t="s">
        <v>84</v>
      </c>
      <c r="AU129" s="88" t="s">
        <v>93</v>
      </c>
      <c r="AY129" s="82" t="s">
        <v>123</v>
      </c>
      <c r="BK129" s="89">
        <f>SUM(BK130:BK131)</f>
        <v>0</v>
      </c>
    </row>
    <row r="130" spans="2:65" s="24" customFormat="1" ht="16.5" customHeight="1">
      <c r="B130" s="23"/>
      <c r="C130" s="90" t="s">
        <v>147</v>
      </c>
      <c r="D130" s="90" t="s">
        <v>124</v>
      </c>
      <c r="E130" s="91" t="s">
        <v>332</v>
      </c>
      <c r="F130" s="96" t="s">
        <v>331</v>
      </c>
      <c r="G130" s="93" t="s">
        <v>225</v>
      </c>
      <c r="H130" s="107">
        <v>1</v>
      </c>
      <c r="I130" s="108">
        <v>0</v>
      </c>
      <c r="J130" s="109">
        <f>ROUND(I130*H130,2)</f>
        <v>0</v>
      </c>
      <c r="K130" s="96" t="s">
        <v>306</v>
      </c>
      <c r="L130" s="23"/>
      <c r="M130" s="97" t="s">
        <v>1</v>
      </c>
      <c r="N130" s="98" t="s">
        <v>50</v>
      </c>
      <c r="O130" s="99">
        <v>0</v>
      </c>
      <c r="P130" s="99">
        <f>O130*H130</f>
        <v>0</v>
      </c>
      <c r="Q130" s="99">
        <v>0</v>
      </c>
      <c r="R130" s="99">
        <f>Q130*H130</f>
        <v>0</v>
      </c>
      <c r="S130" s="99">
        <v>0</v>
      </c>
      <c r="T130" s="100">
        <f>S130*H130</f>
        <v>0</v>
      </c>
      <c r="AR130" s="101" t="s">
        <v>307</v>
      </c>
      <c r="AT130" s="101" t="s">
        <v>124</v>
      </c>
      <c r="AU130" s="101" t="s">
        <v>95</v>
      </c>
      <c r="AY130" s="14" t="s">
        <v>123</v>
      </c>
      <c r="BE130" s="102">
        <f>IF(N130="základní",J130,0)</f>
        <v>0</v>
      </c>
      <c r="BF130" s="102">
        <f>IF(N130="snížená",J130,0)</f>
        <v>0</v>
      </c>
      <c r="BG130" s="102">
        <f>IF(N130="zákl. přenesená",J130,0)</f>
        <v>0</v>
      </c>
      <c r="BH130" s="102">
        <f>IF(N130="sníž. přenesená",J130,0)</f>
        <v>0</v>
      </c>
      <c r="BI130" s="102">
        <f>IF(N130="nulová",J130,0)</f>
        <v>0</v>
      </c>
      <c r="BJ130" s="14" t="s">
        <v>93</v>
      </c>
      <c r="BK130" s="102">
        <f>ROUND(I130*H130,2)</f>
        <v>0</v>
      </c>
      <c r="BL130" s="14" t="s">
        <v>307</v>
      </c>
      <c r="BM130" s="101" t="s">
        <v>333</v>
      </c>
    </row>
    <row r="131" spans="2:47" s="24" customFormat="1" ht="12">
      <c r="B131" s="23"/>
      <c r="D131" s="200" t="s">
        <v>309</v>
      </c>
      <c r="F131" s="201" t="s">
        <v>334</v>
      </c>
      <c r="L131" s="23"/>
      <c r="M131" s="105"/>
      <c r="T131" s="106"/>
      <c r="AT131" s="14" t="s">
        <v>309</v>
      </c>
      <c r="AU131" s="14" t="s">
        <v>95</v>
      </c>
    </row>
    <row r="132" spans="2:63" s="81" customFormat="1" ht="22.9" customHeight="1">
      <c r="B132" s="80"/>
      <c r="D132" s="82" t="s">
        <v>84</v>
      </c>
      <c r="E132" s="198" t="s">
        <v>335</v>
      </c>
      <c r="F132" s="198" t="s">
        <v>336</v>
      </c>
      <c r="J132" s="199">
        <f>BK132</f>
        <v>0</v>
      </c>
      <c r="L132" s="80"/>
      <c r="M132" s="85"/>
      <c r="P132" s="86">
        <f>SUM(P133:P137)</f>
        <v>0</v>
      </c>
      <c r="R132" s="86">
        <f>SUM(R133:R137)</f>
        <v>0</v>
      </c>
      <c r="T132" s="87">
        <f>SUM(T133:T137)</f>
        <v>0</v>
      </c>
      <c r="AR132" s="82" t="s">
        <v>142</v>
      </c>
      <c r="AT132" s="88" t="s">
        <v>84</v>
      </c>
      <c r="AU132" s="88" t="s">
        <v>93</v>
      </c>
      <c r="AY132" s="82" t="s">
        <v>123</v>
      </c>
      <c r="BK132" s="89">
        <f>SUM(BK133:BK137)</f>
        <v>0</v>
      </c>
    </row>
    <row r="133" spans="2:65" s="24" customFormat="1" ht="16.5" customHeight="1">
      <c r="B133" s="23"/>
      <c r="C133" s="90" t="s">
        <v>152</v>
      </c>
      <c r="D133" s="90" t="s">
        <v>124</v>
      </c>
      <c r="E133" s="91" t="s">
        <v>337</v>
      </c>
      <c r="F133" s="96" t="s">
        <v>338</v>
      </c>
      <c r="G133" s="93" t="s">
        <v>225</v>
      </c>
      <c r="H133" s="107">
        <v>1</v>
      </c>
      <c r="I133" s="108">
        <v>0</v>
      </c>
      <c r="J133" s="109">
        <f>ROUND(I133*H133,2)</f>
        <v>0</v>
      </c>
      <c r="K133" s="96" t="s">
        <v>306</v>
      </c>
      <c r="L133" s="23"/>
      <c r="M133" s="97" t="s">
        <v>1</v>
      </c>
      <c r="N133" s="98" t="s">
        <v>50</v>
      </c>
      <c r="O133" s="99">
        <v>0</v>
      </c>
      <c r="P133" s="99">
        <f>O133*H133</f>
        <v>0</v>
      </c>
      <c r="Q133" s="99">
        <v>0</v>
      </c>
      <c r="R133" s="99">
        <f>Q133*H133</f>
        <v>0</v>
      </c>
      <c r="S133" s="99">
        <v>0</v>
      </c>
      <c r="T133" s="100">
        <f>S133*H133</f>
        <v>0</v>
      </c>
      <c r="AR133" s="101" t="s">
        <v>307</v>
      </c>
      <c r="AT133" s="101" t="s">
        <v>124</v>
      </c>
      <c r="AU133" s="101" t="s">
        <v>95</v>
      </c>
      <c r="AY133" s="14" t="s">
        <v>123</v>
      </c>
      <c r="BE133" s="102">
        <f>IF(N133="základní",J133,0)</f>
        <v>0</v>
      </c>
      <c r="BF133" s="102">
        <f>IF(N133="snížená",J133,0)</f>
        <v>0</v>
      </c>
      <c r="BG133" s="102">
        <f>IF(N133="zákl. přenesená",J133,0)</f>
        <v>0</v>
      </c>
      <c r="BH133" s="102">
        <f>IF(N133="sníž. přenesená",J133,0)</f>
        <v>0</v>
      </c>
      <c r="BI133" s="102">
        <f>IF(N133="nulová",J133,0)</f>
        <v>0</v>
      </c>
      <c r="BJ133" s="14" t="s">
        <v>93</v>
      </c>
      <c r="BK133" s="102">
        <f>ROUND(I133*H133,2)</f>
        <v>0</v>
      </c>
      <c r="BL133" s="14" t="s">
        <v>307</v>
      </c>
      <c r="BM133" s="101" t="s">
        <v>339</v>
      </c>
    </row>
    <row r="134" spans="2:47" s="24" customFormat="1" ht="12">
      <c r="B134" s="23"/>
      <c r="D134" s="200" t="s">
        <v>309</v>
      </c>
      <c r="F134" s="201" t="s">
        <v>340</v>
      </c>
      <c r="L134" s="23"/>
      <c r="M134" s="105"/>
      <c r="T134" s="106"/>
      <c r="AT134" s="14" t="s">
        <v>309</v>
      </c>
      <c r="AU134" s="14" t="s">
        <v>95</v>
      </c>
    </row>
    <row r="135" spans="2:65" s="24" customFormat="1" ht="24.2" customHeight="1">
      <c r="B135" s="23"/>
      <c r="C135" s="90" t="s">
        <v>157</v>
      </c>
      <c r="D135" s="90" t="s">
        <v>124</v>
      </c>
      <c r="E135" s="91" t="s">
        <v>341</v>
      </c>
      <c r="F135" s="96" t="s">
        <v>342</v>
      </c>
      <c r="G135" s="93" t="s">
        <v>225</v>
      </c>
      <c r="H135" s="107">
        <v>1</v>
      </c>
      <c r="I135" s="108">
        <v>0</v>
      </c>
      <c r="J135" s="109">
        <f>ROUND(I135*H135,2)</f>
        <v>0</v>
      </c>
      <c r="K135" s="96" t="s">
        <v>306</v>
      </c>
      <c r="L135" s="23"/>
      <c r="M135" s="97" t="s">
        <v>1</v>
      </c>
      <c r="N135" s="98" t="s">
        <v>50</v>
      </c>
      <c r="O135" s="99">
        <v>0</v>
      </c>
      <c r="P135" s="99">
        <f>O135*H135</f>
        <v>0</v>
      </c>
      <c r="Q135" s="99">
        <v>0</v>
      </c>
      <c r="R135" s="99">
        <f>Q135*H135</f>
        <v>0</v>
      </c>
      <c r="S135" s="99">
        <v>0</v>
      </c>
      <c r="T135" s="100">
        <f>S135*H135</f>
        <v>0</v>
      </c>
      <c r="AR135" s="101" t="s">
        <v>307</v>
      </c>
      <c r="AT135" s="101" t="s">
        <v>124</v>
      </c>
      <c r="AU135" s="101" t="s">
        <v>95</v>
      </c>
      <c r="AY135" s="14" t="s">
        <v>123</v>
      </c>
      <c r="BE135" s="102">
        <f>IF(N135="základní",J135,0)</f>
        <v>0</v>
      </c>
      <c r="BF135" s="102">
        <f>IF(N135="snížená",J135,0)</f>
        <v>0</v>
      </c>
      <c r="BG135" s="102">
        <f>IF(N135="zákl. přenesená",J135,0)</f>
        <v>0</v>
      </c>
      <c r="BH135" s="102">
        <f>IF(N135="sníž. přenesená",J135,0)</f>
        <v>0</v>
      </c>
      <c r="BI135" s="102">
        <f>IF(N135="nulová",J135,0)</f>
        <v>0</v>
      </c>
      <c r="BJ135" s="14" t="s">
        <v>93</v>
      </c>
      <c r="BK135" s="102">
        <f>ROUND(I135*H135,2)</f>
        <v>0</v>
      </c>
      <c r="BL135" s="14" t="s">
        <v>307</v>
      </c>
      <c r="BM135" s="101" t="s">
        <v>343</v>
      </c>
    </row>
    <row r="136" spans="2:47" s="24" customFormat="1" ht="12">
      <c r="B136" s="23"/>
      <c r="D136" s="200" t="s">
        <v>309</v>
      </c>
      <c r="F136" s="201" t="s">
        <v>344</v>
      </c>
      <c r="L136" s="23"/>
      <c r="M136" s="105"/>
      <c r="T136" s="106"/>
      <c r="AT136" s="14" t="s">
        <v>309</v>
      </c>
      <c r="AU136" s="14" t="s">
        <v>95</v>
      </c>
    </row>
    <row r="137" spans="2:47" s="24" customFormat="1" ht="19.5">
      <c r="B137" s="23"/>
      <c r="D137" s="103" t="s">
        <v>129</v>
      </c>
      <c r="F137" s="104" t="s">
        <v>345</v>
      </c>
      <c r="L137" s="23"/>
      <c r="M137" s="202"/>
      <c r="N137" s="203"/>
      <c r="O137" s="203"/>
      <c r="P137" s="203"/>
      <c r="Q137" s="203"/>
      <c r="R137" s="203"/>
      <c r="S137" s="203"/>
      <c r="T137" s="204"/>
      <c r="AT137" s="14" t="s">
        <v>129</v>
      </c>
      <c r="AU137" s="14" t="s">
        <v>95</v>
      </c>
    </row>
    <row r="138" spans="2:12" s="24" customFormat="1" ht="6.95" customHeight="1">
      <c r="B138" s="53"/>
      <c r="C138" s="54"/>
      <c r="D138" s="54"/>
      <c r="E138" s="54"/>
      <c r="F138" s="54"/>
      <c r="G138" s="54"/>
      <c r="H138" s="54"/>
      <c r="I138" s="54"/>
      <c r="J138" s="54"/>
      <c r="K138" s="54"/>
      <c r="L138" s="23"/>
    </row>
  </sheetData>
  <sheetProtection algorithmName="SHA-512" hashValue="saVYo9CsTFKE0mrw9Ei3Yz/hMDSH4GOgngOHa+v7WE6608wWnlwZa1P883MrqSejBt77egfRIbelVpjB7jE85A==" saltValue="HA4UhHFZlmimVwzid1RkwA==" spinCount="100000" sheet="1" objects="1" scenarios="1"/>
  <autoFilter ref="C113:K137"/>
  <mergeCells count="9">
    <mergeCell ref="E79:H79"/>
    <mergeCell ref="E104:H104"/>
    <mergeCell ref="E106:H106"/>
    <mergeCell ref="L2:V2"/>
    <mergeCell ref="E7:H7"/>
    <mergeCell ref="E9:H9"/>
    <mergeCell ref="E18:H18"/>
    <mergeCell ref="E77:H77"/>
    <mergeCell ref="E27:J27"/>
  </mergeCells>
  <hyperlinks>
    <hyperlink ref="F118" r:id="rId1" display="https://podminky.urs.cz/item/CS_URS_2023_01/030001000"/>
    <hyperlink ref="F121" r:id="rId2" display="https://podminky.urs.cz/item/CS_URS_2023_01/043194000"/>
    <hyperlink ref="F123" r:id="rId3" display="https://podminky.urs.cz/item/CS_URS_2023_01/045002000"/>
    <hyperlink ref="F126" r:id="rId4" display="https://podminky.urs.cz/item/CS_URS_2023_01/060001000"/>
    <hyperlink ref="F128" r:id="rId5" display="https://podminky.urs.cz/item/CS_URS_2023_01/065002000"/>
    <hyperlink ref="F131" r:id="rId6" display="https://podminky.urs.cz/item/CS_URS_2023_01/070001000"/>
    <hyperlink ref="F134" r:id="rId7" display="https://podminky.urs.cz/item/CS_URS_2023_01/091003000"/>
    <hyperlink ref="F136" r:id="rId8" display="https://podminky.urs.cz/item/CS_URS_2023_01/091003001"/>
  </hyperlinks>
  <printOptions/>
  <pageMargins left="0.39375" right="0.39375" top="0.39375" bottom="0.39375" header="0" footer="0"/>
  <pageSetup blackAndWhite="1" fitToHeight="100" fitToWidth="1" horizontalDpi="600" verticalDpi="600" orientation="portrait" paperSize="9" scale="76" r:id="rId10"/>
  <headerFooter>
    <oddFooter>&amp;CStrana &amp;P z &amp;N</oddFooter>
  </headerFooter>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Stuchlík</dc:creator>
  <cp:keywords/>
  <dc:description/>
  <cp:lastModifiedBy>Jakub Stuchlík</cp:lastModifiedBy>
  <cp:lastPrinted>2023-03-20T16:27:07Z</cp:lastPrinted>
  <dcterms:created xsi:type="dcterms:W3CDTF">2023-03-14T16:07:37Z</dcterms:created>
  <dcterms:modified xsi:type="dcterms:W3CDTF">2023-04-27T11:16:37Z</dcterms:modified>
  <cp:category/>
  <cp:version/>
  <cp:contentType/>
  <cp:contentStatus/>
</cp:coreProperties>
</file>