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29040" windowHeight="16440"/>
  </bookViews>
  <sheets>
    <sheet name="Rekapitulace stavby" sheetId="1" r:id="rId1"/>
    <sheet name="01 - Stavební práce" sheetId="2" r:id="rId2"/>
    <sheet name="02 - AC část" sheetId="3" r:id="rId3"/>
    <sheet name="03 - DC část" sheetId="4" r:id="rId4"/>
    <sheet name="04 - Konstrukce" sheetId="5" r:id="rId5"/>
    <sheet name="05 - Střídače a fotovolta..." sheetId="6" r:id="rId6"/>
    <sheet name="06 - VRN" sheetId="7" r:id="rId7"/>
    <sheet name="příloha č.1" sheetId="8" r:id="rId8"/>
    <sheet name="příloha č.2" sheetId="9" r:id="rId9"/>
    <sheet name="příloha č.3" sheetId="10" r:id="rId10"/>
  </sheets>
  <definedNames>
    <definedName name="_xlnm._FilterDatabase" localSheetId="1" hidden="1">'01 - Stavební práce'!$C$128:$K$205</definedName>
    <definedName name="_xlnm._FilterDatabase" localSheetId="2" hidden="1">'02 - AC část'!$C$120:$K$155</definedName>
    <definedName name="_xlnm._FilterDatabase" localSheetId="3" hidden="1">'03 - DC část'!$C$120:$K$143</definedName>
    <definedName name="_xlnm._FilterDatabase" localSheetId="4" hidden="1">'04 - Konstrukce'!$C$118:$K$132</definedName>
    <definedName name="_xlnm._FilterDatabase" localSheetId="5" hidden="1">'05 - Střídače a fotovolta...'!$C$118:$K$130</definedName>
    <definedName name="_xlnm._FilterDatabase" localSheetId="6" hidden="1">'06 - VRN'!$C$119:$K$127</definedName>
    <definedName name="_xlnm.Print_Titles" localSheetId="1">'01 - Stavební práce'!$128:$128</definedName>
    <definedName name="_xlnm.Print_Titles" localSheetId="2">'02 - AC část'!$120:$120</definedName>
    <definedName name="_xlnm.Print_Titles" localSheetId="3">'03 - DC část'!$120:$120</definedName>
    <definedName name="_xlnm.Print_Titles" localSheetId="4">'04 - Konstrukce'!$118:$118</definedName>
    <definedName name="_xlnm.Print_Titles" localSheetId="5">'05 - Střídače a fotovolta...'!$118:$118</definedName>
    <definedName name="_xlnm.Print_Titles" localSheetId="6">'06 - VRN'!$119:$119</definedName>
    <definedName name="_xlnm.Print_Titles" localSheetId="0">'Rekapitulace stavby'!$92:$92</definedName>
    <definedName name="_xlnm.Print_Area" localSheetId="1">'01 - Stavební práce'!$C$4:$J$76,'01 - Stavební práce'!$C$116:$J$205</definedName>
    <definedName name="_xlnm.Print_Area" localSheetId="2">'02 - AC část'!$C$4:$J$76,'02 - AC část'!$C$108:$J$155</definedName>
    <definedName name="_xlnm.Print_Area" localSheetId="3">'03 - DC část'!$C$4:$J$76,'03 - DC část'!$C$108:$J$143</definedName>
    <definedName name="_xlnm.Print_Area" localSheetId="4">'04 - Konstrukce'!$C$4:$J$76,'04 - Konstrukce'!$C$106:$J$132</definedName>
    <definedName name="_xlnm.Print_Area" localSheetId="5">'05 - Střídače a fotovolta...'!$C$4:$J$76,'05 - Střídače a fotovolta...'!$C$106:$J$130</definedName>
    <definedName name="_xlnm.Print_Area" localSheetId="6">'06 - VRN'!$C$4:$J$76,'06 - VRN'!$C$107:$J$127</definedName>
    <definedName name="_xlnm.Print_Area" localSheetId="0">'Rekapitulace stavby'!$D$4:$AO$76,'Rekapitulace stavby'!$C$82:$AQ$101</definedName>
  </definedNames>
  <calcPr calcId="125725"/>
</workbook>
</file>

<file path=xl/calcChain.xml><?xml version="1.0" encoding="utf-8"?>
<calcChain xmlns="http://schemas.openxmlformats.org/spreadsheetml/2006/main">
  <c r="J37" i="7"/>
  <c r="J36"/>
  <c r="AY100" i="1"/>
  <c r="J35" i="7"/>
  <c r="AX100" i="1"/>
  <c r="BI127" i="7"/>
  <c r="BH127"/>
  <c r="BG127"/>
  <c r="BF127"/>
  <c r="T127"/>
  <c r="T126" s="1"/>
  <c r="R127"/>
  <c r="R126"/>
  <c r="P127"/>
  <c r="P126" s="1"/>
  <c r="BI125"/>
  <c r="BH125"/>
  <c r="BG125"/>
  <c r="BF125"/>
  <c r="T125"/>
  <c r="T124" s="1"/>
  <c r="R125"/>
  <c r="R124" s="1"/>
  <c r="P125"/>
  <c r="P124" s="1"/>
  <c r="BI123"/>
  <c r="BH123"/>
  <c r="BG123"/>
  <c r="BF123"/>
  <c r="T123"/>
  <c r="T122" s="1"/>
  <c r="R123"/>
  <c r="R122" s="1"/>
  <c r="R121" s="1"/>
  <c r="R120" s="1"/>
  <c r="P123"/>
  <c r="P122" s="1"/>
  <c r="J117"/>
  <c r="F116"/>
  <c r="F114"/>
  <c r="E112"/>
  <c r="J92"/>
  <c r="F91"/>
  <c r="F89"/>
  <c r="E87"/>
  <c r="J21"/>
  <c r="E21"/>
  <c r="J91" s="1"/>
  <c r="J20"/>
  <c r="J18"/>
  <c r="E18"/>
  <c r="F117" s="1"/>
  <c r="J17"/>
  <c r="J12"/>
  <c r="J114" s="1"/>
  <c r="E7"/>
  <c r="E110" s="1"/>
  <c r="J37" i="6"/>
  <c r="J36"/>
  <c r="AY99" i="1"/>
  <c r="J35" i="6"/>
  <c r="AX99" i="1" s="1"/>
  <c r="BI130" i="6"/>
  <c r="BH130"/>
  <c r="BG130"/>
  <c r="BF130"/>
  <c r="T130"/>
  <c r="T129"/>
  <c r="R130"/>
  <c r="R129" s="1"/>
  <c r="P130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F115"/>
  <c r="F113"/>
  <c r="E111"/>
  <c r="J92"/>
  <c r="F91"/>
  <c r="F89"/>
  <c r="E87"/>
  <c r="J21"/>
  <c r="E21"/>
  <c r="J115" s="1"/>
  <c r="J20"/>
  <c r="J18"/>
  <c r="E18"/>
  <c r="F92" s="1"/>
  <c r="J17"/>
  <c r="J12"/>
  <c r="J89" s="1"/>
  <c r="E7"/>
  <c r="E109" s="1"/>
  <c r="J37" i="5"/>
  <c r="J36"/>
  <c r="AY98" i="1"/>
  <c r="J35" i="5"/>
  <c r="AX98" i="1" s="1"/>
  <c r="BI132" i="5"/>
  <c r="BH132"/>
  <c r="BG132"/>
  <c r="BF132"/>
  <c r="T132"/>
  <c r="T131"/>
  <c r="R132"/>
  <c r="R131" s="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T121" s="1"/>
  <c r="T120" s="1"/>
  <c r="T119" s="1"/>
  <c r="R122"/>
  <c r="R121" s="1"/>
  <c r="R120" s="1"/>
  <c r="R119" s="1"/>
  <c r="P122"/>
  <c r="P121" s="1"/>
  <c r="P120" s="1"/>
  <c r="P119" s="1"/>
  <c r="AU98" i="1" s="1"/>
  <c r="J116" i="5"/>
  <c r="F115"/>
  <c r="F113"/>
  <c r="E111"/>
  <c r="J92"/>
  <c r="F91"/>
  <c r="F89"/>
  <c r="E87"/>
  <c r="J21"/>
  <c r="E21"/>
  <c r="J91" s="1"/>
  <c r="J20"/>
  <c r="J18"/>
  <c r="E18"/>
  <c r="F92" s="1"/>
  <c r="J17"/>
  <c r="J12"/>
  <c r="J113" s="1"/>
  <c r="E7"/>
  <c r="E109" s="1"/>
  <c r="J37" i="4"/>
  <c r="J36"/>
  <c r="AY97" i="1"/>
  <c r="J35" i="4"/>
  <c r="AX97" i="1" s="1"/>
  <c r="BI143" i="4"/>
  <c r="BH143"/>
  <c r="BG143"/>
  <c r="BF143"/>
  <c r="T143"/>
  <c r="T142"/>
  <c r="R143"/>
  <c r="R142" s="1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F117"/>
  <c r="F115"/>
  <c r="E113"/>
  <c r="J92"/>
  <c r="F91"/>
  <c r="F89"/>
  <c r="E87"/>
  <c r="J21"/>
  <c r="E21"/>
  <c r="J117" s="1"/>
  <c r="J20"/>
  <c r="J18"/>
  <c r="E18"/>
  <c r="F118" s="1"/>
  <c r="J17"/>
  <c r="J12"/>
  <c r="J89" s="1"/>
  <c r="E7"/>
  <c r="E111" s="1"/>
  <c r="J37" i="3"/>
  <c r="J36"/>
  <c r="AY96" i="1"/>
  <c r="J35" i="3"/>
  <c r="AX96" i="1" s="1"/>
  <c r="BI155" i="3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F117"/>
  <c r="F115"/>
  <c r="E113"/>
  <c r="J92"/>
  <c r="F91"/>
  <c r="F89"/>
  <c r="E87"/>
  <c r="J21"/>
  <c r="E21"/>
  <c r="J117" s="1"/>
  <c r="J20"/>
  <c r="J18"/>
  <c r="E18"/>
  <c r="F118" s="1"/>
  <c r="J17"/>
  <c r="J12"/>
  <c r="J89" s="1"/>
  <c r="E7"/>
  <c r="E85" s="1"/>
  <c r="J37" i="2"/>
  <c r="J36"/>
  <c r="AY95" i="1"/>
  <c r="J35" i="2"/>
  <c r="AX95" i="1" s="1"/>
  <c r="BI204" i="2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T162"/>
  <c r="R163"/>
  <c r="R162" s="1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T142" s="1"/>
  <c r="R143"/>
  <c r="R142"/>
  <c r="P143"/>
  <c r="P142" s="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J126"/>
  <c r="F125"/>
  <c r="F123"/>
  <c r="E121"/>
  <c r="J92"/>
  <c r="F91"/>
  <c r="F89"/>
  <c r="E87"/>
  <c r="J21"/>
  <c r="E21"/>
  <c r="J125" s="1"/>
  <c r="J20"/>
  <c r="J18"/>
  <c r="E18"/>
  <c r="F92" s="1"/>
  <c r="J17"/>
  <c r="J12"/>
  <c r="J89" s="1"/>
  <c r="E7"/>
  <c r="E85" s="1"/>
  <c r="L90" i="1"/>
  <c r="AM90"/>
  <c r="AM89"/>
  <c r="L89"/>
  <c r="AM87"/>
  <c r="L87"/>
  <c r="L85"/>
  <c r="L84"/>
  <c r="BK195" i="2"/>
  <c r="J174"/>
  <c r="BK133"/>
  <c r="BK191"/>
  <c r="J168"/>
  <c r="BK137"/>
  <c r="J191"/>
  <c r="J163"/>
  <c r="BK140"/>
  <c r="J176"/>
  <c r="BK151"/>
  <c r="J199"/>
  <c r="J160"/>
  <c r="J146"/>
  <c r="J177"/>
  <c r="BK172"/>
  <c r="BK178"/>
  <c r="BK132" i="3"/>
  <c r="J126"/>
  <c r="BK134"/>
  <c r="J147"/>
  <c r="J129"/>
  <c r="BK154"/>
  <c r="J124"/>
  <c r="BK136" i="4"/>
  <c r="BK135"/>
  <c r="BK130"/>
  <c r="BK126"/>
  <c r="BK126" i="5"/>
  <c r="J125"/>
  <c r="J129"/>
  <c r="BK125"/>
  <c r="J127" i="6"/>
  <c r="J124"/>
  <c r="J127" i="7"/>
  <c r="BK137" i="3"/>
  <c r="J142"/>
  <c r="BK138"/>
  <c r="J151"/>
  <c r="J137"/>
  <c r="J132"/>
  <c r="BK135"/>
  <c r="BK141" i="4"/>
  <c r="J128"/>
  <c r="BK131"/>
  <c r="BK128"/>
  <c r="J143"/>
  <c r="BK123" i="5"/>
  <c r="BK122"/>
  <c r="BK127" i="6"/>
  <c r="J125"/>
  <c r="J189" i="2"/>
  <c r="BK161"/>
  <c r="J139"/>
  <c r="BK202"/>
  <c r="J175"/>
  <c r="BK155"/>
  <c r="J135"/>
  <c r="J185"/>
  <c r="BK132"/>
  <c r="BK175"/>
  <c r="J149"/>
  <c r="J184"/>
  <c r="BK153"/>
  <c r="BK182"/>
  <c r="J132"/>
  <c r="BK185"/>
  <c r="J145" i="3"/>
  <c r="BK145"/>
  <c r="BK141"/>
  <c r="J154"/>
  <c r="J152"/>
  <c r="BK149"/>
  <c r="J134"/>
  <c r="J148"/>
  <c r="BK124"/>
  <c r="BK144"/>
  <c r="BK152"/>
  <c r="J149"/>
  <c r="J128"/>
  <c r="J140" i="4"/>
  <c r="J130"/>
  <c r="BK140"/>
  <c r="BK137"/>
  <c r="J138"/>
  <c r="J128" i="5"/>
  <c r="BK124"/>
  <c r="BK129"/>
  <c r="J130" i="6"/>
  <c r="J126"/>
  <c r="BK123" i="7"/>
  <c r="J202" i="2"/>
  <c r="BK166"/>
  <c r="BK135"/>
  <c r="J196"/>
  <c r="J171"/>
  <c r="J151"/>
  <c r="J193"/>
  <c r="BK171"/>
  <c r="J194"/>
  <c r="BK163"/>
  <c r="BK147"/>
  <c r="J187"/>
  <c r="BK159"/>
  <c r="J137"/>
  <c r="J172"/>
  <c r="J159"/>
  <c r="J148"/>
  <c r="J130" i="3"/>
  <c r="BK142"/>
  <c r="BK146"/>
  <c r="J135"/>
  <c r="BK155"/>
  <c r="BK130"/>
  <c r="J124" i="4"/>
  <c r="J137"/>
  <c r="J141"/>
  <c r="J136"/>
  <c r="J129"/>
  <c r="J126" i="5"/>
  <c r="BK132"/>
  <c r="J130"/>
  <c r="BK128" i="6"/>
  <c r="BK123"/>
  <c r="J125" i="7"/>
  <c r="BK199" i="2"/>
  <c r="BK184"/>
  <c r="J147"/>
  <c r="BK204"/>
  <c r="J192"/>
  <c r="BK173"/>
  <c r="J161"/>
  <c r="BK143"/>
  <c r="BK194"/>
  <c r="BK180"/>
  <c r="BK146"/>
  <c r="BK177"/>
  <c r="J153"/>
  <c r="J143"/>
  <c r="J180"/>
  <c r="BK149"/>
  <c r="J195"/>
  <c r="BK168"/>
  <c r="BK139"/>
  <c r="BK148" i="3"/>
  <c r="BK131"/>
  <c r="J125"/>
  <c r="BK126"/>
  <c r="BK125"/>
  <c r="BK143"/>
  <c r="J131"/>
  <c r="BK129"/>
  <c r="BK143" i="4"/>
  <c r="J132"/>
  <c r="BK139"/>
  <c r="BK134"/>
  <c r="BK132"/>
  <c r="BK127" i="5"/>
  <c r="J122"/>
  <c r="J132"/>
  <c r="J128" i="6"/>
  <c r="BK125"/>
  <c r="J122"/>
  <c r="J123" i="7"/>
  <c r="BK193" i="2"/>
  <c r="J158"/>
  <c r="AS94" i="1"/>
  <c r="J133" i="2"/>
  <c r="BK158"/>
  <c r="BK189"/>
  <c r="BK160"/>
  <c r="BK136"/>
  <c r="J173"/>
  <c r="BK148"/>
  <c r="J178"/>
  <c r="BK187"/>
  <c r="J197"/>
  <c r="J136" i="3"/>
  <c r="J150"/>
  <c r="J143"/>
  <c r="J138"/>
  <c r="BK151"/>
  <c r="BK147"/>
  <c r="BK128"/>
  <c r="BK127"/>
  <c r="J140"/>
  <c r="BK150"/>
  <c r="J144"/>
  <c r="BK138" i="4"/>
  <c r="J125"/>
  <c r="J134"/>
  <c r="J131"/>
  <c r="BK129"/>
  <c r="J126"/>
  <c r="J124" i="5"/>
  <c r="J127"/>
  <c r="BK126" i="6"/>
  <c r="BK130"/>
  <c r="BK125" i="7"/>
  <c r="BK196" i="2"/>
  <c r="BK176"/>
  <c r="J140"/>
  <c r="J200"/>
  <c r="BK174"/>
  <c r="J157"/>
  <c r="J204"/>
  <c r="J182"/>
  <c r="BK192"/>
  <c r="J155"/>
  <c r="BK200"/>
  <c r="BK157"/>
  <c r="BK197"/>
  <c r="J166"/>
  <c r="J136"/>
  <c r="J146" i="3"/>
  <c r="J127"/>
  <c r="J155"/>
  <c r="BK136"/>
  <c r="BK140"/>
  <c r="J141"/>
  <c r="J139" i="4"/>
  <c r="J135"/>
  <c r="BK125"/>
  <c r="BK124"/>
  <c r="J123" i="5"/>
  <c r="BK128"/>
  <c r="BK130"/>
  <c r="BK122" i="6"/>
  <c r="BK124"/>
  <c r="J123"/>
  <c r="BK127" i="7"/>
  <c r="P121" l="1"/>
  <c r="P120" s="1"/>
  <c r="AU100" i="1" s="1"/>
  <c r="T121" i="7"/>
  <c r="T120" s="1"/>
  <c r="T131" i="2"/>
  <c r="P145"/>
  <c r="BK138"/>
  <c r="J138" s="1"/>
  <c r="J99" s="1"/>
  <c r="BK150"/>
  <c r="J150" s="1"/>
  <c r="J102" s="1"/>
  <c r="T165"/>
  <c r="P190"/>
  <c r="T198"/>
  <c r="T139" i="3"/>
  <c r="P127" i="4"/>
  <c r="P138" i="2"/>
  <c r="T150"/>
  <c r="BK183"/>
  <c r="J183" s="1"/>
  <c r="J106" s="1"/>
  <c r="BK186"/>
  <c r="J186" s="1"/>
  <c r="J107" s="1"/>
  <c r="BK198"/>
  <c r="J198" s="1"/>
  <c r="J109" s="1"/>
  <c r="R123" i="3"/>
  <c r="P133"/>
  <c r="BK153"/>
  <c r="J153" s="1"/>
  <c r="J101" s="1"/>
  <c r="T127" i="4"/>
  <c r="R131" i="2"/>
  <c r="P150"/>
  <c r="P165"/>
  <c r="T183"/>
  <c r="R186"/>
  <c r="R190"/>
  <c r="BK139" i="3"/>
  <c r="J139" s="1"/>
  <c r="J100" s="1"/>
  <c r="T153"/>
  <c r="BK123" i="4"/>
  <c r="J123" s="1"/>
  <c r="J98" s="1"/>
  <c r="R123"/>
  <c r="T133"/>
  <c r="T121" i="6"/>
  <c r="T120" s="1"/>
  <c r="T119" s="1"/>
  <c r="BK131" i="2"/>
  <c r="J131" s="1"/>
  <c r="J98" s="1"/>
  <c r="R138"/>
  <c r="R150"/>
  <c r="P183"/>
  <c r="P186"/>
  <c r="T190"/>
  <c r="P123" i="3"/>
  <c r="P139"/>
  <c r="BK127" i="4"/>
  <c r="J127" s="1"/>
  <c r="J99" s="1"/>
  <c r="R133"/>
  <c r="BK121" i="6"/>
  <c r="J121" s="1"/>
  <c r="J98" s="1"/>
  <c r="P131" i="2"/>
  <c r="P130" s="1"/>
  <c r="BK145"/>
  <c r="J145" s="1"/>
  <c r="J101" s="1"/>
  <c r="T145"/>
  <c r="R165"/>
  <c r="BK190"/>
  <c r="J190" s="1"/>
  <c r="J108" s="1"/>
  <c r="P198"/>
  <c r="BK133" i="3"/>
  <c r="T133"/>
  <c r="R153"/>
  <c r="P123" i="4"/>
  <c r="BK133"/>
  <c r="J133" s="1"/>
  <c r="J100" s="1"/>
  <c r="T123" i="3"/>
  <c r="R133"/>
  <c r="P153"/>
  <c r="T123" i="4"/>
  <c r="P133"/>
  <c r="P121" i="6"/>
  <c r="P120"/>
  <c r="P119"/>
  <c r="AU99" i="1" s="1"/>
  <c r="T138" i="2"/>
  <c r="R145"/>
  <c r="BK165"/>
  <c r="J165" s="1"/>
  <c r="J105" s="1"/>
  <c r="R183"/>
  <c r="T186"/>
  <c r="R198"/>
  <c r="BK123" i="3"/>
  <c r="J123" s="1"/>
  <c r="J98" s="1"/>
  <c r="R139"/>
  <c r="R127" i="4"/>
  <c r="R121" i="6"/>
  <c r="R120"/>
  <c r="R119" s="1"/>
  <c r="BK142" i="4"/>
  <c r="J142" s="1"/>
  <c r="J101" s="1"/>
  <c r="BK142" i="2"/>
  <c r="J142" s="1"/>
  <c r="J100" s="1"/>
  <c r="BK131" i="5"/>
  <c r="J131" s="1"/>
  <c r="J99" s="1"/>
  <c r="BK162" i="2"/>
  <c r="J162" s="1"/>
  <c r="J103" s="1"/>
  <c r="BK129" i="6"/>
  <c r="J129" s="1"/>
  <c r="J99" s="1"/>
  <c r="BK122" i="7"/>
  <c r="J122" s="1"/>
  <c r="J98" s="1"/>
  <c r="BK124"/>
  <c r="J124" s="1"/>
  <c r="J99" s="1"/>
  <c r="BK126"/>
  <c r="J126"/>
  <c r="J100" s="1"/>
  <c r="J116"/>
  <c r="E85"/>
  <c r="BE125"/>
  <c r="J89"/>
  <c r="F92"/>
  <c r="BE123"/>
  <c r="BE127"/>
  <c r="J91" i="6"/>
  <c r="BE124"/>
  <c r="BE127"/>
  <c r="J113"/>
  <c r="BE122"/>
  <c r="BE128"/>
  <c r="BE126"/>
  <c r="E85"/>
  <c r="F116"/>
  <c r="BE123"/>
  <c r="BE130"/>
  <c r="BE125"/>
  <c r="J89" i="5"/>
  <c r="J115"/>
  <c r="F116"/>
  <c r="BE126"/>
  <c r="E85"/>
  <c r="BE127"/>
  <c r="BE128"/>
  <c r="BE123"/>
  <c r="BE124"/>
  <c r="BE125"/>
  <c r="BE130"/>
  <c r="BE122"/>
  <c r="BE129"/>
  <c r="BE132"/>
  <c r="E85" i="4"/>
  <c r="BE134"/>
  <c r="J91"/>
  <c r="BE141"/>
  <c r="J115"/>
  <c r="BE126"/>
  <c r="BE130"/>
  <c r="BE131"/>
  <c r="BE139"/>
  <c r="BE140"/>
  <c r="F92"/>
  <c r="BE124"/>
  <c r="BE128"/>
  <c r="BE132"/>
  <c r="BE137"/>
  <c r="BE138"/>
  <c r="BE125"/>
  <c r="BE129"/>
  <c r="BE135"/>
  <c r="BE136"/>
  <c r="BE143"/>
  <c r="E111" i="3"/>
  <c r="BE131"/>
  <c r="BE134"/>
  <c r="BE138"/>
  <c r="BE147"/>
  <c r="BE148"/>
  <c r="BE152"/>
  <c r="BE143"/>
  <c r="F92"/>
  <c r="BE132"/>
  <c r="BE142"/>
  <c r="BE126"/>
  <c r="BE127"/>
  <c r="BE145"/>
  <c r="BE150"/>
  <c r="BE144"/>
  <c r="BE151"/>
  <c r="J91"/>
  <c r="J115"/>
  <c r="BE125"/>
  <c r="BE146"/>
  <c r="BE130"/>
  <c r="BE136"/>
  <c r="BE137"/>
  <c r="BE149"/>
  <c r="BE154"/>
  <c r="BE124"/>
  <c r="BE128"/>
  <c r="BE129"/>
  <c r="BE135"/>
  <c r="BE140"/>
  <c r="BE141"/>
  <c r="BE155"/>
  <c r="J91" i="2"/>
  <c r="F126"/>
  <c r="BE149"/>
  <c r="BE159"/>
  <c r="BE172"/>
  <c r="BE182"/>
  <c r="BE187"/>
  <c r="BE195"/>
  <c r="BE204"/>
  <c r="E119"/>
  <c r="BE133"/>
  <c r="BE155"/>
  <c r="BE160"/>
  <c r="BE178"/>
  <c r="BE184"/>
  <c r="BE193"/>
  <c r="BE147"/>
  <c r="BE151"/>
  <c r="BE157"/>
  <c r="BE191"/>
  <c r="BE192"/>
  <c r="BE199"/>
  <c r="BE200"/>
  <c r="BE132"/>
  <c r="BE135"/>
  <c r="BE158"/>
  <c r="BE161"/>
  <c r="BE163"/>
  <c r="BE171"/>
  <c r="BE139"/>
  <c r="BE180"/>
  <c r="BE185"/>
  <c r="BE196"/>
  <c r="BE197"/>
  <c r="BE202"/>
  <c r="BE166"/>
  <c r="BE173"/>
  <c r="BE174"/>
  <c r="BE175"/>
  <c r="BE176"/>
  <c r="BE177"/>
  <c r="BE189"/>
  <c r="J123"/>
  <c r="BE140"/>
  <c r="BE136"/>
  <c r="BE137"/>
  <c r="BE143"/>
  <c r="BE146"/>
  <c r="BE148"/>
  <c r="BE153"/>
  <c r="BE168"/>
  <c r="BE194"/>
  <c r="F35" i="3"/>
  <c r="BB96" i="1" s="1"/>
  <c r="F34" i="3"/>
  <c r="BA96" i="1" s="1"/>
  <c r="F37" i="3"/>
  <c r="BD96" i="1" s="1"/>
  <c r="J34" i="5"/>
  <c r="AW98" i="1" s="1"/>
  <c r="F37" i="7"/>
  <c r="BD100" i="1" s="1"/>
  <c r="J34" i="3"/>
  <c r="AW96" i="1" s="1"/>
  <c r="F36" i="3"/>
  <c r="BC96" i="1" s="1"/>
  <c r="F35" i="5"/>
  <c r="BB98" i="1" s="1"/>
  <c r="F37" i="6"/>
  <c r="BD99" i="1" s="1"/>
  <c r="J34" i="7"/>
  <c r="AW100" i="1" s="1"/>
  <c r="F36" i="2"/>
  <c r="BC95" i="1" s="1"/>
  <c r="F34" i="4"/>
  <c r="BA97" i="1" s="1"/>
  <c r="F34" i="6"/>
  <c r="BA99" i="1" s="1"/>
  <c r="F35" i="7"/>
  <c r="BB100" i="1" s="1"/>
  <c r="J34" i="2"/>
  <c r="AW95" i="1" s="1"/>
  <c r="F37" i="4"/>
  <c r="BD97" i="1" s="1"/>
  <c r="F37" i="5"/>
  <c r="BD98" i="1" s="1"/>
  <c r="F34" i="7"/>
  <c r="BA100" i="1" s="1"/>
  <c r="F34" i="2"/>
  <c r="BA95" i="1" s="1"/>
  <c r="J34" i="4"/>
  <c r="AW97" i="1" s="1"/>
  <c r="F36" i="6"/>
  <c r="BC99" i="1" s="1"/>
  <c r="F36" i="7"/>
  <c r="BC100" i="1" s="1"/>
  <c r="F35" i="2"/>
  <c r="BB95" i="1" s="1"/>
  <c r="F36" i="4"/>
  <c r="BC97" i="1" s="1"/>
  <c r="F34" i="5"/>
  <c r="BA98" i="1" s="1"/>
  <c r="F35" i="6"/>
  <c r="BB99" i="1" s="1"/>
  <c r="F37" i="2"/>
  <c r="BD95" i="1" s="1"/>
  <c r="F35" i="4"/>
  <c r="BB97" i="1" s="1"/>
  <c r="F36" i="5"/>
  <c r="BC98" i="1" s="1"/>
  <c r="J34" i="6"/>
  <c r="AW99" i="1" s="1"/>
  <c r="BK121" i="5" l="1"/>
  <c r="J121" s="1"/>
  <c r="J98" s="1"/>
  <c r="BK122" i="3"/>
  <c r="BK121" s="1"/>
  <c r="J121" s="1"/>
  <c r="J96" s="1"/>
  <c r="T122"/>
  <c r="T121" s="1"/>
  <c r="T122" i="4"/>
  <c r="T121" s="1"/>
  <c r="BK164" i="2"/>
  <c r="J164" s="1"/>
  <c r="J104" s="1"/>
  <c r="J133" i="3"/>
  <c r="J99" s="1"/>
  <c r="BK130" i="2"/>
  <c r="J130" s="1"/>
  <c r="J97" s="1"/>
  <c r="R130"/>
  <c r="P122" i="4"/>
  <c r="P121" s="1"/>
  <c r="AU97" i="1" s="1"/>
  <c r="R122" i="3"/>
  <c r="R121" s="1"/>
  <c r="BK120" i="6"/>
  <c r="J120" s="1"/>
  <c r="J97" s="1"/>
  <c r="R122" i="4"/>
  <c r="R121" s="1"/>
  <c r="T164" i="2"/>
  <c r="R164"/>
  <c r="P122" i="3"/>
  <c r="P121" s="1"/>
  <c r="AU96" i="1" s="1"/>
  <c r="P164" i="2"/>
  <c r="P129" s="1"/>
  <c r="AU95" i="1" s="1"/>
  <c r="T130" i="2"/>
  <c r="T129" s="1"/>
  <c r="BK121" i="7"/>
  <c r="BK120" s="1"/>
  <c r="J120" s="1"/>
  <c r="J30" s="1"/>
  <c r="AG100" i="1" s="1"/>
  <c r="BK122" i="4"/>
  <c r="J122" s="1"/>
  <c r="J97" s="1"/>
  <c r="J33"/>
  <c r="AV97" i="1" s="1"/>
  <c r="AT97" s="1"/>
  <c r="F33" i="5"/>
  <c r="AZ98" i="1" s="1"/>
  <c r="J33" i="7"/>
  <c r="AV100" i="1" s="1"/>
  <c r="AT100" s="1"/>
  <c r="J33" i="2"/>
  <c r="AV95" i="1" s="1"/>
  <c r="AT95" s="1"/>
  <c r="BA94"/>
  <c r="W30" s="1"/>
  <c r="J33" i="3"/>
  <c r="AV96" i="1" s="1"/>
  <c r="AT96" s="1"/>
  <c r="F33" i="6"/>
  <c r="AZ99" i="1" s="1"/>
  <c r="F33" i="3"/>
  <c r="AZ96" i="1" s="1"/>
  <c r="J33" i="6"/>
  <c r="AV99" i="1" s="1"/>
  <c r="AT99" s="1"/>
  <c r="BC94"/>
  <c r="AY94" s="1"/>
  <c r="F33" i="2"/>
  <c r="AZ95" i="1" s="1"/>
  <c r="BB94"/>
  <c r="AX94" s="1"/>
  <c r="F33" i="4"/>
  <c r="AZ97" i="1" s="1"/>
  <c r="J33" i="5"/>
  <c r="AV98" i="1" s="1"/>
  <c r="AT98" s="1"/>
  <c r="F33" i="7"/>
  <c r="AZ100" i="1" s="1"/>
  <c r="BD94"/>
  <c r="W33" s="1"/>
  <c r="BK120" i="5" l="1"/>
  <c r="J120" s="1"/>
  <c r="J97" s="1"/>
  <c r="J30" i="3"/>
  <c r="AG96" i="1" s="1"/>
  <c r="AN96" s="1"/>
  <c r="J122" i="3"/>
  <c r="J97" s="1"/>
  <c r="BK129" i="2"/>
  <c r="J129" s="1"/>
  <c r="J96" s="1"/>
  <c r="R129"/>
  <c r="BK121" i="4"/>
  <c r="J121" s="1"/>
  <c r="J30" s="1"/>
  <c r="AG97" i="1" s="1"/>
  <c r="J96" i="7"/>
  <c r="J121"/>
  <c r="J97" s="1"/>
  <c r="BK119" i="6"/>
  <c r="J119" s="1"/>
  <c r="J96" s="1"/>
  <c r="J39" i="7"/>
  <c r="AN100" i="1"/>
  <c r="AU94"/>
  <c r="W32"/>
  <c r="AZ94"/>
  <c r="W29" s="1"/>
  <c r="AW94"/>
  <c r="AK30" s="1"/>
  <c r="W31"/>
  <c r="BK119" i="5" l="1"/>
  <c r="J119" s="1"/>
  <c r="J30" s="1"/>
  <c r="AG98" i="1" s="1"/>
  <c r="AN98" s="1"/>
  <c r="J39" i="3"/>
  <c r="J30" i="2"/>
  <c r="AG95" i="1" s="1"/>
  <c r="AN95" s="1"/>
  <c r="J39" i="4"/>
  <c r="J96"/>
  <c r="AN97" i="1"/>
  <c r="J30" i="6"/>
  <c r="AG99" i="1" s="1"/>
  <c r="AN99" s="1"/>
  <c r="AV94"/>
  <c r="AK29" s="1"/>
  <c r="J39" i="5" l="1"/>
  <c r="J96"/>
  <c r="J39" i="2"/>
  <c r="J39" i="6"/>
  <c r="AT94" i="1"/>
  <c r="AG94"/>
  <c r="AK26" s="1"/>
  <c r="AN94" l="1"/>
  <c r="AK35"/>
</calcChain>
</file>

<file path=xl/sharedStrings.xml><?xml version="1.0" encoding="utf-8"?>
<sst xmlns="http://schemas.openxmlformats.org/spreadsheetml/2006/main" count="2942" uniqueCount="729">
  <si>
    <t>Export Komplet</t>
  </si>
  <si>
    <t/>
  </si>
  <si>
    <t>2.0</t>
  </si>
  <si>
    <t>False</t>
  </si>
  <si>
    <t>{c1b9e8a0-ad88-4dab-bb74-517e6d822212}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</si>
  <si>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</si>
  <si>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</si>
  <si>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</si>
  <si>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</si>
  <si>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</si>
  <si>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</si>
  <si>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</si>
  <si>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</si>
  <si>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200125</t>
  </si>
  <si>
    <t>Stavba:</t>
  </si>
  <si>
    <t>Fotovoltaická elektrárna JM</t>
  </si>
  <si>
    <t>KSO:</t>
  </si>
  <si>
    <t>CC-CZ:</t>
  </si>
  <si>
    <t>Místo:</t>
  </si>
  <si>
    <t xml:space="preserve">VŠE v Praze, ul. Ekonomická 957, Praha 4 </t>
  </si>
  <si>
    <t>Datum:</t>
  </si>
  <si>
    <t>20. 1. 2025</t>
  </si>
  <si>
    <t>Zadavatel:</t>
  </si>
  <si>
    <t>IČ:</t>
  </si>
  <si>
    <t>613 84 399</t>
  </si>
  <si>
    <t>Vysoká škola ekonomická v Praze</t>
  </si>
  <si>
    <t>DIČ:</t>
  </si>
  <si>
    <t>CZ61384399</t>
  </si>
  <si>
    <t>Zhotovitel:</t>
  </si>
  <si>
    <t xml:space="preserve"> </t>
  </si>
  <si>
    <t>Projektant:</t>
  </si>
  <si>
    <t>True</t>
  </si>
  <si>
    <t>Zpracovatel:</t>
  </si>
  <si>
    <t>Ing. Milan Dušek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</si>
  <si>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</si>
  <si>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</si>
  <si>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</si>
  <si>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</si>
  <si>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</si>
  <si>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</si>
  <si>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</si>
  <si>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</si>
  <si>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</si>
  <si>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</si>
  <si>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</si>
  <si>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</si>
  <si>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</si>
  <si>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</si>
  <si>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</si>
  <si>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</si>
  <si>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</si>
  <si>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</si>
  <si>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</si>
  <si>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</si>
  <si>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</si>
  <si>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</si>
  <si>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</si>
  <si>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</si>
  <si>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</si>
  <si>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</si>
  <si>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</si>
  <si>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</si>
  <si>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</si>
  <si>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</si>
  <si>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</si>
  <si>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</si>
  <si>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</si>
  <si>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</si>
  <si>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</si>
  <si>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</si>
  <si>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</si>
  <si>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</si>
  <si>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</si>
  <si>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</si>
  <si>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</si>
  <si>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</si>
  <si>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</si>
  <si>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</si>
  <si>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</si>
  <si>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</si>
  <si>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</si>
  <si>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</si>
  <si>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</si>
  <si>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1</t>
  </si>
  <si>
    <t>{1f5cc908-6071-44e1-97f2-04bb75e0c48b}</t>
  </si>
  <si>
    <t>2</t>
  </si>
  <si>
    <t>02</t>
  </si>
  <si>
    <t>AC část</t>
  </si>
  <si>
    <t>{206f0bee-558b-4ee5-8a60-19078bd75e9e}</t>
  </si>
  <si>
    <t>03</t>
  </si>
  <si>
    <t>DC část</t>
  </si>
  <si>
    <t>{f6775c27-83de-4902-b9e5-5909218da2d9}</t>
  </si>
  <si>
    <t>04</t>
  </si>
  <si>
    <t>Konstrukce</t>
  </si>
  <si>
    <t>{8965ff44-5b13-4767-87bd-bcc452cf3b7e}</t>
  </si>
  <si>
    <t>05</t>
  </si>
  <si>
    <t>Střídače a fotovoltaické panely</t>
  </si>
  <si>
    <t>{0e1cc495-eee6-423b-b193-2c85828ee31d}</t>
  </si>
  <si>
    <t>06</t>
  </si>
  <si>
    <t>VRN</t>
  </si>
  <si>
    <t>VON</t>
  </si>
  <si>
    <t>{6775ef26-c597-4716-8842-bc12bd6d7011}</t>
  </si>
  <si>
    <t>KRYCÍ LIST SOUPISU PRACÍ</t>
  </si>
  <si>
    <t>Objekt:</t>
  </si>
  <si>
    <t>01 - Stavební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</si>
  <si>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</si>
  <si>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</si>
  <si>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</si>
  <si>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</si>
  <si>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</si>
  <si>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</si>
  <si>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</si>
  <si>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</si>
  <si>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</si>
  <si>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</si>
  <si>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</si>
  <si>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</si>
  <si>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</si>
  <si>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</si>
  <si>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</si>
  <si>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</si>
  <si>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</si>
  <si>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</si>
  <si>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</si>
  <si>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</si>
  <si>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</si>
  <si>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</si>
  <si>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</si>
  <si>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</si>
  <si>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</si>
  <si>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</si>
  <si>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</si>
  <si>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</si>
  <si>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</si>
  <si>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</si>
  <si>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</si>
  <si>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</si>
  <si>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</si>
  <si>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</si>
  <si>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</si>
  <si>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</si>
  <si>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133112821</t>
  </si>
  <si>
    <t>Hloubení zapažených šachet v hornině třídy těžitelnosti I skupiny 1 a 2 plocha výkopu do 4 m2 ručně</t>
  </si>
  <si>
    <t>m3</t>
  </si>
  <si>
    <t>4</t>
  </si>
  <si>
    <t>1074416375</t>
  </si>
  <si>
    <t>151101201</t>
  </si>
  <si>
    <t>Zřízení příložného pažení stěn výkopu hl do 4 m</t>
  </si>
  <si>
    <t>m2</t>
  </si>
  <si>
    <t>1970322995</t>
  </si>
  <si>
    <t>VV</t>
  </si>
  <si>
    <t>3*1*2,75</t>
  </si>
  <si>
    <t>3</t>
  </si>
  <si>
    <t>151101211</t>
  </si>
  <si>
    <t>Odstranění příložného pažení stěn hl do 4 m</t>
  </si>
  <si>
    <t>-626580828</t>
  </si>
  <si>
    <t>167111101</t>
  </si>
  <si>
    <t>Nakládání výkopku z hornin třídy těžitelnosti I skupiny 1 až 3 ručně</t>
  </si>
  <si>
    <t>1735541427</t>
  </si>
  <si>
    <t>5</t>
  </si>
  <si>
    <t>174111101</t>
  </si>
  <si>
    <t>Zásyp jam, šachet rýh nebo kolem objektů sypaninou se zhutněním ručně</t>
  </si>
  <si>
    <t>549257301</t>
  </si>
  <si>
    <t>Zakládání</t>
  </si>
  <si>
    <t>6</t>
  </si>
  <si>
    <t>219991113</t>
  </si>
  <si>
    <t>Položení chráničky z plastových trubek DN přes 50 do 100 mm</t>
  </si>
  <si>
    <t>m</t>
  </si>
  <si>
    <t>1362228715</t>
  </si>
  <si>
    <t>7</t>
  </si>
  <si>
    <t>M</t>
  </si>
  <si>
    <t>34571354</t>
  </si>
  <si>
    <t>trubka elektroinstalační ohebná dvouplášťová korugovaná HDPE (chránička) D 75/90mm</t>
  </si>
  <si>
    <t>8</t>
  </si>
  <si>
    <t>1104923976</t>
  </si>
  <si>
    <t>5*1,05 'Přepočtené koeficientem množství</t>
  </si>
  <si>
    <t>Komunikace pozemní</t>
  </si>
  <si>
    <t>589111212</t>
  </si>
  <si>
    <t>Umělý trávník pro zahrady standardní výška vlasu přes 20 do 25 mm</t>
  </si>
  <si>
    <t>1156065593</t>
  </si>
  <si>
    <t>"pásy šířka 1m"100*1</t>
  </si>
  <si>
    <t>Úpravy povrchů, podlahy a osazování výplní</t>
  </si>
  <si>
    <t>9</t>
  </si>
  <si>
    <t>642945111</t>
  </si>
  <si>
    <t>Osazování protipožárních nebo protiplynových zárubní dveří jednokřídlových do 2,5 m2</t>
  </si>
  <si>
    <t>kus</t>
  </si>
  <si>
    <t>508568801</t>
  </si>
  <si>
    <t>10</t>
  </si>
  <si>
    <t>55331557</t>
  </si>
  <si>
    <t>zárubeň jednokřídlá ocelová pro zdění s protipožární úpravou tl stěny 75-100mm rozměru 800/1970, 2100mm</t>
  </si>
  <si>
    <t>1063919123</t>
  </si>
  <si>
    <t>11</t>
  </si>
  <si>
    <t>644941112</t>
  </si>
  <si>
    <t>Osazování ventilačních mřížek velikosti přes 150 x 200 do 300 x 300 mm</t>
  </si>
  <si>
    <t>-1928948925</t>
  </si>
  <si>
    <t>55341425</t>
  </si>
  <si>
    <t>mřížka větrací nerezová se síťovinou 250x250mm</t>
  </si>
  <si>
    <t>-712920543</t>
  </si>
  <si>
    <t>Ostatní konstrukce a práce, bourání</t>
  </si>
  <si>
    <t>13</t>
  </si>
  <si>
    <t>941211112</t>
  </si>
  <si>
    <t>Montáž lešení řadového rámového lehkého zatížení do 200 kg/m2 š od 0,6 do 0,9 m v přes 10 do 25 m</t>
  </si>
  <si>
    <t>1381661477</t>
  </si>
  <si>
    <t>"oplechování svodu kabelů" 2,5*25</t>
  </si>
  <si>
    <t>14</t>
  </si>
  <si>
    <t>941211212</t>
  </si>
  <si>
    <t>Příplatek k lešení řadovému rámovému lehkému do 200 kg/m2 š od 0,6 do 0,9 m v přes 10 do 25 m za každý den použití</t>
  </si>
  <si>
    <t>-838916879</t>
  </si>
  <si>
    <t>62,5*10</t>
  </si>
  <si>
    <t>15</t>
  </si>
  <si>
    <t>941211812</t>
  </si>
  <si>
    <t>Demontáž lešení řadového rámového lehkého zatížení do 200 kg/m2 š od 0,6 do 0,9 m v přes 10 do 25 m</t>
  </si>
  <si>
    <t>-1704310077</t>
  </si>
  <si>
    <t>2,5*25</t>
  </si>
  <si>
    <t>16</t>
  </si>
  <si>
    <t>953943211</t>
  </si>
  <si>
    <t>Osazování hasicího přístroje</t>
  </si>
  <si>
    <t>-1147112692</t>
  </si>
  <si>
    <t>17</t>
  </si>
  <si>
    <t>44932114</t>
  </si>
  <si>
    <t>přístroj hasicí ruční práškový PG 6 LE</t>
  </si>
  <si>
    <t>-950558674</t>
  </si>
  <si>
    <t>18</t>
  </si>
  <si>
    <t>968072455</t>
  </si>
  <si>
    <t>Vybourání kovových dveřních zárubní pl do 2 m2</t>
  </si>
  <si>
    <t>1171467796</t>
  </si>
  <si>
    <t>19</t>
  </si>
  <si>
    <t>971052231</t>
  </si>
  <si>
    <t>Vybourání nebo prorážení otvorů v ŽB příčkách a zdech pl do 0,0225 m2 tl do 150 mm</t>
  </si>
  <si>
    <t>1347474692</t>
  </si>
  <si>
    <t>20</t>
  </si>
  <si>
    <t>977151118</t>
  </si>
  <si>
    <t>Jádrové vrty diamantovými korunkami do stavebních materiálů D přes 90 do 100 mm</t>
  </si>
  <si>
    <t>-317791085</t>
  </si>
  <si>
    <t>998</t>
  </si>
  <si>
    <t>Přesun hmot</t>
  </si>
  <si>
    <t>998011010</t>
  </si>
  <si>
    <t>Přesun hmot pro budovy zděné s omezením mechanizace pro budovy v přes 12 do 24 m</t>
  </si>
  <si>
    <t>t</t>
  </si>
  <si>
    <t>-324715780</t>
  </si>
  <si>
    <t>PSV</t>
  </si>
  <si>
    <t>Práce a dodávky PSV</t>
  </si>
  <si>
    <t>741</t>
  </si>
  <si>
    <t>Elektroinstalace - silnoproud</t>
  </si>
  <si>
    <t>22</t>
  </si>
  <si>
    <t>741124731</t>
  </si>
  <si>
    <t>Montáž kabel Cu stíněný ovládací žíly 2 až 19x0,8 mm2 uložený pevně (např. JYTY)</t>
  </si>
  <si>
    <t>1978199994</t>
  </si>
  <si>
    <t>P</t>
  </si>
  <si>
    <t>Poznámka k položce:_x000D_
pro čidlo eps</t>
  </si>
  <si>
    <t>23</t>
  </si>
  <si>
    <t>34121580</t>
  </si>
  <si>
    <t>kabel ovládací průmyslový stíněný laminovanou Al fólií s příložným Cu drátem jádro Cu plné izolace PVC plášť PVC 250V (JQTQ) 2x0,80mm2</t>
  </si>
  <si>
    <t>32</t>
  </si>
  <si>
    <t>-1471698632</t>
  </si>
  <si>
    <t xml:space="preserve">Poznámka k položce:_x000D_
pro čidlo eps_x000D_
</t>
  </si>
  <si>
    <t>200*1,15 'Přepočtené koeficientem množství</t>
  </si>
  <si>
    <t>24</t>
  </si>
  <si>
    <t>741310001</t>
  </si>
  <si>
    <t>Montáž spínač nástěnný 1-jednopólový prostředí normální se zapojením vodičů</t>
  </si>
  <si>
    <t>-1601808123</t>
  </si>
  <si>
    <t>25</t>
  </si>
  <si>
    <t>34535015</t>
  </si>
  <si>
    <t>spínač nástěnný jednopólový, řazení 1, IP44, šroubové svorky</t>
  </si>
  <si>
    <t>-1572316128</t>
  </si>
  <si>
    <t>26</t>
  </si>
  <si>
    <t>741371863</t>
  </si>
  <si>
    <t>Demontáž svítidla interiérového se standardní paticí zavěšeného přes 0,09 do 0,36 m2 bez zachování funkčnosti</t>
  </si>
  <si>
    <t>1998434244</t>
  </si>
  <si>
    <t>27</t>
  </si>
  <si>
    <t>741372022</t>
  </si>
  <si>
    <t>Montáž svítidlo LED interiérové přisazené nástěnné hranaté nebo kruhové přes 0,09 do 0,36 m2 se zapojením vodičů</t>
  </si>
  <si>
    <t>1001794708</t>
  </si>
  <si>
    <t>28</t>
  </si>
  <si>
    <t>34825002</t>
  </si>
  <si>
    <t>svítidlo interiérové stropní přisazené kruhové D 300-450mm 1200-1900lm</t>
  </si>
  <si>
    <t>-59386881</t>
  </si>
  <si>
    <t>29</t>
  </si>
  <si>
    <t>7420R_01</t>
  </si>
  <si>
    <t>Montáž a dodávka čidla EPS s připojením do ústředny</t>
  </si>
  <si>
    <t>602977013</t>
  </si>
  <si>
    <t>30</t>
  </si>
  <si>
    <t>7413R_01</t>
  </si>
  <si>
    <t>Připojení ventilátoru vč. kabeláže</t>
  </si>
  <si>
    <t>447728481</t>
  </si>
  <si>
    <t>31</t>
  </si>
  <si>
    <t>741921014</t>
  </si>
  <si>
    <t>Montáž těsnicí vložky potrubí pro vývrt/pažnici DN 100 trubka nebo kabel d 63</t>
  </si>
  <si>
    <t>-1887379979</t>
  </si>
  <si>
    <t>"nerezová průchodka do stěny"1</t>
  </si>
  <si>
    <t>48487014</t>
  </si>
  <si>
    <t>vložka těsnící nedělená, pažnice/vývrt DN 100, potrubí d 63</t>
  </si>
  <si>
    <t>1889502195</t>
  </si>
  <si>
    <t>33</t>
  </si>
  <si>
    <t>998741113</t>
  </si>
  <si>
    <t>Přesun hmot tonážní pro silnoproud s omezením mechanizace v objektech v přes 12 do 24 m</t>
  </si>
  <si>
    <t>-243992806</t>
  </si>
  <si>
    <t>751</t>
  </si>
  <si>
    <t>Vzduchotechnika</t>
  </si>
  <si>
    <t>34</t>
  </si>
  <si>
    <t>751111012</t>
  </si>
  <si>
    <t>Montáž ventilátoru axiálního nízkotlakého nástěnného základního D přes 100 do 200 mm</t>
  </si>
  <si>
    <t>1964347426</t>
  </si>
  <si>
    <t>35</t>
  </si>
  <si>
    <t>42914116</t>
  </si>
  <si>
    <t>ventilátor axiální stěnový skříň z plastu zpětná klapka IP44 25W D 125mm</t>
  </si>
  <si>
    <t>-127866279</t>
  </si>
  <si>
    <t>764</t>
  </si>
  <si>
    <t>Konstrukce klempířské</t>
  </si>
  <si>
    <t>36</t>
  </si>
  <si>
    <t>764234404</t>
  </si>
  <si>
    <t>Oplechování horních ploch a nadezdívek (atik) bez rohů z Cu plechu mechanicky kotvené rš 330 mm</t>
  </si>
  <si>
    <t>139981565</t>
  </si>
  <si>
    <t>"oplechování svodu kabelů (viz detail dokumentace)" 22</t>
  </si>
  <si>
    <t>37</t>
  </si>
  <si>
    <t>998764113</t>
  </si>
  <si>
    <t>Přesun hmot tonážní pro konstrukce klempířské s omezením mechanizace v objektech v přes 12 do 24 m</t>
  </si>
  <si>
    <t>-979725409</t>
  </si>
  <si>
    <t>766</t>
  </si>
  <si>
    <t>Konstrukce truhlářské</t>
  </si>
  <si>
    <t>38</t>
  </si>
  <si>
    <t>766660021</t>
  </si>
  <si>
    <t>Montáž dveřních křídel otvíravých jednokřídlových š do 0,8 m požárních do ocelové zárubně</t>
  </si>
  <si>
    <t>-1367836190</t>
  </si>
  <si>
    <t>39</t>
  </si>
  <si>
    <t>61162098</t>
  </si>
  <si>
    <t>dveře jednokřídlé dřevotřískové protipožární EI (EW) 30 D3 povrch laminátový plné 800x1970-2100mm</t>
  </si>
  <si>
    <t>-1702830157</t>
  </si>
  <si>
    <t>40</t>
  </si>
  <si>
    <t>766660717</t>
  </si>
  <si>
    <t>Montáž samozavírače na ocelovou zárubeň a dveřní křídlo</t>
  </si>
  <si>
    <t>-1601042342</t>
  </si>
  <si>
    <t>41</t>
  </si>
  <si>
    <t>54917250</t>
  </si>
  <si>
    <t>samozavírač dveří hydraulický</t>
  </si>
  <si>
    <t>-1826861259</t>
  </si>
  <si>
    <t>42</t>
  </si>
  <si>
    <t>766660729</t>
  </si>
  <si>
    <t>Montáž dveřního interiérového kování - štítku s klikou</t>
  </si>
  <si>
    <t>-1851404102</t>
  </si>
  <si>
    <t>43</t>
  </si>
  <si>
    <t>54914123</t>
  </si>
  <si>
    <t>dveřní kování interiérové rozetové klika/klika</t>
  </si>
  <si>
    <t>-1106772645</t>
  </si>
  <si>
    <t>44</t>
  </si>
  <si>
    <t>998766113</t>
  </si>
  <si>
    <t>Přesun hmot tonážní pro kce truhlářské s omezením mechanizace v objektech v přes 12 do 24 m</t>
  </si>
  <si>
    <t>-238967842</t>
  </si>
  <si>
    <t>784</t>
  </si>
  <si>
    <t>Dokončovací práce - malby a tapety</t>
  </si>
  <si>
    <t>45</t>
  </si>
  <si>
    <t>784111031</t>
  </si>
  <si>
    <t>Omytí podkladu v místnostech v do 3,80 m</t>
  </si>
  <si>
    <t>223689866</t>
  </si>
  <si>
    <t>46</t>
  </si>
  <si>
    <t>784171101</t>
  </si>
  <si>
    <t>Zakrytí vnitřních podlah včetně pozdějšího odkrytí</t>
  </si>
  <si>
    <t>2029699190</t>
  </si>
  <si>
    <t>10,35*7,45</t>
  </si>
  <si>
    <t>47</t>
  </si>
  <si>
    <t>58124842</t>
  </si>
  <si>
    <t>fólie pro malířské potřeby zakrývací tl 7µ 4x5m</t>
  </si>
  <si>
    <t>405441234</t>
  </si>
  <si>
    <t>77,108*1,05 'Přepočtené koeficientem množství</t>
  </si>
  <si>
    <t>48</t>
  </si>
  <si>
    <t>784211121</t>
  </si>
  <si>
    <t>Dvojnásobné bílé malby ze směsí za mokra středně oděruvzdorných v místnostech v do 3,80 m</t>
  </si>
  <si>
    <t>539120442</t>
  </si>
  <si>
    <t>(10,35+4,45)*2*2,8+10,35*4,45</t>
  </si>
  <si>
    <t>02 - AC část</t>
  </si>
  <si>
    <t>PSV - PSV</t>
  </si>
  <si>
    <t xml:space="preserve">    7411 - Rozváděč R.FV.AC</t>
  </si>
  <si>
    <t xml:space="preserve">    7412 - Úpravy stávajícího RH</t>
  </si>
  <si>
    <t xml:space="preserve">    7413 - Ostatní</t>
  </si>
  <si>
    <t xml:space="preserve">    7414 - Montážní práce</t>
  </si>
  <si>
    <t>7411</t>
  </si>
  <si>
    <t>Rozváděč R.FV.AC</t>
  </si>
  <si>
    <t>7411R_01</t>
  </si>
  <si>
    <t>Rozváděčová skříň včetně příslušenství</t>
  </si>
  <si>
    <t>ks</t>
  </si>
  <si>
    <t>-1721891197</t>
  </si>
  <si>
    <t>7411R_02</t>
  </si>
  <si>
    <t>Přístupový bod pro optimizéry, včetně zdroje</t>
  </si>
  <si>
    <t>-1342085000</t>
  </si>
  <si>
    <t>7411R_03</t>
  </si>
  <si>
    <t>Jistící prvky</t>
  </si>
  <si>
    <t>kpl</t>
  </si>
  <si>
    <t>1239291835</t>
  </si>
  <si>
    <t>7411R_04</t>
  </si>
  <si>
    <t>Přepětová ochrana</t>
  </si>
  <si>
    <t>-641351</t>
  </si>
  <si>
    <t>7411R_05</t>
  </si>
  <si>
    <t>Ovládací prvky</t>
  </si>
  <si>
    <t>-938825933</t>
  </si>
  <si>
    <t>7411R_06</t>
  </si>
  <si>
    <t>-1416908081</t>
  </si>
  <si>
    <t>7411R_07</t>
  </si>
  <si>
    <t>Drátování</t>
  </si>
  <si>
    <t>1222417370</t>
  </si>
  <si>
    <t>7411R_08</t>
  </si>
  <si>
    <t>Kabely</t>
  </si>
  <si>
    <t>-302637202</t>
  </si>
  <si>
    <t>7411R_09</t>
  </si>
  <si>
    <t>Příslušenství</t>
  </si>
  <si>
    <t>-781711477</t>
  </si>
  <si>
    <t>7412</t>
  </si>
  <si>
    <t>Úpravy stávajícího RH</t>
  </si>
  <si>
    <t>7412R_10</t>
  </si>
  <si>
    <t>-499240012</t>
  </si>
  <si>
    <t>7412R_11</t>
  </si>
  <si>
    <t>Svorkový materiál</t>
  </si>
  <si>
    <t>712481335</t>
  </si>
  <si>
    <t>7412R_12</t>
  </si>
  <si>
    <t>Elektroměr FVE</t>
  </si>
  <si>
    <t>1844100442</t>
  </si>
  <si>
    <t>7412R_13</t>
  </si>
  <si>
    <t>2009247950</t>
  </si>
  <si>
    <t>7412R_14</t>
  </si>
  <si>
    <t>100057228</t>
  </si>
  <si>
    <t>7413</t>
  </si>
  <si>
    <t>Ostatní</t>
  </si>
  <si>
    <t>7413R_15</t>
  </si>
  <si>
    <t xml:space="preserve">Parapetní žlab plný, 90x55, včetně propojovacího materiálu a příslušenství </t>
  </si>
  <si>
    <t>1423678740</t>
  </si>
  <si>
    <t>7413R_16</t>
  </si>
  <si>
    <t xml:space="preserve">Instalace kabelů </t>
  </si>
  <si>
    <t>-1339015490</t>
  </si>
  <si>
    <t>7413R_17</t>
  </si>
  <si>
    <t>Kabely JY(st)Y 1x2x0,8</t>
  </si>
  <si>
    <t>-544165314</t>
  </si>
  <si>
    <t>7413R_18</t>
  </si>
  <si>
    <t>Kabely JY(st)Y 2x2x0,8</t>
  </si>
  <si>
    <t>1813556577</t>
  </si>
  <si>
    <t>7413R_19</t>
  </si>
  <si>
    <t>Kabel P60R - O 3x1,5</t>
  </si>
  <si>
    <t>374247752</t>
  </si>
  <si>
    <t>7413R_20</t>
  </si>
  <si>
    <t>Kabel CYKY - 5x35</t>
  </si>
  <si>
    <t>1563380868</t>
  </si>
  <si>
    <t>7413R_21</t>
  </si>
  <si>
    <t>Kabel CYKY 3x4</t>
  </si>
  <si>
    <t>-1653189587</t>
  </si>
  <si>
    <t>7413R_22</t>
  </si>
  <si>
    <t xml:space="preserve">Stop tlačítko se sklem </t>
  </si>
  <si>
    <t>1909761278</t>
  </si>
  <si>
    <t>7413R_23</t>
  </si>
  <si>
    <t>Popiska ke stop tlačítku - "STOP FVE"</t>
  </si>
  <si>
    <t>-635681020</t>
  </si>
  <si>
    <t>7413R_24</t>
  </si>
  <si>
    <t>Uprava elektroměrového rozvaděče</t>
  </si>
  <si>
    <t>-1999968289</t>
  </si>
  <si>
    <t>7413R_25</t>
  </si>
  <si>
    <t>Uzemnění včetně příslušenství</t>
  </si>
  <si>
    <t>-1814416573</t>
  </si>
  <si>
    <t>7413R_26</t>
  </si>
  <si>
    <t>Podružný materiál</t>
  </si>
  <si>
    <t>%</t>
  </si>
  <si>
    <t>1669796893</t>
  </si>
  <si>
    <t>7413R_27</t>
  </si>
  <si>
    <t>Doprava a přesun dodávek</t>
  </si>
  <si>
    <t>-1170085071</t>
  </si>
  <si>
    <t>7414</t>
  </si>
  <si>
    <t>Montážní práce</t>
  </si>
  <si>
    <t>7414R_28</t>
  </si>
  <si>
    <t>Montážní a demontážní práce v HZS</t>
  </si>
  <si>
    <t>-1559177546</t>
  </si>
  <si>
    <t>7414R_29</t>
  </si>
  <si>
    <t>Výchozí revize</t>
  </si>
  <si>
    <t>-389532614</t>
  </si>
  <si>
    <t>03 - DC část</t>
  </si>
  <si>
    <t xml:space="preserve">    7415 - DC kabely</t>
  </si>
  <si>
    <t xml:space="preserve">    7416 - Rozvaděč R.FV.DC</t>
  </si>
  <si>
    <t xml:space="preserve">    7417 - Ostatní</t>
  </si>
  <si>
    <t>7415</t>
  </si>
  <si>
    <t>DC kabely</t>
  </si>
  <si>
    <t>7415R_01</t>
  </si>
  <si>
    <t>DC konektory MC4  (samec+samice)</t>
  </si>
  <si>
    <t>sada</t>
  </si>
  <si>
    <t>1422685265</t>
  </si>
  <si>
    <t>7415R_02</t>
  </si>
  <si>
    <t>Solární kabel H1Z2Z2-K 1x6 mm2, UV odolný, červený</t>
  </si>
  <si>
    <t>-776802753</t>
  </si>
  <si>
    <t>7415R_03</t>
  </si>
  <si>
    <t>Solární kabel H1Z2Z2-K 1x6 mm2, UV odolný, černý</t>
  </si>
  <si>
    <t>1182537691</t>
  </si>
  <si>
    <t>7416</t>
  </si>
  <si>
    <t>Rozvaděč R.FV.DC</t>
  </si>
  <si>
    <t>7416R_04</t>
  </si>
  <si>
    <t>Skříň včetně příslušenství</t>
  </si>
  <si>
    <t>1497739030</t>
  </si>
  <si>
    <t>7416R_05</t>
  </si>
  <si>
    <t>Pojistkové odpojovače DC 2P, včetně pojistek 16A</t>
  </si>
  <si>
    <t>1131696774</t>
  </si>
  <si>
    <t>7416R_06</t>
  </si>
  <si>
    <t>DC svodič přepětí typu I+II pro fot. aplikace</t>
  </si>
  <si>
    <t>-486919461</t>
  </si>
  <si>
    <t>7416R_07</t>
  </si>
  <si>
    <t>-1976233718</t>
  </si>
  <si>
    <t>7416R_08</t>
  </si>
  <si>
    <t>Materiál pro uchycení rozvaděče</t>
  </si>
  <si>
    <t>1775000862</t>
  </si>
  <si>
    <t>7417</t>
  </si>
  <si>
    <t>7417R_09</t>
  </si>
  <si>
    <t>Kabelová chránička do DN40, bezhalogenová, včetně propojovacího materiálu a příslušenství</t>
  </si>
  <si>
    <t>-1206996442</t>
  </si>
  <si>
    <t>7417R_10</t>
  </si>
  <si>
    <t>Jednožílový bez-halogenový vodič 16 mm2, zž k pospojení konstrukcí se zemí, včetně spojovacího materiálu</t>
  </si>
  <si>
    <t>68236103</t>
  </si>
  <si>
    <t>7417R_11</t>
  </si>
  <si>
    <t>Jednožílový bez-halogenový vodič 6 mm2, zž k pospojení fot. panelů, délka 0,3 m, opatřen na obou stranách lisovacími kabelovými oky, včetně spojovacího materiálu</t>
  </si>
  <si>
    <t>2052933556</t>
  </si>
  <si>
    <t>7417R_12</t>
  </si>
  <si>
    <t>Kabelový žlab perforovaný s víkem</t>
  </si>
  <si>
    <t>710163059</t>
  </si>
  <si>
    <t>7417R_13</t>
  </si>
  <si>
    <t>Komunikační jednotka pro optimizéry</t>
  </si>
  <si>
    <t>-407417613</t>
  </si>
  <si>
    <t>7417R_14</t>
  </si>
  <si>
    <t>Optimizér s funkcemi: Optimalizace, RAPID SHUTDOWN, monitoring</t>
  </si>
  <si>
    <t>-1615912097</t>
  </si>
  <si>
    <t>7417R_15</t>
  </si>
  <si>
    <t>-1631118967</t>
  </si>
  <si>
    <t>7417R_16</t>
  </si>
  <si>
    <t>510327677</t>
  </si>
  <si>
    <t>724025468</t>
  </si>
  <si>
    <t>04 - Konstrukce</t>
  </si>
  <si>
    <t xml:space="preserve">    7415 - Konstrukce</t>
  </si>
  <si>
    <t xml:space="preserve">      7414 - Montážní práce</t>
  </si>
  <si>
    <t>H profil</t>
  </si>
  <si>
    <t>981892198</t>
  </si>
  <si>
    <t>Rail pro rovné střechy</t>
  </si>
  <si>
    <t>-1815748361</t>
  </si>
  <si>
    <t>Svorka koncová</t>
  </si>
  <si>
    <t>-2091651584</t>
  </si>
  <si>
    <t>7415R_04</t>
  </si>
  <si>
    <t>Svorka středová</t>
  </si>
  <si>
    <t>1386537143</t>
  </si>
  <si>
    <t>7415R_05</t>
  </si>
  <si>
    <t xml:space="preserve">Podložka pod rail pro rovné střechy </t>
  </si>
  <si>
    <t>1087529836</t>
  </si>
  <si>
    <t>7415R_06</t>
  </si>
  <si>
    <t>Zátěž pro samozátěžové konstrukce</t>
  </si>
  <si>
    <t>-1045535791</t>
  </si>
  <si>
    <t>7415R_07</t>
  </si>
  <si>
    <t>Komponenta pro zdvihnutí modulu</t>
  </si>
  <si>
    <t>-538641187</t>
  </si>
  <si>
    <t>7415R_08</t>
  </si>
  <si>
    <t>-1298689652</t>
  </si>
  <si>
    <t>7415R_09</t>
  </si>
  <si>
    <t>Doprava a přesun materiálu</t>
  </si>
  <si>
    <t>746901502</t>
  </si>
  <si>
    <t>Montážní a demontážní práce v HZS, které nelze ocenit položkami ceníku</t>
  </si>
  <si>
    <t>694150628</t>
  </si>
  <si>
    <t>05 - Střídače a fotovoltaické panely</t>
  </si>
  <si>
    <t xml:space="preserve">    7416 - Střídače a fotovoltaické panely</t>
  </si>
  <si>
    <t xml:space="preserve">    7417 - Montážní práce_x000D_
</t>
  </si>
  <si>
    <t>7416R_01</t>
  </si>
  <si>
    <t>Třífázový střídač 60kW</t>
  </si>
  <si>
    <t>-1446849894</t>
  </si>
  <si>
    <t>7416R_02</t>
  </si>
  <si>
    <t>Monokrystalický fotovoltaický panel 550 Wp</t>
  </si>
  <si>
    <t>-441418210</t>
  </si>
  <si>
    <t>7416R_03</t>
  </si>
  <si>
    <t>Měnič pro baterie</t>
  </si>
  <si>
    <t>-1818520517</t>
  </si>
  <si>
    <t>Baterie 4,8 kW</t>
  </si>
  <si>
    <t>-1751170708</t>
  </si>
  <si>
    <t>Stojanový rozvaděč pro umístění baterii</t>
  </si>
  <si>
    <t>-2091097730</t>
  </si>
  <si>
    <t>WIFI modul pro měnič</t>
  </si>
  <si>
    <t>1198366746</t>
  </si>
  <si>
    <t>1531156037</t>
  </si>
  <si>
    <t xml:space="preserve">Montážní práce_x000D_
</t>
  </si>
  <si>
    <t>7417R_01</t>
  </si>
  <si>
    <t>1089209058</t>
  </si>
  <si>
    <t>06 - VRN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</si>
  <si>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</si>
  <si>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</si>
  <si>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</si>
  <si>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</si>
  <si>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Vedlejší rozpočtové náklady</t>
  </si>
  <si>
    <t>VRN3</t>
  </si>
  <si>
    <t>Zařízení staveniště</t>
  </si>
  <si>
    <t>030001000</t>
  </si>
  <si>
    <t>1024</t>
  </si>
  <si>
    <t>2114774279</t>
  </si>
  <si>
    <t>VRN4</t>
  </si>
  <si>
    <t>045203000</t>
  </si>
  <si>
    <t>-94121591</t>
  </si>
  <si>
    <t>VRN6</t>
  </si>
  <si>
    <t>Územní vlivy</t>
  </si>
  <si>
    <t>060001000</t>
  </si>
  <si>
    <t>-1785996491</t>
  </si>
  <si>
    <t>Projekční činnost</t>
  </si>
  <si>
    <t>Dokumentace skutečného provedení</t>
  </si>
  <si>
    <r>
      <t>Poznámky:</t>
    </r>
    <r>
      <rPr>
        <b/>
        <u/>
        <sz val="8"/>
        <rFont val="Arial CE"/>
        <charset val="238"/>
      </rPr>
      <t xml:space="preserve">
</t>
    </r>
    <r>
      <rPr>
        <b/>
        <sz val="8"/>
        <rFont val="Arial CE"/>
        <charset val="238"/>
      </rPr>
      <t xml:space="preserve">- Soupis prací je sestaven s využitím Cenové soustavy ÚRS - 2024 01
- V ceně položek jsou obsaženy veškeré náklady, které jsou potřeba k plnohodnotné realizaci těchto položek
- Cena každé položky zahrnuje zaměření in situ, výrobní dokumentaci, výrobu, dodávku, montáž, dopravu, přesuny hmot, detaily vč. úprav navazujících konstrukcí
- Cena každé položky zahrnuje veškerá duševní vlastnictví, projektové a inženýrské práce, které se k realizaci a používání předmětu položek váží
- Cena každé položky také zahrnuje její vzorování před její realizací v reálné velikosti na stavbě (vzorky mohou být vyžadovány i opakovaně)
- V souhrnné ceně díla je zohledněna hodnota zařízení staveniště
- Pokud se údaje v rozpočtu rozchází s jinými částmi dokumentace, platí data uvedená v rozpočtu
- Vzhledem ke skutečnosti, že nebyly provedeny sondy, doporučuje se oceňovat položky na základě vizuální obhlídky místa plnění
- Nakládání s odpady vzniklými v průběhu provádění díla bude řízeno dle Přílohy č.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Technická specifikace výtokových armatur bude řízena dle Přílohy č.2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Další specifikace dodávek a požadavky na zpracování ceny dle Přílohy č.3                        </t>
    </r>
  </si>
  <si>
    <t>Příloha č.1</t>
  </si>
  <si>
    <t>Třídění odpadů vzniklých v průběhu provádění díla bude tříděno a likvidováno dle Metodického návodu odboru odpadů Ministerstva životního prostředí pro řízení vzniku stavebních a demoličních odpadů a pro nakládání s nimi.</t>
  </si>
  <si>
    <t>Minimálně 70% odpadu vzniklého při realizaci díla je nutno dále recyklovat. Obaly čistého vybavení budou v maximální míře zpětně využitelné.</t>
  </si>
  <si>
    <t>Katalog odpadů - skupina 17</t>
  </si>
  <si>
    <t>Odpady označené * jsou kategorizovány jako nebezpečné odpady.</t>
  </si>
  <si>
    <t>STAVEBNÍ A DEMOLIČNÍ ODPADY (VČETNĚ VYTĚŽENÉ ZEMINY Z KONTAMINOVANÝCH MÍST)</t>
  </si>
  <si>
    <t>17 01</t>
  </si>
  <si>
    <t>Beton, cihly, tašky a keramika</t>
  </si>
  <si>
    <t>17 01 01</t>
  </si>
  <si>
    <t>Beton</t>
  </si>
  <si>
    <t>17 01 02</t>
  </si>
  <si>
    <t>Cihly</t>
  </si>
  <si>
    <t>17 01 03</t>
  </si>
  <si>
    <t>Tašky a keramické výrobky</t>
  </si>
  <si>
    <t>17 01 06*</t>
  </si>
  <si>
    <t>Směsi nebo oddělené frakce betonu, cihel, tašek a keramických výrobků obsahující nebezpečné látky</t>
  </si>
  <si>
    <t>17 01 07</t>
  </si>
  <si>
    <t>Směsi nebo oddělené frakce betonu, cihel, tašek a keramických výrobků neuvedené pod číslem 17 01 06</t>
  </si>
  <si>
    <t>17 02</t>
  </si>
  <si>
    <t>Dřevo, sklo a plasty</t>
  </si>
  <si>
    <t>17 02 01</t>
  </si>
  <si>
    <t>Dřevo</t>
  </si>
  <si>
    <t>17 02 02</t>
  </si>
  <si>
    <t>Sklo</t>
  </si>
  <si>
    <t>17 02 03</t>
  </si>
  <si>
    <t>Plasty</t>
  </si>
  <si>
    <t>17 02 04*</t>
  </si>
  <si>
    <t>Sklo, plasty a dřevo obsahující nebezpečné látky nebo nebezpečnými látkami znečištěné</t>
  </si>
  <si>
    <t>17 03</t>
  </si>
  <si>
    <t>Asfaltové směsi, dehet a výrobky z dehtu</t>
  </si>
  <si>
    <t>17 03 01*</t>
  </si>
  <si>
    <t>Asfaltové směsi obsahující dehet</t>
  </si>
  <si>
    <t>17 03 02</t>
  </si>
  <si>
    <t>Asfaltové směsi neuvedené pod číslem 17 03 01</t>
  </si>
  <si>
    <t>17 03 03*</t>
  </si>
  <si>
    <t>Uhelný dehet a výrobky z dehtu</t>
  </si>
  <si>
    <t>17 04</t>
  </si>
  <si>
    <t>Kovy (včetně jejich slitin)</t>
  </si>
  <si>
    <t>17 04 01</t>
  </si>
  <si>
    <t>Měď, bronz, mosaz</t>
  </si>
  <si>
    <t>17 04 02</t>
  </si>
  <si>
    <t>Hliník</t>
  </si>
  <si>
    <t>17 04 03</t>
  </si>
  <si>
    <t>Olovo</t>
  </si>
  <si>
    <t>17 04 04</t>
  </si>
  <si>
    <t>Zinek</t>
  </si>
  <si>
    <t>17 04 05</t>
  </si>
  <si>
    <t>Železo a ocel</t>
  </si>
  <si>
    <t>17 04 06</t>
  </si>
  <si>
    <t>Cín</t>
  </si>
  <si>
    <t>17 04 07</t>
  </si>
  <si>
    <t>Směsné kovy</t>
  </si>
  <si>
    <t>17 04 09*</t>
  </si>
  <si>
    <t>Kovový odpad znečištěný nebezpečnými látkami</t>
  </si>
  <si>
    <t>17 04 10*</t>
  </si>
  <si>
    <t>Kabely obsahující ropné látky, uhelný dehet a jiné nebezpečné látky</t>
  </si>
  <si>
    <t>17 04 11</t>
  </si>
  <si>
    <t>Kabely neuvedené pod číslem 17 04 10</t>
  </si>
  <si>
    <t>17 05</t>
  </si>
  <si>
    <t>Zemina (včetně vytěžené zeminy z kontaminovaných míst), kamení, vytěžená jalová hornina a hlušina</t>
  </si>
  <si>
    <t>17 05 03*</t>
  </si>
  <si>
    <t>Zemina a kamení obsahující nebezpečné látky</t>
  </si>
  <si>
    <t>17 05 04</t>
  </si>
  <si>
    <t>Zemina a kamení neuvedené pod číslem 17 05 03</t>
  </si>
  <si>
    <t>17 05 04 01</t>
  </si>
  <si>
    <t>Sedimenty vytěžené z koryt vodních toků a vodních nádrží</t>
  </si>
  <si>
    <t>17 05 05*</t>
  </si>
  <si>
    <t>Vytěžená jalová hornina a hlušina obsahující nebezpečné látky</t>
  </si>
  <si>
    <t>17 05 06</t>
  </si>
  <si>
    <t>Vytěžená jalová hornina a hlušina neuvedená pod číslem 17 05 05</t>
  </si>
  <si>
    <t>17 05 07*</t>
  </si>
  <si>
    <t>Štěrk ze železničního svršku obsahující nebezpečné látky</t>
  </si>
  <si>
    <t>17 05 08</t>
  </si>
  <si>
    <t>Štěrk ze železničního svršku neuvedený pod číslem 17 05 07</t>
  </si>
  <si>
    <t>17 06</t>
  </si>
  <si>
    <t>Izolační materiály a stavební materiály s obsahem azbestu</t>
  </si>
  <si>
    <t>17 06 01*</t>
  </si>
  <si>
    <t>Izolační materiál s obsahem azbestu</t>
  </si>
  <si>
    <t>17 06 03*</t>
  </si>
  <si>
    <t>Jiné izolační materiály, které jsou nebo obsahují nebezpečné látky</t>
  </si>
  <si>
    <t>17 06 03 01*</t>
  </si>
  <si>
    <t>Izolační materiály na bázi polystyrenu obsahující nebezpečné látky</t>
  </si>
  <si>
    <t>17 06 04</t>
  </si>
  <si>
    <t>Izolační materiály neuvedené pod čísly 17 06 01 a 17 06 03</t>
  </si>
  <si>
    <t>17 06 04 01</t>
  </si>
  <si>
    <t>Izolační materiály na bázi polystyrenu s obsahem POPs vyžadující specifický způsob nakládání s ohledem na nařízení o POPs</t>
  </si>
  <si>
    <t>17 06 04 02</t>
  </si>
  <si>
    <t>Izolační materiály na bázi polystyrenu</t>
  </si>
  <si>
    <t>17 06 05*</t>
  </si>
  <si>
    <t>Stavební materiály obsahující azbest</t>
  </si>
  <si>
    <t>17 08</t>
  </si>
  <si>
    <t>Stavební materiál na bázi sádry</t>
  </si>
  <si>
    <t>17 08 01*</t>
  </si>
  <si>
    <t>Stavební materiály na bázi sádry znečištěné nebezpečnými látkami</t>
  </si>
  <si>
    <t>17 08 02</t>
  </si>
  <si>
    <t>Stavební materiály na bázi sádry neuvedené pod číslem 17 08 01</t>
  </si>
  <si>
    <t>17 09</t>
  </si>
  <si>
    <t>Jiné stavební a demoliční odpady</t>
  </si>
  <si>
    <t>17 09 01*</t>
  </si>
  <si>
    <t>Stavební a demoliční odpady obsahující rtuť</t>
  </si>
  <si>
    <t>17 09 02*</t>
  </si>
  <si>
    <t>Stavební a demoliční odpady obsahující PCB (např. těsnící materiály obsahující PCB, podlahoviny na bázi pryskyřic obsahující PCB, utěsněné zasklené dílce obsahující PCB, kondenzátory obsahující PCB)</t>
  </si>
  <si>
    <t>17 09 03*</t>
  </si>
  <si>
    <t>Jiné stavební a demoliční odpady (včetně směsných stavebních a demoličních odpadů) obsahující nebezpečné látky</t>
  </si>
  <si>
    <t>17 09 04</t>
  </si>
  <si>
    <t>Směsné stavební a demoliční odpady neuvedené pod čísly 17 09 01, 17 09 02 a 17 09 03</t>
  </si>
  <si>
    <t>Pro stavební práce hrazené z prostředků OP JAK platí:</t>
  </si>
  <si>
    <t>• Se stavebním odpadem včetně použitých obalů je nutné nakládat dle hierarchie odpadového hospodářství zejména ve smyslu zákona o odpadech a přílohy č. 24 k vyhlášce č. 273/2021 Sb., o podrobnostech nakládání s odpady, v platném znění. Prioritou je předcházení vzniku odpadu. Jestliže nelze vzniku odpadu předejít, pak musí dojít k jeho přípravě k opětovnému použití – recyklaci, a to v úrovni nejméně 70 % (hmotnostních) stavebního a demoličního odpadu neklasifikovaného jako nebezpečný;</t>
  </si>
  <si>
    <t>• Hospodářské subjekty provádějící stavební práce jsou povinné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</si>
  <si>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• Podmínka platí pro všechny stavební práce – výstavbu, změny dokončených staveb, případně též údržbu dokončených staveb;</t>
  </si>
  <si>
    <t>• Pro plnění podmínky významně nepoškozovat životní prostředí není nutné splnit definici odpadu dle zákona o odpadech – započítávají se i další materiály, které jsou ihned využity na staveništi a které se formálně nestanou odpadem dle českého zákona. Doporučuje se nicméně, aby realizátor opatření, kdy demoliční materiál znovu užívá v rámci své činnosti, měl povolení nakládání s odpadem;</t>
  </si>
  <si>
    <t>• 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</si>
  <si>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Podrobné informace o vhodném postupu viz dokumentace:</t>
  </si>
  <si>
    <r>
      <t xml:space="preserve">• Metodický návod Ministerstva životního prostředí: </t>
    </r>
    <r>
      <rPr>
        <u/>
        <sz val="10"/>
        <color rgb="FF000000"/>
        <rFont val="Calibri"/>
        <family val="2"/>
        <charset val="238"/>
      </rPr>
      <t>https://www.mzp.cz/cz/stavebni_demolicni_odpady</t>
    </r>
    <r>
      <rPr>
        <sz val="10"/>
        <color rgb="FF000000"/>
        <rFont val="Calibri"/>
        <family val="2"/>
        <charset val="238"/>
      </rPr>
      <t>;</t>
    </r>
  </si>
  <si>
    <r>
      <t xml:space="preserve">• Protokol EU o nakládání se stavebními a demoličními odpady: </t>
    </r>
    <r>
      <rPr>
        <u/>
        <sz val="10"/>
        <color rgb="FF000000"/>
        <rFont val="Calibri"/>
        <family val="2"/>
        <charset val="238"/>
      </rPr>
      <t>https://www.mpo.cz/cz/stavebnictvi-a-suroviny/strategicke-dokumenty-pro-udrzitelne-stavebnictvi/protokol-eu-o-nakladani-se-stavebnimi-a-demolicnimi-odpady--241557/</t>
    </r>
    <r>
      <rPr>
        <sz val="10"/>
        <color rgb="FF000000"/>
        <rFont val="Calibri"/>
        <family val="2"/>
        <charset val="238"/>
      </rPr>
      <t>;</t>
    </r>
  </si>
  <si>
    <t>Příloha č.2</t>
  </si>
  <si>
    <t>Při instalaci těchto zařízení k využívání vody, je nutné dodržet tyto technické specifikace:</t>
  </si>
  <si>
    <t>a) umyvadlové baterie a kuchyňské baterie mají maximální průtok vody 6 litrů/min;</t>
  </si>
  <si>
    <t>b) sprchy mají maximální průtok vody 8 litrů/min;</t>
  </si>
  <si>
    <t>c) WC, zahrnující soupravy, mísy a splachovací nádrže, mají úplný objem splachovací vody maximálně 6 litrů a maximální průměrný objem splachovací vody 3,5 litru;</t>
  </si>
  <si>
    <t>d) pisoáry spotřebují maximálně 2 litry/mísu/hodinu. Splachovací pisoáry mají maximální úplný objem splachovací vody 1 litr.</t>
  </si>
  <si>
    <t>Dokladování pro instalovaná zařízení k využívání vody: doložení spotřeby vody technickými listy výrobku, stavební certifikací nebo stávajícím štítkem výrobku v EU.</t>
  </si>
  <si>
    <t>Příloha č.3</t>
  </si>
  <si>
    <t>V rámci plnění povinností podle této smlouvy je zhotovitel povinen dbát na to, aby jeho plnění splňovalo níže uvedené podmínky:</t>
  </si>
  <si>
    <t>•            Se stavebním odpadem včetně použitých obalů je nutné nakládat dle hierarchie odpadového hospodářství zejména ve smyslu zákona o odpadech a přílohy č. 24 k vyhlášce č. 273/2021 Sb., o podrobnostech nakládání s odpady, v platném znění. Zhotovitel je povinen předcházet vzniku odpadu. Jestliže nelze vzniku odpadu předejít, pak musí dojít k jeho přípravě k opětovnému použití – recyklaci, a to v úrovni nejméně 70 % (hmotnostních) stavebního a demoličního odpadu neklasifikovaného jako nebezpečný;</t>
  </si>
  <si>
    <t>•            Zhotovitel je povinen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</si>
  <si>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Pro plnění podmínky významně nepoškozovat životní prostředí není nutné splnit definici odpadu dle zákona o odpadech – započítávají se i veškeré další materiály, které jsou ihned využity na staveništi a které se formálně nestanou odpadem dle právních předpisů.</t>
  </si>
  <si>
    <t>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</si>
  <si>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•            Jsou-li instalována tato zařízení k využívání vody, musí zhotovitel zajistit splnění následujících parametrů:</t>
  </si>
  <si>
    <t>•            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</t>
  </si>
  <si>
    <t>Dokladování: pro instalovaná zařízení k využívání vody: doložení spotřeby vody technickými listy výrobku, stavební certifikací nebo stávajícím štítkem výrobku v EU;  pro doložení výše uvedené podmínky pro stavební prvky a materiály použité při stavbě: doklad o shodě materiálů.</t>
  </si>
  <si>
    <t>•            Všechny dodávané spotřebiče musí splňovat nejvyšší dostupnou energetickou třídu dle příslušné legislativy pro daný typ spotřebiče (je-li relevantní).</t>
  </si>
  <si>
    <t>Dokladování: a) dokument dokládající energetickou třídu výrobku, např. kopie energetického štítku výrobku (je-li relevantní); nebo b) porovnání se spotřebiči obdobných typových a technických specifikací, ze kterého je patrné, že pořízený spotřebič má nejvyšší možnou energetickou třídu (je-li relevantní; pouze v případech, kdy energetická třída spotřebiče je nižší než „A“).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</si>
</sst>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b/>
      <sz val="8"/>
      <name val="Arial CE"/>
      <charset val="238"/>
    </font>
    <font>
      <b/>
      <u/>
      <sz val="8"/>
      <name val="Arial CE"/>
      <charset val="238"/>
    </font>
    <font>
      <sz val="14"/>
      <color rgb="FFFF0000"/>
      <name val="Arial CE"/>
      <family val="2"/>
    </font>
    <font>
      <sz val="8"/>
      <color rgb="FFFF0000"/>
      <name val="Arial CE"/>
      <family val="2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  <font>
      <sz val="12"/>
      <name val="Arial CE"/>
      <family val="2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0" fillId="0" borderId="0" xfId="0"/>
    <xf numFmtId="0" fontId="0" fillId="0" borderId="2" xfId="0" applyBorder="1" applyProtection="1"/>
    <xf numFmtId="0" fontId="2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3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/>
    <xf numFmtId="4" fontId="6" fillId="0" borderId="0" xfId="0" applyNumberFormat="1" applyFont="1" applyAlignment="1" applyProtection="1"/>
    <xf numFmtId="0" fontId="8" fillId="0" borderId="3" xfId="0" applyFont="1" applyBorder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167" fontId="9" fillId="0" borderId="0" xfId="0" applyNumberFormat="1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 applyProtection="1">
      <alignment vertical="center"/>
    </xf>
    <xf numFmtId="0" fontId="31" fillId="0" borderId="14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7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15" fontId="40" fillId="0" borderId="0" xfId="0" applyNumberFormat="1" applyFont="1"/>
    <xf numFmtId="0" fontId="37" fillId="0" borderId="0" xfId="0" applyFont="1" applyBorder="1"/>
    <xf numFmtId="0" fontId="38" fillId="0" borderId="0" xfId="0" applyFont="1" applyBorder="1"/>
    <xf numFmtId="0" fontId="0" fillId="0" borderId="0" xfId="0" applyBorder="1"/>
    <xf numFmtId="0" fontId="39" fillId="0" borderId="0" xfId="0" applyFont="1" applyBorder="1"/>
    <xf numFmtId="0" fontId="42" fillId="0" borderId="0" xfId="0" applyFont="1"/>
    <xf numFmtId="0" fontId="40" fillId="0" borderId="0" xfId="0" applyFont="1" applyBorder="1"/>
    <xf numFmtId="0" fontId="42" fillId="0" borderId="0" xfId="0" applyFont="1" applyBorder="1"/>
    <xf numFmtId="0" fontId="43" fillId="0" borderId="0" xfId="0" applyFont="1" applyBorder="1"/>
    <xf numFmtId="0" fontId="44" fillId="0" borderId="0" xfId="0" applyFont="1" applyBorder="1"/>
    <xf numFmtId="0" fontId="44" fillId="0" borderId="0" xfId="0" applyFont="1"/>
    <xf numFmtId="0" fontId="11" fillId="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5" fillId="0" borderId="0" xfId="0" applyFont="1" applyAlignment="1" applyProtection="1">
      <alignment horizontal="left" vertical="top" wrapText="1"/>
    </xf>
    <xf numFmtId="0" fontId="35" fillId="0" borderId="0" xfId="0" applyFont="1" applyAlignment="1" applyProtection="1">
      <alignment horizontal="left" vertical="top"/>
    </xf>
    <xf numFmtId="0" fontId="0" fillId="0" borderId="0" xfId="0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35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1" xfId="0" applyBorder="1" applyProtection="1"/>
    <xf numFmtId="0" fontId="0" fillId="0" borderId="3" xfId="0" applyBorder="1" applyProtection="1"/>
    <xf numFmtId="0" fontId="1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Protection="1"/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0" fillId="0" borderId="4" xfId="0" applyBorder="1" applyProtection="1"/>
    <xf numFmtId="0" fontId="13" fillId="0" borderId="5" xfId="0" applyFont="1" applyBorder="1" applyAlignment="1" applyProtection="1">
      <alignment horizontal="left"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 wrapText="1"/>
    </xf>
    <xf numFmtId="0" fontId="35" fillId="0" borderId="0" xfId="0" applyFont="1" applyAlignment="1" applyProtection="1">
      <alignment horizontal="left" vertical="top" wrapText="1"/>
    </xf>
    <xf numFmtId="0" fontId="35" fillId="0" borderId="0" xfId="0" applyFont="1" applyAlignment="1" applyProtection="1">
      <alignment horizontal="left" vertical="top"/>
    </xf>
    <xf numFmtId="0" fontId="0" fillId="0" borderId="0" xfId="0" applyAlignment="1" applyProtection="1">
      <alignment vertical="center" wrapText="1"/>
    </xf>
    <xf numFmtId="0" fontId="0" fillId="5" borderId="0" xfId="0" applyFill="1" applyProtection="1"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4" fontId="18" fillId="5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6"/>
  <sheetViews>
    <sheetView showGridLines="0" tabSelected="1" topLeftCell="A91" workbookViewId="0">
      <selection activeCell="AE22" sqref="AE22"/>
    </sheetView>
  </sheetViews>
  <sheetFormatPr defaultRowHeight="11.25"/>
  <cols>
    <col min="1" max="1" width="8.33203125" style="1" customWidth="1"/>
    <col min="2" max="2" width="1.6640625" style="70" customWidth="1"/>
    <col min="3" max="3" width="4.1640625" style="70" customWidth="1"/>
    <col min="4" max="33" width="2.6640625" style="70" customWidth="1"/>
    <col min="34" max="34" width="3.33203125" style="70" customWidth="1"/>
    <col min="35" max="35" width="31.6640625" style="70" customWidth="1"/>
    <col min="36" max="37" width="2.5" style="70" customWidth="1"/>
    <col min="38" max="38" width="8.33203125" style="70" customWidth="1"/>
    <col min="39" max="39" width="3.33203125" style="70" customWidth="1"/>
    <col min="40" max="40" width="13.33203125" style="70" customWidth="1"/>
    <col min="41" max="41" width="7.5" style="70" customWidth="1"/>
    <col min="42" max="42" width="4.1640625" style="70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R2" s="267" t="s">
        <v>5</v>
      </c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S2" s="15" t="s">
        <v>6</v>
      </c>
      <c r="BT2" s="15" t="s">
        <v>7</v>
      </c>
    </row>
    <row r="3" spans="1:74" s="1" customFormat="1" ht="6.95" customHeight="1">
      <c r="B3" s="279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280"/>
      <c r="C4" s="70"/>
      <c r="D4" s="281" t="s">
        <v>9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R4" s="18"/>
      <c r="AS4" s="20" t="s">
        <v>10</v>
      </c>
      <c r="BS4" s="15" t="s">
        <v>11</v>
      </c>
    </row>
    <row r="5" spans="1:74" s="1" customFormat="1" ht="12" customHeight="1">
      <c r="B5" s="280"/>
      <c r="C5" s="70"/>
      <c r="D5" s="282" t="s">
        <v>12</v>
      </c>
      <c r="E5" s="70"/>
      <c r="F5" s="70"/>
      <c r="G5" s="70"/>
      <c r="H5" s="70"/>
      <c r="I5" s="70"/>
      <c r="J5" s="70"/>
      <c r="K5" s="277" t="s">
        <v>13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70"/>
      <c r="AL5" s="70"/>
      <c r="AM5" s="70"/>
      <c r="AN5" s="70"/>
      <c r="AO5" s="70"/>
      <c r="AP5" s="70"/>
      <c r="AR5" s="18"/>
      <c r="BS5" s="15" t="s">
        <v>6</v>
      </c>
    </row>
    <row r="6" spans="1:74" s="1" customFormat="1" ht="36.950000000000003" customHeight="1">
      <c r="B6" s="280"/>
      <c r="C6" s="70"/>
      <c r="D6" s="284" t="s">
        <v>14</v>
      </c>
      <c r="E6" s="70"/>
      <c r="F6" s="70"/>
      <c r="G6" s="70"/>
      <c r="H6" s="70"/>
      <c r="I6" s="70"/>
      <c r="J6" s="70"/>
      <c r="K6" s="285" t="s">
        <v>15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70"/>
      <c r="AL6" s="70"/>
      <c r="AM6" s="70"/>
      <c r="AN6" s="70"/>
      <c r="AO6" s="70"/>
      <c r="AP6" s="70"/>
      <c r="AR6" s="18"/>
      <c r="BS6" s="15" t="s">
        <v>6</v>
      </c>
    </row>
    <row r="7" spans="1:74" s="1" customFormat="1" ht="12" customHeight="1">
      <c r="B7" s="280"/>
      <c r="C7" s="70"/>
      <c r="D7" s="128" t="s">
        <v>16</v>
      </c>
      <c r="E7" s="70"/>
      <c r="F7" s="70"/>
      <c r="G7" s="70"/>
      <c r="H7" s="70"/>
      <c r="I7" s="70"/>
      <c r="J7" s="70"/>
      <c r="K7" s="130" t="s">
        <v>1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128" t="s">
        <v>17</v>
      </c>
      <c r="AL7" s="70"/>
      <c r="AM7" s="70"/>
      <c r="AN7" s="130" t="s">
        <v>1</v>
      </c>
      <c r="AO7" s="70"/>
      <c r="AP7" s="70"/>
      <c r="AR7" s="18"/>
      <c r="BS7" s="15" t="s">
        <v>6</v>
      </c>
    </row>
    <row r="8" spans="1:74" s="1" customFormat="1" ht="12" customHeight="1">
      <c r="B8" s="280"/>
      <c r="C8" s="70"/>
      <c r="D8" s="128" t="s">
        <v>18</v>
      </c>
      <c r="E8" s="70"/>
      <c r="F8" s="70"/>
      <c r="G8" s="70"/>
      <c r="H8" s="70"/>
      <c r="I8" s="70"/>
      <c r="J8" s="70"/>
      <c r="K8" s="130" t="s">
        <v>19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128" t="s">
        <v>20</v>
      </c>
      <c r="AL8" s="70"/>
      <c r="AM8" s="70"/>
      <c r="AN8" s="130" t="s">
        <v>21</v>
      </c>
      <c r="AO8" s="70"/>
      <c r="AP8" s="70"/>
      <c r="AR8" s="18"/>
      <c r="BS8" s="15" t="s">
        <v>6</v>
      </c>
    </row>
    <row r="9" spans="1:74" s="1" customFormat="1" ht="14.45" customHeight="1">
      <c r="B9" s="28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R9" s="18"/>
      <c r="BS9" s="15" t="s">
        <v>6</v>
      </c>
    </row>
    <row r="10" spans="1:74" s="1" customFormat="1" ht="12" customHeight="1">
      <c r="B10" s="280"/>
      <c r="C10" s="70"/>
      <c r="D10" s="128" t="s">
        <v>22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128" t="s">
        <v>23</v>
      </c>
      <c r="AL10" s="70"/>
      <c r="AM10" s="70"/>
      <c r="AN10" s="130" t="s">
        <v>24</v>
      </c>
      <c r="AO10" s="70"/>
      <c r="AP10" s="70"/>
      <c r="AR10" s="18"/>
      <c r="BS10" s="15" t="s">
        <v>6</v>
      </c>
    </row>
    <row r="11" spans="1:74" s="1" customFormat="1" ht="18.399999999999999" customHeight="1">
      <c r="B11" s="280"/>
      <c r="C11" s="70"/>
      <c r="D11" s="70"/>
      <c r="E11" s="130" t="s">
        <v>25</v>
      </c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128" t="s">
        <v>26</v>
      </c>
      <c r="AL11" s="70"/>
      <c r="AM11" s="70"/>
      <c r="AN11" s="130" t="s">
        <v>27</v>
      </c>
      <c r="AO11" s="70"/>
      <c r="AP11" s="70"/>
      <c r="AR11" s="18"/>
      <c r="BS11" s="15" t="s">
        <v>6</v>
      </c>
    </row>
    <row r="12" spans="1:74" s="1" customFormat="1" ht="6.95" customHeight="1">
      <c r="B12" s="28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R12" s="18"/>
      <c r="BS12" s="15" t="s">
        <v>6</v>
      </c>
    </row>
    <row r="13" spans="1:74" s="1" customFormat="1" ht="12" customHeight="1">
      <c r="B13" s="280"/>
      <c r="C13" s="70"/>
      <c r="D13" s="128" t="s">
        <v>28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128" t="s">
        <v>23</v>
      </c>
      <c r="AL13" s="70"/>
      <c r="AM13" s="70"/>
      <c r="AN13" s="130" t="s">
        <v>1</v>
      </c>
      <c r="AO13" s="70"/>
      <c r="AP13" s="70"/>
      <c r="AR13" s="18"/>
      <c r="BS13" s="15" t="s">
        <v>6</v>
      </c>
    </row>
    <row r="14" spans="1:74" ht="15" customHeight="1">
      <c r="B14" s="280"/>
      <c r="D14" s="336"/>
      <c r="E14" s="337" t="s">
        <v>29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128" t="s">
        <v>26</v>
      </c>
      <c r="AN14" s="337" t="s">
        <v>1</v>
      </c>
      <c r="AR14" s="18"/>
      <c r="BS14" s="15" t="s">
        <v>6</v>
      </c>
    </row>
    <row r="15" spans="1:74" s="1" customFormat="1" ht="6.95" customHeight="1">
      <c r="B15" s="28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R15" s="18"/>
      <c r="BS15" s="15" t="s">
        <v>3</v>
      </c>
    </row>
    <row r="16" spans="1:74" s="1" customFormat="1" ht="12" customHeight="1">
      <c r="B16" s="280"/>
      <c r="C16" s="70"/>
      <c r="D16" s="128" t="s">
        <v>30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128" t="s">
        <v>23</v>
      </c>
      <c r="AL16" s="70"/>
      <c r="AM16" s="70"/>
      <c r="AN16" s="130" t="s">
        <v>1</v>
      </c>
      <c r="AO16" s="70"/>
      <c r="AP16" s="70"/>
      <c r="AR16" s="18"/>
      <c r="BS16" s="15" t="s">
        <v>3</v>
      </c>
    </row>
    <row r="17" spans="1:71" s="1" customFormat="1" ht="18.399999999999999" customHeight="1">
      <c r="B17" s="280"/>
      <c r="C17" s="70"/>
      <c r="D17" s="70"/>
      <c r="E17" s="130" t="s">
        <v>29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128" t="s">
        <v>26</v>
      </c>
      <c r="AL17" s="70"/>
      <c r="AM17" s="70"/>
      <c r="AN17" s="130" t="s">
        <v>1</v>
      </c>
      <c r="AO17" s="70"/>
      <c r="AP17" s="70"/>
      <c r="AR17" s="18"/>
      <c r="BS17" s="15" t="s">
        <v>31</v>
      </c>
    </row>
    <row r="18" spans="1:71" s="1" customFormat="1" ht="6.95" customHeight="1">
      <c r="B18" s="28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R18" s="18"/>
      <c r="BS18" s="15" t="s">
        <v>6</v>
      </c>
    </row>
    <row r="19" spans="1:71" s="1" customFormat="1" ht="12" customHeight="1">
      <c r="B19" s="280"/>
      <c r="C19" s="70"/>
      <c r="D19" s="128" t="s">
        <v>32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128" t="s">
        <v>23</v>
      </c>
      <c r="AL19" s="70"/>
      <c r="AM19" s="70"/>
      <c r="AN19" s="130" t="s">
        <v>1</v>
      </c>
      <c r="AO19" s="70"/>
      <c r="AP19" s="70"/>
      <c r="AR19" s="18"/>
      <c r="BS19" s="15" t="s">
        <v>6</v>
      </c>
    </row>
    <row r="20" spans="1:71" s="1" customFormat="1" ht="18.399999999999999" customHeight="1">
      <c r="B20" s="280"/>
      <c r="C20" s="70"/>
      <c r="D20" s="70"/>
      <c r="E20" s="130" t="s">
        <v>33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128" t="s">
        <v>26</v>
      </c>
      <c r="AL20" s="70"/>
      <c r="AM20" s="70"/>
      <c r="AN20" s="130" t="s">
        <v>1</v>
      </c>
      <c r="AO20" s="70"/>
      <c r="AP20" s="70"/>
      <c r="AR20" s="18"/>
      <c r="BS20" s="15" t="s">
        <v>31</v>
      </c>
    </row>
    <row r="21" spans="1:71" s="1" customFormat="1" ht="6.95" customHeight="1">
      <c r="B21" s="28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R21" s="18"/>
    </row>
    <row r="22" spans="1:71" s="1" customFormat="1" ht="375" customHeight="1">
      <c r="B22" s="280"/>
      <c r="C22" s="70"/>
      <c r="D22" s="128" t="s">
        <v>34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R22" s="18"/>
    </row>
    <row r="23" spans="1:71" s="1" customFormat="1" ht="16.5" customHeight="1">
      <c r="B23" s="280"/>
      <c r="C23" s="70"/>
      <c r="D23" s="70"/>
      <c r="E23" s="278" t="s">
        <v>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70"/>
      <c r="AP23" s="70"/>
      <c r="AR23" s="18"/>
    </row>
    <row r="24" spans="1:71" s="1" customFormat="1" ht="6.95" customHeight="1">
      <c r="B24" s="28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R24" s="18"/>
    </row>
    <row r="25" spans="1:71" s="1" customFormat="1" ht="6.95" customHeight="1">
      <c r="B25" s="280"/>
      <c r="C25" s="70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70"/>
      <c r="AR25" s="18"/>
    </row>
    <row r="26" spans="1:71" s="2" customFormat="1" ht="25.9" customHeight="1">
      <c r="A26" s="22"/>
      <c r="B26" s="170"/>
      <c r="C26" s="126"/>
      <c r="D26" s="287" t="s">
        <v>35</v>
      </c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288">
        <f>ROUND(AG94,2)</f>
        <v>0</v>
      </c>
      <c r="AL26" s="289"/>
      <c r="AM26" s="289"/>
      <c r="AN26" s="289"/>
      <c r="AO26" s="289"/>
      <c r="AP26" s="126"/>
      <c r="AQ26" s="22"/>
      <c r="AR26" s="23"/>
      <c r="BE26" s="22"/>
    </row>
    <row r="27" spans="1:71" s="2" customFormat="1" ht="6.95" customHeight="1">
      <c r="A27" s="22"/>
      <c r="B27" s="170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22"/>
      <c r="AR27" s="23"/>
      <c r="BE27" s="22"/>
    </row>
    <row r="28" spans="1:71" s="2" customFormat="1" ht="12.75">
      <c r="A28" s="22"/>
      <c r="B28" s="170"/>
      <c r="C28" s="126"/>
      <c r="D28" s="126"/>
      <c r="E28" s="126"/>
      <c r="F28" s="126"/>
      <c r="G28" s="126"/>
      <c r="H28" s="126"/>
      <c r="I28" s="126"/>
      <c r="J28" s="126"/>
      <c r="K28" s="126"/>
      <c r="L28" s="290" t="s">
        <v>36</v>
      </c>
      <c r="M28" s="290"/>
      <c r="N28" s="290"/>
      <c r="O28" s="290"/>
      <c r="P28" s="290"/>
      <c r="Q28" s="126"/>
      <c r="R28" s="126"/>
      <c r="S28" s="126"/>
      <c r="T28" s="126"/>
      <c r="U28" s="126"/>
      <c r="V28" s="126"/>
      <c r="W28" s="290" t="s">
        <v>37</v>
      </c>
      <c r="X28" s="290"/>
      <c r="Y28" s="290"/>
      <c r="Z28" s="290"/>
      <c r="AA28" s="290"/>
      <c r="AB28" s="290"/>
      <c r="AC28" s="290"/>
      <c r="AD28" s="290"/>
      <c r="AE28" s="290"/>
      <c r="AF28" s="126"/>
      <c r="AG28" s="126"/>
      <c r="AH28" s="126"/>
      <c r="AI28" s="126"/>
      <c r="AJ28" s="126"/>
      <c r="AK28" s="290" t="s">
        <v>38</v>
      </c>
      <c r="AL28" s="290"/>
      <c r="AM28" s="290"/>
      <c r="AN28" s="290"/>
      <c r="AO28" s="290"/>
      <c r="AP28" s="126"/>
      <c r="AQ28" s="22"/>
      <c r="AR28" s="23"/>
      <c r="BE28" s="22"/>
    </row>
    <row r="29" spans="1:71" s="3" customFormat="1" ht="14.45" customHeight="1">
      <c r="B29" s="291"/>
      <c r="C29" s="292"/>
      <c r="D29" s="128" t="s">
        <v>39</v>
      </c>
      <c r="E29" s="292"/>
      <c r="F29" s="128" t="s">
        <v>40</v>
      </c>
      <c r="G29" s="292"/>
      <c r="H29" s="292"/>
      <c r="I29" s="292"/>
      <c r="J29" s="292"/>
      <c r="K29" s="292"/>
      <c r="L29" s="293">
        <v>0.21</v>
      </c>
      <c r="M29" s="294"/>
      <c r="N29" s="294"/>
      <c r="O29" s="294"/>
      <c r="P29" s="294"/>
      <c r="Q29" s="292"/>
      <c r="R29" s="292"/>
      <c r="S29" s="292"/>
      <c r="T29" s="292"/>
      <c r="U29" s="292"/>
      <c r="V29" s="292"/>
      <c r="W29" s="295">
        <f>ROUND(AZ94, 2)</f>
        <v>0</v>
      </c>
      <c r="X29" s="294"/>
      <c r="Y29" s="294"/>
      <c r="Z29" s="294"/>
      <c r="AA29" s="294"/>
      <c r="AB29" s="294"/>
      <c r="AC29" s="294"/>
      <c r="AD29" s="294"/>
      <c r="AE29" s="294"/>
      <c r="AF29" s="292"/>
      <c r="AG29" s="292"/>
      <c r="AH29" s="292"/>
      <c r="AI29" s="292"/>
      <c r="AJ29" s="292"/>
      <c r="AK29" s="295">
        <f>ROUND(AV94, 2)</f>
        <v>0</v>
      </c>
      <c r="AL29" s="294"/>
      <c r="AM29" s="294"/>
      <c r="AN29" s="294"/>
      <c r="AO29" s="294"/>
      <c r="AP29" s="292"/>
      <c r="AR29" s="25"/>
    </row>
    <row r="30" spans="1:71" s="3" customFormat="1" ht="14.45" customHeight="1">
      <c r="B30" s="291"/>
      <c r="C30" s="292"/>
      <c r="D30" s="292"/>
      <c r="E30" s="292"/>
      <c r="F30" s="128" t="s">
        <v>41</v>
      </c>
      <c r="G30" s="292"/>
      <c r="H30" s="292"/>
      <c r="I30" s="292"/>
      <c r="J30" s="292"/>
      <c r="K30" s="292"/>
      <c r="L30" s="293">
        <v>0.12</v>
      </c>
      <c r="M30" s="294"/>
      <c r="N30" s="294"/>
      <c r="O30" s="294"/>
      <c r="P30" s="294"/>
      <c r="Q30" s="292"/>
      <c r="R30" s="292"/>
      <c r="S30" s="292"/>
      <c r="T30" s="292"/>
      <c r="U30" s="292"/>
      <c r="V30" s="292"/>
      <c r="W30" s="295">
        <f>ROUND(BA94, 2)</f>
        <v>0</v>
      </c>
      <c r="X30" s="294"/>
      <c r="Y30" s="294"/>
      <c r="Z30" s="294"/>
      <c r="AA30" s="294"/>
      <c r="AB30" s="294"/>
      <c r="AC30" s="294"/>
      <c r="AD30" s="294"/>
      <c r="AE30" s="294"/>
      <c r="AF30" s="292"/>
      <c r="AG30" s="292"/>
      <c r="AH30" s="292"/>
      <c r="AI30" s="292"/>
      <c r="AJ30" s="292"/>
      <c r="AK30" s="295">
        <f>ROUND(AW94, 2)</f>
        <v>0</v>
      </c>
      <c r="AL30" s="294"/>
      <c r="AM30" s="294"/>
      <c r="AN30" s="294"/>
      <c r="AO30" s="294"/>
      <c r="AP30" s="292"/>
      <c r="AR30" s="25"/>
    </row>
    <row r="31" spans="1:71" s="3" customFormat="1" ht="14.45" hidden="1" customHeight="1">
      <c r="B31" s="291"/>
      <c r="C31" s="292"/>
      <c r="D31" s="292"/>
      <c r="E31" s="292"/>
      <c r="F31" s="128" t="s">
        <v>42</v>
      </c>
      <c r="G31" s="292"/>
      <c r="H31" s="292"/>
      <c r="I31" s="292"/>
      <c r="J31" s="292"/>
      <c r="K31" s="292"/>
      <c r="L31" s="293">
        <v>0.21</v>
      </c>
      <c r="M31" s="294"/>
      <c r="N31" s="294"/>
      <c r="O31" s="294"/>
      <c r="P31" s="294"/>
      <c r="Q31" s="292"/>
      <c r="R31" s="292"/>
      <c r="S31" s="292"/>
      <c r="T31" s="292"/>
      <c r="U31" s="292"/>
      <c r="V31" s="292"/>
      <c r="W31" s="295">
        <f>ROUND(BB94, 2)</f>
        <v>0</v>
      </c>
      <c r="X31" s="294"/>
      <c r="Y31" s="294"/>
      <c r="Z31" s="294"/>
      <c r="AA31" s="294"/>
      <c r="AB31" s="294"/>
      <c r="AC31" s="294"/>
      <c r="AD31" s="294"/>
      <c r="AE31" s="294"/>
      <c r="AF31" s="292"/>
      <c r="AG31" s="292"/>
      <c r="AH31" s="292"/>
      <c r="AI31" s="292"/>
      <c r="AJ31" s="292"/>
      <c r="AK31" s="295">
        <v>0</v>
      </c>
      <c r="AL31" s="294"/>
      <c r="AM31" s="294"/>
      <c r="AN31" s="294"/>
      <c r="AO31" s="294"/>
      <c r="AP31" s="292"/>
      <c r="AR31" s="25"/>
    </row>
    <row r="32" spans="1:71" s="3" customFormat="1" ht="14.45" hidden="1" customHeight="1">
      <c r="B32" s="291"/>
      <c r="C32" s="292"/>
      <c r="D32" s="292"/>
      <c r="E32" s="292"/>
      <c r="F32" s="128" t="s">
        <v>43</v>
      </c>
      <c r="G32" s="292"/>
      <c r="H32" s="292"/>
      <c r="I32" s="292"/>
      <c r="J32" s="292"/>
      <c r="K32" s="292"/>
      <c r="L32" s="293">
        <v>0.12</v>
      </c>
      <c r="M32" s="294"/>
      <c r="N32" s="294"/>
      <c r="O32" s="294"/>
      <c r="P32" s="294"/>
      <c r="Q32" s="292"/>
      <c r="R32" s="292"/>
      <c r="S32" s="292"/>
      <c r="T32" s="292"/>
      <c r="U32" s="292"/>
      <c r="V32" s="292"/>
      <c r="W32" s="295">
        <f>ROUND(BC94, 2)</f>
        <v>0</v>
      </c>
      <c r="X32" s="294"/>
      <c r="Y32" s="294"/>
      <c r="Z32" s="294"/>
      <c r="AA32" s="294"/>
      <c r="AB32" s="294"/>
      <c r="AC32" s="294"/>
      <c r="AD32" s="294"/>
      <c r="AE32" s="294"/>
      <c r="AF32" s="292"/>
      <c r="AG32" s="292"/>
      <c r="AH32" s="292"/>
      <c r="AI32" s="292"/>
      <c r="AJ32" s="292"/>
      <c r="AK32" s="295">
        <v>0</v>
      </c>
      <c r="AL32" s="294"/>
      <c r="AM32" s="294"/>
      <c r="AN32" s="294"/>
      <c r="AO32" s="294"/>
      <c r="AP32" s="292"/>
      <c r="AR32" s="25"/>
    </row>
    <row r="33" spans="1:57" s="3" customFormat="1" ht="14.45" hidden="1" customHeight="1">
      <c r="B33" s="291"/>
      <c r="C33" s="292"/>
      <c r="D33" s="292"/>
      <c r="E33" s="292"/>
      <c r="F33" s="128" t="s">
        <v>44</v>
      </c>
      <c r="G33" s="292"/>
      <c r="H33" s="292"/>
      <c r="I33" s="292"/>
      <c r="J33" s="292"/>
      <c r="K33" s="292"/>
      <c r="L33" s="293">
        <v>0</v>
      </c>
      <c r="M33" s="294"/>
      <c r="N33" s="294"/>
      <c r="O33" s="294"/>
      <c r="P33" s="294"/>
      <c r="Q33" s="292"/>
      <c r="R33" s="292"/>
      <c r="S33" s="292"/>
      <c r="T33" s="292"/>
      <c r="U33" s="292"/>
      <c r="V33" s="292"/>
      <c r="W33" s="295">
        <f>ROUND(BD94, 2)</f>
        <v>0</v>
      </c>
      <c r="X33" s="294"/>
      <c r="Y33" s="294"/>
      <c r="Z33" s="294"/>
      <c r="AA33" s="294"/>
      <c r="AB33" s="294"/>
      <c r="AC33" s="294"/>
      <c r="AD33" s="294"/>
      <c r="AE33" s="294"/>
      <c r="AF33" s="292"/>
      <c r="AG33" s="292"/>
      <c r="AH33" s="292"/>
      <c r="AI33" s="292"/>
      <c r="AJ33" s="292"/>
      <c r="AK33" s="295">
        <v>0</v>
      </c>
      <c r="AL33" s="294"/>
      <c r="AM33" s="294"/>
      <c r="AN33" s="294"/>
      <c r="AO33" s="294"/>
      <c r="AP33" s="292"/>
      <c r="AR33" s="25"/>
    </row>
    <row r="34" spans="1:57" s="2" customFormat="1" ht="6.95" customHeight="1">
      <c r="A34" s="22"/>
      <c r="B34" s="170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22"/>
      <c r="AR34" s="23"/>
      <c r="BE34" s="22"/>
    </row>
    <row r="35" spans="1:57" s="2" customFormat="1" ht="25.9" customHeight="1">
      <c r="A35" s="22"/>
      <c r="B35" s="170"/>
      <c r="C35" s="296"/>
      <c r="D35" s="297" t="s">
        <v>45</v>
      </c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9" t="s">
        <v>46</v>
      </c>
      <c r="U35" s="298"/>
      <c r="V35" s="298"/>
      <c r="W35" s="298"/>
      <c r="X35" s="300" t="s">
        <v>47</v>
      </c>
      <c r="Y35" s="301"/>
      <c r="Z35" s="301"/>
      <c r="AA35" s="301"/>
      <c r="AB35" s="301"/>
      <c r="AC35" s="298"/>
      <c r="AD35" s="298"/>
      <c r="AE35" s="298"/>
      <c r="AF35" s="298"/>
      <c r="AG35" s="298"/>
      <c r="AH35" s="298"/>
      <c r="AI35" s="298"/>
      <c r="AJ35" s="298"/>
      <c r="AK35" s="302">
        <f>SUM(AK26:AK33)</f>
        <v>0</v>
      </c>
      <c r="AL35" s="301"/>
      <c r="AM35" s="301"/>
      <c r="AN35" s="301"/>
      <c r="AO35" s="303"/>
      <c r="AP35" s="296"/>
      <c r="AQ35" s="26"/>
      <c r="AR35" s="23"/>
      <c r="BE35" s="22"/>
    </row>
    <row r="36" spans="1:57" s="2" customFormat="1" ht="6.95" customHeight="1">
      <c r="A36" s="22"/>
      <c r="B36" s="170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22"/>
      <c r="AR36" s="23"/>
      <c r="BE36" s="22"/>
    </row>
    <row r="37" spans="1:57" s="2" customFormat="1" ht="14.45" customHeight="1">
      <c r="A37" s="22"/>
      <c r="B37" s="170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22"/>
      <c r="AR37" s="23"/>
      <c r="BE37" s="22"/>
    </row>
    <row r="38" spans="1:57" s="1" customFormat="1" ht="14.45" customHeight="1">
      <c r="B38" s="28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R38" s="18"/>
    </row>
    <row r="39" spans="1:57" s="1" customFormat="1" ht="14.45" customHeight="1">
      <c r="B39" s="28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R39" s="18"/>
    </row>
    <row r="40" spans="1:57" s="1" customFormat="1" ht="14.45" customHeight="1">
      <c r="B40" s="28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R40" s="18"/>
    </row>
    <row r="41" spans="1:57" s="1" customFormat="1" ht="14.45" customHeight="1">
      <c r="B41" s="28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R41" s="18"/>
    </row>
    <row r="42" spans="1:57" s="1" customFormat="1" ht="14.45" customHeight="1">
      <c r="B42" s="28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R42" s="18"/>
    </row>
    <row r="43" spans="1:57" s="1" customFormat="1" ht="14.45" customHeight="1">
      <c r="B43" s="28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R43" s="18"/>
    </row>
    <row r="44" spans="1:57" s="1" customFormat="1" ht="14.45" customHeight="1">
      <c r="B44" s="28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R44" s="18"/>
    </row>
    <row r="45" spans="1:57" s="1" customFormat="1" ht="14.45" customHeight="1">
      <c r="B45" s="28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R45" s="18"/>
    </row>
    <row r="46" spans="1:57" s="1" customFormat="1" ht="14.45" customHeight="1">
      <c r="B46" s="28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R46" s="18"/>
    </row>
    <row r="47" spans="1:57" s="1" customFormat="1" ht="14.45" customHeight="1">
      <c r="B47" s="28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R47" s="18"/>
    </row>
    <row r="48" spans="1:57" s="1" customFormat="1" ht="14.45" customHeight="1">
      <c r="B48" s="28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R48" s="18"/>
    </row>
    <row r="49" spans="1:57" s="2" customFormat="1" ht="14.45" customHeight="1">
      <c r="B49" s="124"/>
      <c r="C49" s="125"/>
      <c r="D49" s="141" t="s">
        <v>48</v>
      </c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1" t="s">
        <v>49</v>
      </c>
      <c r="AI49" s="140"/>
      <c r="AJ49" s="140"/>
      <c r="AK49" s="140"/>
      <c r="AL49" s="140"/>
      <c r="AM49" s="140"/>
      <c r="AN49" s="140"/>
      <c r="AO49" s="140"/>
      <c r="AP49" s="125"/>
      <c r="AR49" s="27"/>
    </row>
    <row r="50" spans="1:57">
      <c r="B50" s="280"/>
      <c r="AR50" s="18"/>
    </row>
    <row r="51" spans="1:57">
      <c r="B51" s="280"/>
      <c r="AR51" s="18"/>
    </row>
    <row r="52" spans="1:57">
      <c r="B52" s="280"/>
      <c r="AR52" s="18"/>
    </row>
    <row r="53" spans="1:57">
      <c r="B53" s="280"/>
      <c r="AR53" s="18"/>
    </row>
    <row r="54" spans="1:57">
      <c r="B54" s="280"/>
      <c r="AR54" s="18"/>
    </row>
    <row r="55" spans="1:57">
      <c r="B55" s="280"/>
      <c r="AR55" s="18"/>
    </row>
    <row r="56" spans="1:57">
      <c r="B56" s="280"/>
      <c r="AR56" s="18"/>
    </row>
    <row r="57" spans="1:57">
      <c r="B57" s="280"/>
      <c r="AR57" s="18"/>
    </row>
    <row r="58" spans="1:57">
      <c r="B58" s="280"/>
      <c r="AR58" s="18"/>
    </row>
    <row r="59" spans="1:57">
      <c r="B59" s="280"/>
      <c r="AR59" s="18"/>
    </row>
    <row r="60" spans="1:57" s="2" customFormat="1" ht="12.75">
      <c r="A60" s="22"/>
      <c r="B60" s="170"/>
      <c r="C60" s="126"/>
      <c r="D60" s="144" t="s">
        <v>50</v>
      </c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4" t="s">
        <v>51</v>
      </c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4" t="s">
        <v>50</v>
      </c>
      <c r="AI60" s="142"/>
      <c r="AJ60" s="142"/>
      <c r="AK60" s="142"/>
      <c r="AL60" s="142"/>
      <c r="AM60" s="144" t="s">
        <v>51</v>
      </c>
      <c r="AN60" s="142"/>
      <c r="AO60" s="142"/>
      <c r="AP60" s="126"/>
      <c r="AQ60" s="22"/>
      <c r="AR60" s="23"/>
      <c r="BE60" s="22"/>
    </row>
    <row r="61" spans="1:57">
      <c r="B61" s="280"/>
      <c r="AR61" s="18"/>
    </row>
    <row r="62" spans="1:57">
      <c r="B62" s="280"/>
      <c r="AR62" s="18"/>
    </row>
    <row r="63" spans="1:57">
      <c r="B63" s="280"/>
      <c r="AR63" s="18"/>
    </row>
    <row r="64" spans="1:57" s="2" customFormat="1" ht="12.75">
      <c r="A64" s="22"/>
      <c r="B64" s="170"/>
      <c r="C64" s="126"/>
      <c r="D64" s="141" t="s">
        <v>52</v>
      </c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1" t="s">
        <v>53</v>
      </c>
      <c r="AI64" s="146"/>
      <c r="AJ64" s="146"/>
      <c r="AK64" s="146"/>
      <c r="AL64" s="146"/>
      <c r="AM64" s="146"/>
      <c r="AN64" s="146"/>
      <c r="AO64" s="146"/>
      <c r="AP64" s="126"/>
      <c r="AQ64" s="22"/>
      <c r="AR64" s="23"/>
      <c r="BE64" s="22"/>
    </row>
    <row r="65" spans="1:57">
      <c r="B65" s="280"/>
      <c r="AR65" s="18"/>
    </row>
    <row r="66" spans="1:57">
      <c r="B66" s="280"/>
      <c r="AR66" s="18"/>
    </row>
    <row r="67" spans="1:57">
      <c r="B67" s="280"/>
      <c r="AR67" s="18"/>
    </row>
    <row r="68" spans="1:57">
      <c r="B68" s="280"/>
      <c r="AR68" s="18"/>
    </row>
    <row r="69" spans="1:57">
      <c r="B69" s="280"/>
      <c r="AR69" s="18"/>
    </row>
    <row r="70" spans="1:57">
      <c r="B70" s="280"/>
      <c r="AR70" s="18"/>
    </row>
    <row r="71" spans="1:57">
      <c r="B71" s="280"/>
      <c r="AR71" s="18"/>
    </row>
    <row r="72" spans="1:57">
      <c r="B72" s="280"/>
      <c r="AR72" s="18"/>
    </row>
    <row r="73" spans="1:57">
      <c r="B73" s="280"/>
      <c r="AR73" s="18"/>
    </row>
    <row r="74" spans="1:57">
      <c r="B74" s="280"/>
      <c r="AR74" s="18"/>
    </row>
    <row r="75" spans="1:57" s="2" customFormat="1" ht="12.75">
      <c r="A75" s="22"/>
      <c r="B75" s="170"/>
      <c r="C75" s="126"/>
      <c r="D75" s="144" t="s">
        <v>50</v>
      </c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4" t="s">
        <v>51</v>
      </c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4" t="s">
        <v>50</v>
      </c>
      <c r="AI75" s="142"/>
      <c r="AJ75" s="142"/>
      <c r="AK75" s="142"/>
      <c r="AL75" s="142"/>
      <c r="AM75" s="144" t="s">
        <v>51</v>
      </c>
      <c r="AN75" s="142"/>
      <c r="AO75" s="142"/>
      <c r="AP75" s="126"/>
      <c r="AQ75" s="22"/>
      <c r="AR75" s="23"/>
      <c r="BE75" s="22"/>
    </row>
    <row r="76" spans="1:57" s="2" customFormat="1">
      <c r="A76" s="22"/>
      <c r="B76" s="170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22"/>
      <c r="AR76" s="23"/>
      <c r="BE76" s="22"/>
    </row>
    <row r="77" spans="1:57" s="2" customFormat="1" ht="6.95" customHeight="1">
      <c r="A77" s="22"/>
      <c r="B77" s="304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33"/>
      <c r="AR77" s="23"/>
      <c r="BE77" s="22"/>
    </row>
    <row r="81" spans="1:91" s="2" customFormat="1" ht="6.95" customHeight="1">
      <c r="A81" s="22"/>
      <c r="B81" s="305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35"/>
      <c r="AR81" s="23"/>
      <c r="BE81" s="22"/>
    </row>
    <row r="82" spans="1:91" s="2" customFormat="1" ht="24.95" customHeight="1">
      <c r="A82" s="22"/>
      <c r="B82" s="170"/>
      <c r="C82" s="281" t="s">
        <v>54</v>
      </c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22"/>
      <c r="AR82" s="23"/>
      <c r="BE82" s="22"/>
    </row>
    <row r="83" spans="1:91" s="2" customFormat="1" ht="6.95" customHeight="1">
      <c r="A83" s="22"/>
      <c r="B83" s="170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22"/>
      <c r="AR83" s="23"/>
      <c r="BE83" s="22"/>
    </row>
    <row r="84" spans="1:91" s="4" customFormat="1" ht="12" customHeight="1">
      <c r="B84" s="306"/>
      <c r="C84" s="128" t="s">
        <v>12</v>
      </c>
      <c r="D84" s="307"/>
      <c r="E84" s="307"/>
      <c r="F84" s="307"/>
      <c r="G84" s="307"/>
      <c r="H84" s="307"/>
      <c r="I84" s="307"/>
      <c r="J84" s="307"/>
      <c r="K84" s="307"/>
      <c r="L84" s="307" t="str">
        <f>K5</f>
        <v>200125</v>
      </c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R84" s="36"/>
    </row>
    <row r="85" spans="1:91" s="5" customFormat="1" ht="36.950000000000003" customHeight="1">
      <c r="B85" s="308"/>
      <c r="C85" s="309" t="s">
        <v>14</v>
      </c>
      <c r="D85" s="310"/>
      <c r="E85" s="310"/>
      <c r="F85" s="310"/>
      <c r="G85" s="310"/>
      <c r="H85" s="310"/>
      <c r="I85" s="310"/>
      <c r="J85" s="310"/>
      <c r="K85" s="310"/>
      <c r="L85" s="273" t="str">
        <f>K6</f>
        <v>Fotovoltaická elektrárna JM</v>
      </c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0"/>
      <c r="AL85" s="310"/>
      <c r="AM85" s="310"/>
      <c r="AN85" s="310"/>
      <c r="AO85" s="310"/>
      <c r="AP85" s="310"/>
      <c r="AR85" s="37"/>
    </row>
    <row r="86" spans="1:91" s="2" customFormat="1" ht="6.95" customHeight="1">
      <c r="A86" s="22"/>
      <c r="B86" s="170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22"/>
      <c r="AR86" s="23"/>
      <c r="BE86" s="22"/>
    </row>
    <row r="87" spans="1:91" s="2" customFormat="1" ht="12" customHeight="1">
      <c r="A87" s="22"/>
      <c r="B87" s="170"/>
      <c r="C87" s="128" t="s">
        <v>18</v>
      </c>
      <c r="D87" s="126"/>
      <c r="E87" s="126"/>
      <c r="F87" s="126"/>
      <c r="G87" s="126"/>
      <c r="H87" s="126"/>
      <c r="I87" s="126"/>
      <c r="J87" s="126"/>
      <c r="K87" s="126"/>
      <c r="L87" s="312" t="str">
        <f>IF(K8="","",K8)</f>
        <v xml:space="preserve">VŠE v Praze, ul. Ekonomická 957, Praha 4 </v>
      </c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8" t="s">
        <v>20</v>
      </c>
      <c r="AJ87" s="126"/>
      <c r="AK87" s="126"/>
      <c r="AL87" s="126"/>
      <c r="AM87" s="313" t="str">
        <f>IF(AN8= "","",AN8)</f>
        <v>20. 1. 2025</v>
      </c>
      <c r="AN87" s="313"/>
      <c r="AO87" s="126"/>
      <c r="AP87" s="126"/>
      <c r="AQ87" s="22"/>
      <c r="AR87" s="23"/>
      <c r="BE87" s="22"/>
    </row>
    <row r="88" spans="1:91" s="2" customFormat="1" ht="6.95" customHeight="1">
      <c r="A88" s="22"/>
      <c r="B88" s="170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22"/>
      <c r="AR88" s="23"/>
      <c r="BE88" s="22"/>
    </row>
    <row r="89" spans="1:91" s="2" customFormat="1" ht="15.2" customHeight="1">
      <c r="A89" s="22"/>
      <c r="B89" s="170"/>
      <c r="C89" s="128" t="s">
        <v>22</v>
      </c>
      <c r="D89" s="126"/>
      <c r="E89" s="126"/>
      <c r="F89" s="126"/>
      <c r="G89" s="126"/>
      <c r="H89" s="126"/>
      <c r="I89" s="126"/>
      <c r="J89" s="126"/>
      <c r="K89" s="126"/>
      <c r="L89" s="307" t="str">
        <f>IF(E11= "","",E11)</f>
        <v>Vysoká škola ekonomická v Praze</v>
      </c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8" t="s">
        <v>30</v>
      </c>
      <c r="AJ89" s="126"/>
      <c r="AK89" s="126"/>
      <c r="AL89" s="126"/>
      <c r="AM89" s="314" t="str">
        <f>IF(E17="","",E17)</f>
        <v xml:space="preserve"> </v>
      </c>
      <c r="AN89" s="315"/>
      <c r="AO89" s="315"/>
      <c r="AP89" s="315"/>
      <c r="AQ89" s="22"/>
      <c r="AR89" s="23"/>
      <c r="AS89" s="269" t="s">
        <v>55</v>
      </c>
      <c r="AT89" s="270"/>
      <c r="AU89" s="38"/>
      <c r="AV89" s="38"/>
      <c r="AW89" s="38"/>
      <c r="AX89" s="38"/>
      <c r="AY89" s="38"/>
      <c r="AZ89" s="38"/>
      <c r="BA89" s="38"/>
      <c r="BB89" s="38"/>
      <c r="BC89" s="38"/>
      <c r="BD89" s="39"/>
      <c r="BE89" s="22"/>
    </row>
    <row r="90" spans="1:91" s="2" customFormat="1" ht="15.2" customHeight="1">
      <c r="A90" s="22"/>
      <c r="B90" s="170"/>
      <c r="C90" s="128" t="s">
        <v>28</v>
      </c>
      <c r="D90" s="126"/>
      <c r="E90" s="126"/>
      <c r="F90" s="126"/>
      <c r="G90" s="126"/>
      <c r="H90" s="126"/>
      <c r="I90" s="126"/>
      <c r="J90" s="126"/>
      <c r="K90" s="126"/>
      <c r="L90" s="307" t="str">
        <f>IF(E14="","",E14)</f>
        <v xml:space="preserve"> </v>
      </c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8" t="s">
        <v>32</v>
      </c>
      <c r="AJ90" s="126"/>
      <c r="AK90" s="126"/>
      <c r="AL90" s="126"/>
      <c r="AM90" s="314" t="str">
        <f>IF(E20="","",E20)</f>
        <v>Ing. Milan Dušek</v>
      </c>
      <c r="AN90" s="315"/>
      <c r="AO90" s="315"/>
      <c r="AP90" s="315"/>
      <c r="AQ90" s="22"/>
      <c r="AR90" s="23"/>
      <c r="AS90" s="271"/>
      <c r="AT90" s="272"/>
      <c r="AU90" s="40"/>
      <c r="AV90" s="40"/>
      <c r="AW90" s="40"/>
      <c r="AX90" s="40"/>
      <c r="AY90" s="40"/>
      <c r="AZ90" s="40"/>
      <c r="BA90" s="40"/>
      <c r="BB90" s="40"/>
      <c r="BC90" s="40"/>
      <c r="BD90" s="41"/>
      <c r="BE90" s="22"/>
    </row>
    <row r="91" spans="1:91" s="2" customFormat="1" ht="10.9" customHeight="1">
      <c r="A91" s="22"/>
      <c r="B91" s="170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22"/>
      <c r="AR91" s="23"/>
      <c r="AS91" s="271"/>
      <c r="AT91" s="272"/>
      <c r="AU91" s="40"/>
      <c r="AV91" s="40"/>
      <c r="AW91" s="40"/>
      <c r="AX91" s="40"/>
      <c r="AY91" s="40"/>
      <c r="AZ91" s="40"/>
      <c r="BA91" s="40"/>
      <c r="BB91" s="40"/>
      <c r="BC91" s="40"/>
      <c r="BD91" s="41"/>
      <c r="BE91" s="22"/>
    </row>
    <row r="92" spans="1:91" s="2" customFormat="1" ht="29.25" customHeight="1">
      <c r="A92" s="22"/>
      <c r="B92" s="170"/>
      <c r="C92" s="316" t="s">
        <v>56</v>
      </c>
      <c r="D92" s="317"/>
      <c r="E92" s="317"/>
      <c r="F92" s="317"/>
      <c r="G92" s="317"/>
      <c r="H92" s="135"/>
      <c r="I92" s="318" t="s">
        <v>57</v>
      </c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9" t="s">
        <v>58</v>
      </c>
      <c r="AH92" s="317"/>
      <c r="AI92" s="317"/>
      <c r="AJ92" s="317"/>
      <c r="AK92" s="317"/>
      <c r="AL92" s="317"/>
      <c r="AM92" s="317"/>
      <c r="AN92" s="318" t="s">
        <v>59</v>
      </c>
      <c r="AO92" s="317"/>
      <c r="AP92" s="320"/>
      <c r="AQ92" s="42" t="s">
        <v>60</v>
      </c>
      <c r="AR92" s="23"/>
      <c r="AS92" s="43" t="s">
        <v>61</v>
      </c>
      <c r="AT92" s="44" t="s">
        <v>62</v>
      </c>
      <c r="AU92" s="44" t="s">
        <v>63</v>
      </c>
      <c r="AV92" s="44" t="s">
        <v>64</v>
      </c>
      <c r="AW92" s="44" t="s">
        <v>65</v>
      </c>
      <c r="AX92" s="44" t="s">
        <v>66</v>
      </c>
      <c r="AY92" s="44" t="s">
        <v>67</v>
      </c>
      <c r="AZ92" s="44" t="s">
        <v>68</v>
      </c>
      <c r="BA92" s="44" t="s">
        <v>69</v>
      </c>
      <c r="BB92" s="44" t="s">
        <v>70</v>
      </c>
      <c r="BC92" s="44" t="s">
        <v>71</v>
      </c>
      <c r="BD92" s="45" t="s">
        <v>72</v>
      </c>
      <c r="BE92" s="22"/>
    </row>
    <row r="93" spans="1:91" s="2" customFormat="1" ht="10.9" customHeight="1">
      <c r="A93" s="22"/>
      <c r="B93" s="170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22"/>
      <c r="AR93" s="23"/>
      <c r="AS93" s="46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8"/>
      <c r="BE93" s="22"/>
    </row>
    <row r="94" spans="1:91" s="6" customFormat="1" ht="32.450000000000003" customHeight="1">
      <c r="B94" s="321"/>
      <c r="C94" s="322" t="s">
        <v>73</v>
      </c>
      <c r="D94" s="323"/>
      <c r="E94" s="323"/>
      <c r="F94" s="323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24">
        <f>ROUND(SUM(AG95:AG100),2)</f>
        <v>0</v>
      </c>
      <c r="AH94" s="324"/>
      <c r="AI94" s="324"/>
      <c r="AJ94" s="324"/>
      <c r="AK94" s="324"/>
      <c r="AL94" s="324"/>
      <c r="AM94" s="324"/>
      <c r="AN94" s="325">
        <f t="shared" ref="AN94:AN100" si="0">SUM(AG94,AT94)</f>
        <v>0</v>
      </c>
      <c r="AO94" s="325"/>
      <c r="AP94" s="325"/>
      <c r="AQ94" s="51" t="s">
        <v>1</v>
      </c>
      <c r="AR94" s="49"/>
      <c r="AS94" s="52">
        <f>ROUND(SUM(AS95:AS100),2)</f>
        <v>0</v>
      </c>
      <c r="AT94" s="53">
        <f t="shared" ref="AT94:AT100" si="1">ROUND(SUM(AV94:AW94),2)</f>
        <v>0</v>
      </c>
      <c r="AU94" s="54">
        <f>ROUND(SUM(AU95:AU100),5)</f>
        <v>153.21485999999999</v>
      </c>
      <c r="AV94" s="53">
        <f>ROUND(AZ94*L29,2)</f>
        <v>0</v>
      </c>
      <c r="AW94" s="53">
        <f>ROUND(BA94*L30,2)</f>
        <v>0</v>
      </c>
      <c r="AX94" s="53">
        <f>ROUND(BB94*L29,2)</f>
        <v>0</v>
      </c>
      <c r="AY94" s="53">
        <f>ROUND(BC94*L30,2)</f>
        <v>0</v>
      </c>
      <c r="AZ94" s="53">
        <f>ROUND(SUM(AZ95:AZ100),2)</f>
        <v>0</v>
      </c>
      <c r="BA94" s="53">
        <f>ROUND(SUM(BA95:BA100),2)</f>
        <v>0</v>
      </c>
      <c r="BB94" s="53">
        <f>ROUND(SUM(BB95:BB100),2)</f>
        <v>0</v>
      </c>
      <c r="BC94" s="53">
        <f>ROUND(SUM(BC95:BC100),2)</f>
        <v>0</v>
      </c>
      <c r="BD94" s="55">
        <f>ROUND(SUM(BD95:BD100),2)</f>
        <v>0</v>
      </c>
      <c r="BS94" s="56" t="s">
        <v>74</v>
      </c>
      <c r="BT94" s="56" t="s">
        <v>75</v>
      </c>
      <c r="BU94" s="57" t="s">
        <v>76</v>
      </c>
      <c r="BV94" s="56" t="s">
        <v>77</v>
      </c>
      <c r="BW94" s="56" t="s">
        <v>4</v>
      </c>
      <c r="BX94" s="56" t="s">
        <v>78</v>
      </c>
      <c r="CL94" s="56" t="s">
        <v>1</v>
      </c>
    </row>
    <row r="95" spans="1:91" s="7" customFormat="1" ht="16.5" customHeight="1">
      <c r="A95" s="58" t="s">
        <v>79</v>
      </c>
      <c r="B95" s="326"/>
      <c r="C95" s="327"/>
      <c r="D95" s="328" t="s">
        <v>80</v>
      </c>
      <c r="E95" s="328"/>
      <c r="F95" s="328"/>
      <c r="G95" s="328"/>
      <c r="H95" s="328"/>
      <c r="I95" s="329"/>
      <c r="J95" s="328" t="s">
        <v>81</v>
      </c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30">
        <f>'01 - Stavební práce'!J30</f>
        <v>0</v>
      </c>
      <c r="AH95" s="331"/>
      <c r="AI95" s="331"/>
      <c r="AJ95" s="331"/>
      <c r="AK95" s="331"/>
      <c r="AL95" s="331"/>
      <c r="AM95" s="331"/>
      <c r="AN95" s="330">
        <f t="shared" si="0"/>
        <v>0</v>
      </c>
      <c r="AO95" s="331"/>
      <c r="AP95" s="331"/>
      <c r="AQ95" s="60" t="s">
        <v>82</v>
      </c>
      <c r="AR95" s="59"/>
      <c r="AS95" s="61">
        <v>0</v>
      </c>
      <c r="AT95" s="62">
        <f t="shared" si="1"/>
        <v>0</v>
      </c>
      <c r="AU95" s="63">
        <f>'01 - Stavební práce'!P129</f>
        <v>153.21485899999999</v>
      </c>
      <c r="AV95" s="62">
        <f>'01 - Stavební práce'!J33</f>
        <v>0</v>
      </c>
      <c r="AW95" s="62">
        <f>'01 - Stavební práce'!J34</f>
        <v>0</v>
      </c>
      <c r="AX95" s="62">
        <f>'01 - Stavební práce'!J35</f>
        <v>0</v>
      </c>
      <c r="AY95" s="62">
        <f>'01 - Stavební práce'!J36</f>
        <v>0</v>
      </c>
      <c r="AZ95" s="62">
        <f>'01 - Stavební práce'!F33</f>
        <v>0</v>
      </c>
      <c r="BA95" s="62">
        <f>'01 - Stavební práce'!F34</f>
        <v>0</v>
      </c>
      <c r="BB95" s="62">
        <f>'01 - Stavební práce'!F35</f>
        <v>0</v>
      </c>
      <c r="BC95" s="62">
        <f>'01 - Stavební práce'!F36</f>
        <v>0</v>
      </c>
      <c r="BD95" s="64">
        <f>'01 - Stavební práce'!F37</f>
        <v>0</v>
      </c>
      <c r="BT95" s="65" t="s">
        <v>83</v>
      </c>
      <c r="BV95" s="65" t="s">
        <v>77</v>
      </c>
      <c r="BW95" s="65" t="s">
        <v>84</v>
      </c>
      <c r="BX95" s="65" t="s">
        <v>4</v>
      </c>
      <c r="CL95" s="65" t="s">
        <v>1</v>
      </c>
      <c r="CM95" s="65" t="s">
        <v>85</v>
      </c>
    </row>
    <row r="96" spans="1:91" s="7" customFormat="1" ht="16.5" customHeight="1">
      <c r="A96" s="58" t="s">
        <v>79</v>
      </c>
      <c r="B96" s="326"/>
      <c r="C96" s="327"/>
      <c r="D96" s="328" t="s">
        <v>86</v>
      </c>
      <c r="E96" s="328"/>
      <c r="F96" s="328"/>
      <c r="G96" s="328"/>
      <c r="H96" s="328"/>
      <c r="I96" s="329"/>
      <c r="J96" s="328" t="s">
        <v>87</v>
      </c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30">
        <f>'02 - AC část'!J30</f>
        <v>0</v>
      </c>
      <c r="AH96" s="331"/>
      <c r="AI96" s="331"/>
      <c r="AJ96" s="331"/>
      <c r="AK96" s="331"/>
      <c r="AL96" s="331"/>
      <c r="AM96" s="331"/>
      <c r="AN96" s="330">
        <f t="shared" si="0"/>
        <v>0</v>
      </c>
      <c r="AO96" s="331"/>
      <c r="AP96" s="331"/>
      <c r="AQ96" s="60" t="s">
        <v>82</v>
      </c>
      <c r="AR96" s="59"/>
      <c r="AS96" s="61">
        <v>0</v>
      </c>
      <c r="AT96" s="62">
        <f t="shared" si="1"/>
        <v>0</v>
      </c>
      <c r="AU96" s="63">
        <f>'02 - AC část'!P121</f>
        <v>0</v>
      </c>
      <c r="AV96" s="62">
        <f>'02 - AC část'!J33</f>
        <v>0</v>
      </c>
      <c r="AW96" s="62">
        <f>'02 - AC část'!J34</f>
        <v>0</v>
      </c>
      <c r="AX96" s="62">
        <f>'02 - AC část'!J35</f>
        <v>0</v>
      </c>
      <c r="AY96" s="62">
        <f>'02 - AC část'!J36</f>
        <v>0</v>
      </c>
      <c r="AZ96" s="62">
        <f>'02 - AC část'!F33</f>
        <v>0</v>
      </c>
      <c r="BA96" s="62">
        <f>'02 - AC část'!F34</f>
        <v>0</v>
      </c>
      <c r="BB96" s="62">
        <f>'02 - AC část'!F35</f>
        <v>0</v>
      </c>
      <c r="BC96" s="62">
        <f>'02 - AC část'!F36</f>
        <v>0</v>
      </c>
      <c r="BD96" s="64">
        <f>'02 - AC část'!F37</f>
        <v>0</v>
      </c>
      <c r="BT96" s="65" t="s">
        <v>83</v>
      </c>
      <c r="BV96" s="65" t="s">
        <v>77</v>
      </c>
      <c r="BW96" s="65" t="s">
        <v>88</v>
      </c>
      <c r="BX96" s="65" t="s">
        <v>4</v>
      </c>
      <c r="CL96" s="65" t="s">
        <v>1</v>
      </c>
      <c r="CM96" s="65" t="s">
        <v>85</v>
      </c>
    </row>
    <row r="97" spans="1:91" s="7" customFormat="1" ht="16.5" customHeight="1">
      <c r="A97" s="58" t="s">
        <v>79</v>
      </c>
      <c r="B97" s="326"/>
      <c r="C97" s="327"/>
      <c r="D97" s="328" t="s">
        <v>89</v>
      </c>
      <c r="E97" s="328"/>
      <c r="F97" s="328"/>
      <c r="G97" s="328"/>
      <c r="H97" s="328"/>
      <c r="I97" s="329"/>
      <c r="J97" s="328" t="s">
        <v>90</v>
      </c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  <c r="AG97" s="330">
        <f>'03 - DC část'!J30</f>
        <v>0</v>
      </c>
      <c r="AH97" s="331"/>
      <c r="AI97" s="331"/>
      <c r="AJ97" s="331"/>
      <c r="AK97" s="331"/>
      <c r="AL97" s="331"/>
      <c r="AM97" s="331"/>
      <c r="AN97" s="330">
        <f t="shared" si="0"/>
        <v>0</v>
      </c>
      <c r="AO97" s="331"/>
      <c r="AP97" s="331"/>
      <c r="AQ97" s="60" t="s">
        <v>82</v>
      </c>
      <c r="AR97" s="59"/>
      <c r="AS97" s="61">
        <v>0</v>
      </c>
      <c r="AT97" s="62">
        <f t="shared" si="1"/>
        <v>0</v>
      </c>
      <c r="AU97" s="63">
        <f>'03 - DC část'!P121</f>
        <v>0</v>
      </c>
      <c r="AV97" s="62">
        <f>'03 - DC část'!J33</f>
        <v>0</v>
      </c>
      <c r="AW97" s="62">
        <f>'03 - DC část'!J34</f>
        <v>0</v>
      </c>
      <c r="AX97" s="62">
        <f>'03 - DC část'!J35</f>
        <v>0</v>
      </c>
      <c r="AY97" s="62">
        <f>'03 - DC část'!J36</f>
        <v>0</v>
      </c>
      <c r="AZ97" s="62">
        <f>'03 - DC část'!F33</f>
        <v>0</v>
      </c>
      <c r="BA97" s="62">
        <f>'03 - DC část'!F34</f>
        <v>0</v>
      </c>
      <c r="BB97" s="62">
        <f>'03 - DC část'!F35</f>
        <v>0</v>
      </c>
      <c r="BC97" s="62">
        <f>'03 - DC část'!F36</f>
        <v>0</v>
      </c>
      <c r="BD97" s="64">
        <f>'03 - DC část'!F37</f>
        <v>0</v>
      </c>
      <c r="BT97" s="65" t="s">
        <v>83</v>
      </c>
      <c r="BV97" s="65" t="s">
        <v>77</v>
      </c>
      <c r="BW97" s="65" t="s">
        <v>91</v>
      </c>
      <c r="BX97" s="65" t="s">
        <v>4</v>
      </c>
      <c r="CL97" s="65" t="s">
        <v>1</v>
      </c>
      <c r="CM97" s="65" t="s">
        <v>85</v>
      </c>
    </row>
    <row r="98" spans="1:91" s="7" customFormat="1" ht="16.5" customHeight="1">
      <c r="A98" s="58" t="s">
        <v>79</v>
      </c>
      <c r="B98" s="326"/>
      <c r="C98" s="327"/>
      <c r="D98" s="328" t="s">
        <v>92</v>
      </c>
      <c r="E98" s="328"/>
      <c r="F98" s="328"/>
      <c r="G98" s="328"/>
      <c r="H98" s="328"/>
      <c r="I98" s="329"/>
      <c r="J98" s="328" t="s">
        <v>93</v>
      </c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30">
        <f>'04 - Konstrukce'!J30</f>
        <v>0</v>
      </c>
      <c r="AH98" s="331"/>
      <c r="AI98" s="331"/>
      <c r="AJ98" s="331"/>
      <c r="AK98" s="331"/>
      <c r="AL98" s="331"/>
      <c r="AM98" s="331"/>
      <c r="AN98" s="330">
        <f t="shared" si="0"/>
        <v>0</v>
      </c>
      <c r="AO98" s="331"/>
      <c r="AP98" s="331"/>
      <c r="AQ98" s="60" t="s">
        <v>82</v>
      </c>
      <c r="AR98" s="59"/>
      <c r="AS98" s="61">
        <v>0</v>
      </c>
      <c r="AT98" s="62">
        <f t="shared" si="1"/>
        <v>0</v>
      </c>
      <c r="AU98" s="63">
        <f>'04 - Konstrukce'!P119</f>
        <v>0</v>
      </c>
      <c r="AV98" s="62">
        <f>'04 - Konstrukce'!J33</f>
        <v>0</v>
      </c>
      <c r="AW98" s="62">
        <f>'04 - Konstrukce'!J34</f>
        <v>0</v>
      </c>
      <c r="AX98" s="62">
        <f>'04 - Konstrukce'!J35</f>
        <v>0</v>
      </c>
      <c r="AY98" s="62">
        <f>'04 - Konstrukce'!J36</f>
        <v>0</v>
      </c>
      <c r="AZ98" s="62">
        <f>'04 - Konstrukce'!F33</f>
        <v>0</v>
      </c>
      <c r="BA98" s="62">
        <f>'04 - Konstrukce'!F34</f>
        <v>0</v>
      </c>
      <c r="BB98" s="62">
        <f>'04 - Konstrukce'!F35</f>
        <v>0</v>
      </c>
      <c r="BC98" s="62">
        <f>'04 - Konstrukce'!F36</f>
        <v>0</v>
      </c>
      <c r="BD98" s="64">
        <f>'04 - Konstrukce'!F37</f>
        <v>0</v>
      </c>
      <c r="BT98" s="65" t="s">
        <v>83</v>
      </c>
      <c r="BV98" s="65" t="s">
        <v>77</v>
      </c>
      <c r="BW98" s="65" t="s">
        <v>94</v>
      </c>
      <c r="BX98" s="65" t="s">
        <v>4</v>
      </c>
      <c r="CL98" s="65" t="s">
        <v>1</v>
      </c>
      <c r="CM98" s="65" t="s">
        <v>85</v>
      </c>
    </row>
    <row r="99" spans="1:91" s="7" customFormat="1" ht="16.5" customHeight="1">
      <c r="A99" s="58" t="s">
        <v>79</v>
      </c>
      <c r="B99" s="326"/>
      <c r="C99" s="327"/>
      <c r="D99" s="328" t="s">
        <v>95</v>
      </c>
      <c r="E99" s="328"/>
      <c r="F99" s="328"/>
      <c r="G99" s="328"/>
      <c r="H99" s="328"/>
      <c r="I99" s="329"/>
      <c r="J99" s="328" t="s">
        <v>96</v>
      </c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30">
        <f>'05 - Střídače a fotovolta...'!J30</f>
        <v>0</v>
      </c>
      <c r="AH99" s="331"/>
      <c r="AI99" s="331"/>
      <c r="AJ99" s="331"/>
      <c r="AK99" s="331"/>
      <c r="AL99" s="331"/>
      <c r="AM99" s="331"/>
      <c r="AN99" s="330">
        <f t="shared" si="0"/>
        <v>0</v>
      </c>
      <c r="AO99" s="331"/>
      <c r="AP99" s="331"/>
      <c r="AQ99" s="60" t="s">
        <v>82</v>
      </c>
      <c r="AR99" s="59"/>
      <c r="AS99" s="61">
        <v>0</v>
      </c>
      <c r="AT99" s="62">
        <f t="shared" si="1"/>
        <v>0</v>
      </c>
      <c r="AU99" s="63">
        <f>'05 - Střídače a fotovolta...'!P119</f>
        <v>0</v>
      </c>
      <c r="AV99" s="62">
        <f>'05 - Střídače a fotovolta...'!J33</f>
        <v>0</v>
      </c>
      <c r="AW99" s="62">
        <f>'05 - Střídače a fotovolta...'!J34</f>
        <v>0</v>
      </c>
      <c r="AX99" s="62">
        <f>'05 - Střídače a fotovolta...'!J35</f>
        <v>0</v>
      </c>
      <c r="AY99" s="62">
        <f>'05 - Střídače a fotovolta...'!J36</f>
        <v>0</v>
      </c>
      <c r="AZ99" s="62">
        <f>'05 - Střídače a fotovolta...'!F33</f>
        <v>0</v>
      </c>
      <c r="BA99" s="62">
        <f>'05 - Střídače a fotovolta...'!F34</f>
        <v>0</v>
      </c>
      <c r="BB99" s="62">
        <f>'05 - Střídače a fotovolta...'!F35</f>
        <v>0</v>
      </c>
      <c r="BC99" s="62">
        <f>'05 - Střídače a fotovolta...'!F36</f>
        <v>0</v>
      </c>
      <c r="BD99" s="64">
        <f>'05 - Střídače a fotovolta...'!F37</f>
        <v>0</v>
      </c>
      <c r="BT99" s="65" t="s">
        <v>83</v>
      </c>
      <c r="BV99" s="65" t="s">
        <v>77</v>
      </c>
      <c r="BW99" s="65" t="s">
        <v>97</v>
      </c>
      <c r="BX99" s="65" t="s">
        <v>4</v>
      </c>
      <c r="CL99" s="65" t="s">
        <v>1</v>
      </c>
      <c r="CM99" s="65" t="s">
        <v>85</v>
      </c>
    </row>
    <row r="100" spans="1:91" s="7" customFormat="1" ht="16.5" customHeight="1">
      <c r="A100" s="58" t="s">
        <v>79</v>
      </c>
      <c r="B100" s="326"/>
      <c r="C100" s="327"/>
      <c r="D100" s="328" t="s">
        <v>98</v>
      </c>
      <c r="E100" s="328"/>
      <c r="F100" s="328"/>
      <c r="G100" s="328"/>
      <c r="H100" s="328"/>
      <c r="I100" s="329"/>
      <c r="J100" s="328" t="s">
        <v>99</v>
      </c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30">
        <f>'06 - VRN'!J30</f>
        <v>0</v>
      </c>
      <c r="AH100" s="331"/>
      <c r="AI100" s="331"/>
      <c r="AJ100" s="331"/>
      <c r="AK100" s="331"/>
      <c r="AL100" s="331"/>
      <c r="AM100" s="331"/>
      <c r="AN100" s="330">
        <f t="shared" si="0"/>
        <v>0</v>
      </c>
      <c r="AO100" s="331"/>
      <c r="AP100" s="331"/>
      <c r="AQ100" s="60" t="s">
        <v>100</v>
      </c>
      <c r="AR100" s="59"/>
      <c r="AS100" s="66">
        <v>0</v>
      </c>
      <c r="AT100" s="67">
        <f t="shared" si="1"/>
        <v>0</v>
      </c>
      <c r="AU100" s="68">
        <f>'06 - VRN'!P120</f>
        <v>0</v>
      </c>
      <c r="AV100" s="67">
        <f>'06 - VRN'!J33</f>
        <v>0</v>
      </c>
      <c r="AW100" s="67">
        <f>'06 - VRN'!J34</f>
        <v>0</v>
      </c>
      <c r="AX100" s="67">
        <f>'06 - VRN'!J35</f>
        <v>0</v>
      </c>
      <c r="AY100" s="67">
        <f>'06 - VRN'!J36</f>
        <v>0</v>
      </c>
      <c r="AZ100" s="67">
        <f>'06 - VRN'!F33</f>
        <v>0</v>
      </c>
      <c r="BA100" s="67">
        <f>'06 - VRN'!F34</f>
        <v>0</v>
      </c>
      <c r="BB100" s="67">
        <f>'06 - VRN'!F35</f>
        <v>0</v>
      </c>
      <c r="BC100" s="67">
        <f>'06 - VRN'!F36</f>
        <v>0</v>
      </c>
      <c r="BD100" s="69">
        <f>'06 - VRN'!F37</f>
        <v>0</v>
      </c>
      <c r="BT100" s="65" t="s">
        <v>83</v>
      </c>
      <c r="BV100" s="65" t="s">
        <v>77</v>
      </c>
      <c r="BW100" s="65" t="s">
        <v>101</v>
      </c>
      <c r="BX100" s="65" t="s">
        <v>4</v>
      </c>
      <c r="CL100" s="65" t="s">
        <v>1</v>
      </c>
      <c r="CM100" s="65" t="s">
        <v>85</v>
      </c>
    </row>
    <row r="101" spans="1:91" s="2" customFormat="1" ht="30" customHeight="1">
      <c r="A101" s="22"/>
      <c r="B101" s="170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22"/>
      <c r="AR101" s="23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</row>
    <row r="102" spans="1:91" s="2" customFormat="1" ht="6.95" customHeight="1">
      <c r="A102" s="22"/>
      <c r="B102" s="304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33"/>
      <c r="AR102" s="23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</row>
    <row r="104" spans="1:91" s="8" customFormat="1" ht="210" customHeight="1">
      <c r="A104" s="72"/>
      <c r="B104" s="332"/>
      <c r="C104" s="220"/>
      <c r="D104" s="220"/>
      <c r="E104" s="333" t="s">
        <v>595</v>
      </c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U104" s="334"/>
      <c r="V104" s="334"/>
      <c r="W104" s="334"/>
      <c r="X104" s="334"/>
      <c r="Y104" s="334"/>
      <c r="Z104" s="334"/>
      <c r="AA104" s="334"/>
      <c r="AB104" s="334"/>
      <c r="AC104" s="334"/>
      <c r="AD104" s="334"/>
      <c r="AE104" s="334"/>
      <c r="AF104" s="334"/>
      <c r="AG104" s="334"/>
      <c r="AH104" s="334"/>
      <c r="AI104" s="334"/>
      <c r="AJ104" s="334"/>
      <c r="AK104" s="334"/>
      <c r="AL104" s="335"/>
      <c r="AM104" s="335"/>
      <c r="AN104" s="335"/>
      <c r="AO104" s="335"/>
      <c r="AP104" s="335"/>
    </row>
    <row r="105" spans="1:91" s="120" customFormat="1" ht="6.95" customHeight="1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</row>
    <row r="106" spans="1:91" s="120" customFormat="1" ht="6.95" customHeight="1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</row>
  </sheetData>
  <sheetProtection password="CA50" sheet="1" objects="1" scenarios="1"/>
  <mergeCells count="61">
    <mergeCell ref="L85:AJ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N96:AP96"/>
    <mergeCell ref="AG96:AM96"/>
    <mergeCell ref="J97:AF97"/>
    <mergeCell ref="AG97:AM97"/>
    <mergeCell ref="D97:H97"/>
    <mergeCell ref="AN97:AP97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K30:AO30"/>
    <mergeCell ref="L30:P30"/>
    <mergeCell ref="W30:AE30"/>
    <mergeCell ref="K5:AJ5"/>
    <mergeCell ref="K6:AJ6"/>
    <mergeCell ref="E23:AN23"/>
    <mergeCell ref="AK26:AO26"/>
    <mergeCell ref="L28:P28"/>
    <mergeCell ref="W28:AE28"/>
    <mergeCell ref="AK28:AO28"/>
    <mergeCell ref="E104:AK104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</mergeCells>
  <hyperlinks>
    <hyperlink ref="A95" location="'01 - Stavební práce'!C2" display="/"/>
    <hyperlink ref="A96" location="'02 - AC část'!C2" display="/"/>
    <hyperlink ref="A97" location="'03 - DC část'!C2" display="/"/>
    <hyperlink ref="A98" location="'04 - Konstrukce'!C2" display="/"/>
    <hyperlink ref="A99" location="'05 - Střídače a fotovolta...'!C2" display="/"/>
    <hyperlink ref="A100" location="'06 - VRN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06"/>
  <sheetViews>
    <sheetView showGridLines="0" topLeftCell="A68" workbookViewId="0">
      <selection activeCell="J133" sqref="J13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260" customWidth="1"/>
    <col min="6" max="6" width="50.83203125" style="260" customWidth="1"/>
    <col min="7" max="7" width="7.5" style="260" customWidth="1"/>
    <col min="8" max="8" width="14" style="260" customWidth="1"/>
    <col min="9" max="9" width="15.83203125" style="263" customWidth="1"/>
    <col min="10" max="10" width="22.33203125" style="260" customWidth="1"/>
    <col min="11" max="11" width="22.33203125" style="260" hidden="1" customWidth="1"/>
    <col min="12" max="12" width="9.33203125" style="260" customWidth="1"/>
    <col min="13" max="13" width="10.83203125" style="260" hidden="1" customWidth="1"/>
    <col min="14" max="14" width="9.33203125" style="260" hidden="1"/>
    <col min="15" max="20" width="14.1640625" style="260" hidden="1" customWidth="1"/>
    <col min="21" max="21" width="16.33203125" style="260" hidden="1" customWidth="1"/>
    <col min="22" max="22" width="12.33203125" style="260" customWidth="1"/>
    <col min="23" max="23" width="16.33203125" style="260" customWidth="1"/>
    <col min="24" max="24" width="12.33203125" style="260" customWidth="1"/>
    <col min="25" max="25" width="15" style="260" customWidth="1"/>
    <col min="26" max="26" width="11" style="260" customWidth="1"/>
    <col min="27" max="27" width="15" style="260" customWidth="1"/>
    <col min="28" max="28" width="16.33203125" style="260" customWidth="1"/>
    <col min="29" max="29" width="11" style="260" customWidth="1"/>
    <col min="30" max="30" width="15" style="260" customWidth="1"/>
    <col min="31" max="31" width="16.33203125" style="260" customWidth="1"/>
    <col min="32" max="37" width="9.33203125" style="260"/>
    <col min="44" max="65" width="9.33203125" style="1" hidden="1"/>
  </cols>
  <sheetData>
    <row r="1" spans="1:46">
      <c r="A1" s="70"/>
    </row>
    <row r="2" spans="1:46" s="1" customFormat="1" ht="36.950000000000003" customHeight="1">
      <c r="E2" s="260"/>
      <c r="F2" s="260"/>
      <c r="G2" s="260"/>
      <c r="H2" s="260"/>
      <c r="I2" s="263"/>
      <c r="J2" s="260"/>
      <c r="K2" s="260"/>
      <c r="L2" s="255" t="s">
        <v>5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T2" s="15" t="s">
        <v>84</v>
      </c>
    </row>
    <row r="3" spans="1:46" s="1" customFormat="1" ht="6.95" customHeight="1">
      <c r="B3" s="16"/>
      <c r="C3" s="17"/>
      <c r="D3" s="17"/>
      <c r="E3" s="261"/>
      <c r="F3" s="261"/>
      <c r="G3" s="261"/>
      <c r="H3" s="261"/>
      <c r="I3" s="264"/>
      <c r="J3" s="261"/>
      <c r="K3" s="261"/>
      <c r="L3" s="262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T3" s="15" t="s">
        <v>85</v>
      </c>
    </row>
    <row r="4" spans="1:46" s="1" customFormat="1" ht="24.95" customHeight="1">
      <c r="B4" s="18"/>
      <c r="D4" s="19" t="s">
        <v>102</v>
      </c>
      <c r="E4" s="260"/>
      <c r="F4" s="260"/>
      <c r="G4" s="260"/>
      <c r="H4" s="260"/>
      <c r="I4" s="263"/>
      <c r="J4" s="260"/>
      <c r="K4" s="260"/>
      <c r="L4" s="262"/>
      <c r="M4" s="122" t="s">
        <v>10</v>
      </c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T4" s="15" t="s">
        <v>3</v>
      </c>
    </row>
    <row r="5" spans="1:46" s="1" customFormat="1" ht="6.95" customHeight="1">
      <c r="B5" s="18"/>
      <c r="E5" s="260"/>
      <c r="F5" s="260"/>
      <c r="G5" s="260"/>
      <c r="H5" s="260"/>
      <c r="I5" s="263"/>
      <c r="J5" s="260"/>
      <c r="K5" s="260"/>
      <c r="L5" s="262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</row>
    <row r="6" spans="1:46" s="1" customFormat="1" ht="12" customHeight="1">
      <c r="B6" s="18"/>
      <c r="D6" s="21" t="s">
        <v>14</v>
      </c>
      <c r="E6" s="260"/>
      <c r="F6" s="260"/>
      <c r="G6" s="260"/>
      <c r="H6" s="260"/>
      <c r="I6" s="263"/>
      <c r="J6" s="260"/>
      <c r="K6" s="260"/>
      <c r="L6" s="262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</row>
    <row r="7" spans="1:46" s="1" customFormat="1" ht="16.5" customHeight="1">
      <c r="B7" s="18"/>
      <c r="E7" s="256" t="str">
        <f>'Rekapitulace stavby'!K6</f>
        <v>Fotovoltaická elektrárna JM</v>
      </c>
      <c r="F7" s="128"/>
      <c r="G7" s="128"/>
      <c r="H7" s="128"/>
      <c r="I7" s="263"/>
      <c r="J7" s="260"/>
      <c r="K7" s="260"/>
      <c r="L7" s="262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</row>
    <row r="8" spans="1:46" s="2" customFormat="1" ht="12" customHeight="1">
      <c r="A8" s="22"/>
      <c r="B8" s="23"/>
      <c r="C8" s="22"/>
      <c r="D8" s="21" t="s">
        <v>103</v>
      </c>
      <c r="E8" s="123"/>
      <c r="F8" s="123"/>
      <c r="G8" s="123"/>
      <c r="H8" s="123"/>
      <c r="I8" s="223"/>
      <c r="J8" s="123"/>
      <c r="K8" s="123"/>
      <c r="L8" s="124"/>
      <c r="M8" s="125"/>
      <c r="N8" s="125"/>
      <c r="O8" s="125"/>
      <c r="P8" s="125"/>
      <c r="Q8" s="125"/>
      <c r="R8" s="125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5"/>
      <c r="AG8" s="125"/>
      <c r="AH8" s="125"/>
      <c r="AI8" s="125"/>
      <c r="AJ8" s="125"/>
      <c r="AK8" s="125"/>
    </row>
    <row r="9" spans="1:46" s="2" customFormat="1" ht="16.5" customHeight="1">
      <c r="A9" s="22"/>
      <c r="B9" s="23"/>
      <c r="C9" s="22"/>
      <c r="D9" s="22"/>
      <c r="E9" s="257" t="s">
        <v>104</v>
      </c>
      <c r="F9" s="123"/>
      <c r="G9" s="123"/>
      <c r="H9" s="123"/>
      <c r="I9" s="223"/>
      <c r="J9" s="123"/>
      <c r="K9" s="123"/>
      <c r="L9" s="124"/>
      <c r="M9" s="125"/>
      <c r="N9" s="125"/>
      <c r="O9" s="125"/>
      <c r="P9" s="125"/>
      <c r="Q9" s="125"/>
      <c r="R9" s="125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5"/>
      <c r="AG9" s="125"/>
      <c r="AH9" s="125"/>
      <c r="AI9" s="125"/>
      <c r="AJ9" s="125"/>
      <c r="AK9" s="125"/>
    </row>
    <row r="10" spans="1:46" s="2" customFormat="1">
      <c r="A10" s="22"/>
      <c r="B10" s="23"/>
      <c r="C10" s="22"/>
      <c r="D10" s="22"/>
      <c r="E10" s="123"/>
      <c r="F10" s="123"/>
      <c r="G10" s="123"/>
      <c r="H10" s="123"/>
      <c r="I10" s="223"/>
      <c r="J10" s="123"/>
      <c r="K10" s="123"/>
      <c r="L10" s="124"/>
      <c r="M10" s="125"/>
      <c r="N10" s="125"/>
      <c r="O10" s="125"/>
      <c r="P10" s="125"/>
      <c r="Q10" s="125"/>
      <c r="R10" s="125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5"/>
      <c r="AG10" s="125"/>
      <c r="AH10" s="125"/>
      <c r="AI10" s="125"/>
      <c r="AJ10" s="125"/>
      <c r="AK10" s="125"/>
    </row>
    <row r="11" spans="1:46" s="2" customFormat="1" ht="12" customHeight="1">
      <c r="A11" s="22"/>
      <c r="B11" s="23"/>
      <c r="C11" s="22"/>
      <c r="D11" s="21" t="s">
        <v>16</v>
      </c>
      <c r="E11" s="123"/>
      <c r="F11" s="127" t="s">
        <v>1</v>
      </c>
      <c r="G11" s="123"/>
      <c r="H11" s="123"/>
      <c r="I11" s="224" t="s">
        <v>17</v>
      </c>
      <c r="J11" s="127" t="s">
        <v>1</v>
      </c>
      <c r="K11" s="123"/>
      <c r="L11" s="124"/>
      <c r="M11" s="125"/>
      <c r="N11" s="125"/>
      <c r="O11" s="125"/>
      <c r="P11" s="125"/>
      <c r="Q11" s="125"/>
      <c r="R11" s="125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5"/>
      <c r="AG11" s="125"/>
      <c r="AH11" s="125"/>
      <c r="AI11" s="125"/>
      <c r="AJ11" s="125"/>
      <c r="AK11" s="125"/>
    </row>
    <row r="12" spans="1:46" s="2" customFormat="1" ht="12" customHeight="1">
      <c r="A12" s="22"/>
      <c r="B12" s="23"/>
      <c r="C12" s="22"/>
      <c r="D12" s="21" t="s">
        <v>18</v>
      </c>
      <c r="E12" s="123"/>
      <c r="F12" s="127" t="s">
        <v>19</v>
      </c>
      <c r="G12" s="123"/>
      <c r="H12" s="123"/>
      <c r="I12" s="224" t="s">
        <v>20</v>
      </c>
      <c r="J12" s="129" t="str">
        <f>'Rekapitulace stavby'!AN8</f>
        <v>20. 1. 2025</v>
      </c>
      <c r="K12" s="123"/>
      <c r="L12" s="124"/>
      <c r="M12" s="125"/>
      <c r="N12" s="125"/>
      <c r="O12" s="125"/>
      <c r="P12" s="125"/>
      <c r="Q12" s="125"/>
      <c r="R12" s="125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5"/>
      <c r="AG12" s="125"/>
      <c r="AH12" s="125"/>
      <c r="AI12" s="125"/>
      <c r="AJ12" s="125"/>
      <c r="AK12" s="125"/>
    </row>
    <row r="13" spans="1:46" s="2" customFormat="1" ht="10.9" customHeight="1">
      <c r="A13" s="22"/>
      <c r="B13" s="23"/>
      <c r="C13" s="22"/>
      <c r="D13" s="22"/>
      <c r="E13" s="123"/>
      <c r="F13" s="123"/>
      <c r="G13" s="123"/>
      <c r="H13" s="123"/>
      <c r="I13" s="223"/>
      <c r="J13" s="123"/>
      <c r="K13" s="123"/>
      <c r="L13" s="124"/>
      <c r="M13" s="125"/>
      <c r="N13" s="125"/>
      <c r="O13" s="125"/>
      <c r="P13" s="125"/>
      <c r="Q13" s="125"/>
      <c r="R13" s="125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5"/>
      <c r="AG13" s="125"/>
      <c r="AH13" s="125"/>
      <c r="AI13" s="125"/>
      <c r="AJ13" s="125"/>
      <c r="AK13" s="125"/>
    </row>
    <row r="14" spans="1:46" s="2" customFormat="1" ht="12" customHeight="1">
      <c r="A14" s="22"/>
      <c r="B14" s="23"/>
      <c r="C14" s="22"/>
      <c r="D14" s="21" t="s">
        <v>22</v>
      </c>
      <c r="E14" s="123"/>
      <c r="F14" s="123"/>
      <c r="G14" s="123"/>
      <c r="H14" s="123"/>
      <c r="I14" s="224" t="s">
        <v>23</v>
      </c>
      <c r="J14" s="127" t="s">
        <v>24</v>
      </c>
      <c r="K14" s="123"/>
      <c r="L14" s="124"/>
      <c r="M14" s="125"/>
      <c r="N14" s="125"/>
      <c r="O14" s="125"/>
      <c r="P14" s="125"/>
      <c r="Q14" s="125"/>
      <c r="R14" s="125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5"/>
      <c r="AG14" s="125"/>
      <c r="AH14" s="125"/>
      <c r="AI14" s="125"/>
      <c r="AJ14" s="125"/>
      <c r="AK14" s="125"/>
    </row>
    <row r="15" spans="1:46" s="2" customFormat="1" ht="18" customHeight="1">
      <c r="A15" s="22"/>
      <c r="B15" s="23"/>
      <c r="C15" s="22"/>
      <c r="D15" s="22"/>
      <c r="E15" s="127" t="s">
        <v>25</v>
      </c>
      <c r="F15" s="123"/>
      <c r="G15" s="123"/>
      <c r="H15" s="123"/>
      <c r="I15" s="224" t="s">
        <v>26</v>
      </c>
      <c r="J15" s="127" t="s">
        <v>27</v>
      </c>
      <c r="K15" s="123"/>
      <c r="L15" s="124"/>
      <c r="M15" s="125"/>
      <c r="N15" s="125"/>
      <c r="O15" s="125"/>
      <c r="P15" s="125"/>
      <c r="Q15" s="125"/>
      <c r="R15" s="125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5"/>
      <c r="AG15" s="125"/>
      <c r="AH15" s="125"/>
      <c r="AI15" s="125"/>
      <c r="AJ15" s="125"/>
      <c r="AK15" s="125"/>
    </row>
    <row r="16" spans="1:46" s="2" customFormat="1" ht="6.95" customHeight="1">
      <c r="A16" s="22"/>
      <c r="B16" s="23"/>
      <c r="C16" s="22"/>
      <c r="D16" s="22"/>
      <c r="E16" s="123"/>
      <c r="F16" s="123"/>
      <c r="G16" s="123"/>
      <c r="H16" s="123"/>
      <c r="I16" s="223"/>
      <c r="J16" s="123"/>
      <c r="K16" s="123"/>
      <c r="L16" s="124"/>
      <c r="M16" s="125"/>
      <c r="N16" s="125"/>
      <c r="O16" s="125"/>
      <c r="P16" s="125"/>
      <c r="Q16" s="125"/>
      <c r="R16" s="125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5"/>
      <c r="AG16" s="125"/>
      <c r="AH16" s="125"/>
      <c r="AI16" s="125"/>
      <c r="AJ16" s="125"/>
      <c r="AK16" s="125"/>
    </row>
    <row r="17" spans="1:37" s="2" customFormat="1" ht="12" customHeight="1">
      <c r="A17" s="22"/>
      <c r="B17" s="23"/>
      <c r="C17" s="22"/>
      <c r="D17" s="21" t="s">
        <v>28</v>
      </c>
      <c r="E17" s="123"/>
      <c r="F17" s="123"/>
      <c r="G17" s="123"/>
      <c r="H17" s="123"/>
      <c r="I17" s="224" t="s">
        <v>23</v>
      </c>
      <c r="J17" s="127" t="str">
        <f>'Rekapitulace stavby'!AN13</f>
        <v/>
      </c>
      <c r="K17" s="123"/>
      <c r="L17" s="124"/>
      <c r="M17" s="125"/>
      <c r="N17" s="125"/>
      <c r="O17" s="125"/>
      <c r="P17" s="125"/>
      <c r="Q17" s="125"/>
      <c r="R17" s="125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5"/>
      <c r="AG17" s="125"/>
      <c r="AH17" s="125"/>
      <c r="AI17" s="125"/>
      <c r="AJ17" s="125"/>
      <c r="AK17" s="125"/>
    </row>
    <row r="18" spans="1:37" s="2" customFormat="1" ht="18" customHeight="1">
      <c r="A18" s="22"/>
      <c r="B18" s="23"/>
      <c r="C18" s="22"/>
      <c r="D18" s="22"/>
      <c r="E18" s="127" t="str">
        <f>'Rekapitulace stavby'!E14</f>
        <v xml:space="preserve"> </v>
      </c>
      <c r="F18" s="127"/>
      <c r="G18" s="127"/>
      <c r="H18" s="127"/>
      <c r="I18" s="224" t="s">
        <v>26</v>
      </c>
      <c r="J18" s="127" t="str">
        <f>'Rekapitulace stavby'!AN14</f>
        <v/>
      </c>
      <c r="K18" s="123"/>
      <c r="L18" s="124"/>
      <c r="M18" s="125"/>
      <c r="N18" s="125"/>
      <c r="O18" s="125"/>
      <c r="P18" s="125"/>
      <c r="Q18" s="125"/>
      <c r="R18" s="125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5"/>
      <c r="AG18" s="125"/>
      <c r="AH18" s="125"/>
      <c r="AI18" s="125"/>
      <c r="AJ18" s="125"/>
      <c r="AK18" s="125"/>
    </row>
    <row r="19" spans="1:37" s="2" customFormat="1" ht="6.95" customHeight="1">
      <c r="A19" s="22"/>
      <c r="B19" s="23"/>
      <c r="C19" s="22"/>
      <c r="D19" s="22"/>
      <c r="E19" s="123"/>
      <c r="F19" s="123"/>
      <c r="G19" s="123"/>
      <c r="H19" s="123"/>
      <c r="I19" s="223"/>
      <c r="J19" s="123"/>
      <c r="K19" s="123"/>
      <c r="L19" s="124"/>
      <c r="M19" s="125"/>
      <c r="N19" s="125"/>
      <c r="O19" s="125"/>
      <c r="P19" s="125"/>
      <c r="Q19" s="125"/>
      <c r="R19" s="125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5"/>
      <c r="AG19" s="125"/>
      <c r="AH19" s="125"/>
      <c r="AI19" s="125"/>
      <c r="AJ19" s="125"/>
      <c r="AK19" s="125"/>
    </row>
    <row r="20" spans="1:37" s="2" customFormat="1" ht="12" customHeight="1">
      <c r="A20" s="22"/>
      <c r="B20" s="23"/>
      <c r="C20" s="22"/>
      <c r="D20" s="21" t="s">
        <v>30</v>
      </c>
      <c r="E20" s="123"/>
      <c r="F20" s="123"/>
      <c r="G20" s="123"/>
      <c r="H20" s="123"/>
      <c r="I20" s="224" t="s">
        <v>23</v>
      </c>
      <c r="J20" s="127" t="str">
        <f>IF('Rekapitulace stavby'!AN16="","",'Rekapitulace stavby'!AN16)</f>
        <v/>
      </c>
      <c r="K20" s="123"/>
      <c r="L20" s="124"/>
      <c r="M20" s="125"/>
      <c r="N20" s="125"/>
      <c r="O20" s="125"/>
      <c r="P20" s="125"/>
      <c r="Q20" s="125"/>
      <c r="R20" s="125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5"/>
      <c r="AG20" s="125"/>
      <c r="AH20" s="125"/>
      <c r="AI20" s="125"/>
      <c r="AJ20" s="125"/>
      <c r="AK20" s="125"/>
    </row>
    <row r="21" spans="1:37" s="2" customFormat="1" ht="18" customHeight="1">
      <c r="A21" s="22"/>
      <c r="B21" s="23"/>
      <c r="C21" s="22"/>
      <c r="D21" s="22"/>
      <c r="E21" s="127" t="str">
        <f>IF('Rekapitulace stavby'!E17="","",'Rekapitulace stavby'!E17)</f>
        <v xml:space="preserve"> </v>
      </c>
      <c r="F21" s="123"/>
      <c r="G21" s="123"/>
      <c r="H21" s="123"/>
      <c r="I21" s="224" t="s">
        <v>26</v>
      </c>
      <c r="J21" s="127" t="str">
        <f>IF('Rekapitulace stavby'!AN17="","",'Rekapitulace stavby'!AN17)</f>
        <v/>
      </c>
      <c r="K21" s="123"/>
      <c r="L21" s="124"/>
      <c r="M21" s="125"/>
      <c r="N21" s="125"/>
      <c r="O21" s="125"/>
      <c r="P21" s="125"/>
      <c r="Q21" s="125"/>
      <c r="R21" s="125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5"/>
      <c r="AG21" s="125"/>
      <c r="AH21" s="125"/>
      <c r="AI21" s="125"/>
      <c r="AJ21" s="125"/>
      <c r="AK21" s="125"/>
    </row>
    <row r="22" spans="1:37" s="2" customFormat="1" ht="6.95" customHeight="1">
      <c r="A22" s="22"/>
      <c r="B22" s="23"/>
      <c r="C22" s="22"/>
      <c r="D22" s="22"/>
      <c r="E22" s="123"/>
      <c r="F22" s="123"/>
      <c r="G22" s="123"/>
      <c r="H22" s="123"/>
      <c r="I22" s="223"/>
      <c r="J22" s="123"/>
      <c r="K22" s="123"/>
      <c r="L22" s="124"/>
      <c r="M22" s="125"/>
      <c r="N22" s="125"/>
      <c r="O22" s="125"/>
      <c r="P22" s="125"/>
      <c r="Q22" s="125"/>
      <c r="R22" s="125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5"/>
      <c r="AG22" s="125"/>
      <c r="AH22" s="125"/>
      <c r="AI22" s="125"/>
      <c r="AJ22" s="125"/>
      <c r="AK22" s="125"/>
    </row>
    <row r="23" spans="1:37" s="2" customFormat="1" ht="12" customHeight="1">
      <c r="A23" s="22"/>
      <c r="B23" s="23"/>
      <c r="C23" s="22"/>
      <c r="D23" s="21" t="s">
        <v>32</v>
      </c>
      <c r="E23" s="123"/>
      <c r="F23" s="123"/>
      <c r="G23" s="123"/>
      <c r="H23" s="123"/>
      <c r="I23" s="224" t="s">
        <v>23</v>
      </c>
      <c r="J23" s="127" t="s">
        <v>1</v>
      </c>
      <c r="K23" s="123"/>
      <c r="L23" s="124"/>
      <c r="M23" s="125"/>
      <c r="N23" s="125"/>
      <c r="O23" s="125"/>
      <c r="P23" s="125"/>
      <c r="Q23" s="125"/>
      <c r="R23" s="125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5"/>
      <c r="AG23" s="125"/>
      <c r="AH23" s="125"/>
      <c r="AI23" s="125"/>
      <c r="AJ23" s="125"/>
      <c r="AK23" s="125"/>
    </row>
    <row r="24" spans="1:37" s="2" customFormat="1" ht="18" customHeight="1">
      <c r="A24" s="22"/>
      <c r="B24" s="23"/>
      <c r="C24" s="22"/>
      <c r="D24" s="22"/>
      <c r="E24" s="127" t="s">
        <v>33</v>
      </c>
      <c r="F24" s="123"/>
      <c r="G24" s="123"/>
      <c r="H24" s="123"/>
      <c r="I24" s="224" t="s">
        <v>26</v>
      </c>
      <c r="J24" s="127" t="s">
        <v>1</v>
      </c>
      <c r="K24" s="123"/>
      <c r="L24" s="124"/>
      <c r="M24" s="125"/>
      <c r="N24" s="125"/>
      <c r="O24" s="125"/>
      <c r="P24" s="125"/>
      <c r="Q24" s="125"/>
      <c r="R24" s="125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5"/>
      <c r="AG24" s="125"/>
      <c r="AH24" s="125"/>
      <c r="AI24" s="125"/>
      <c r="AJ24" s="125"/>
      <c r="AK24" s="125"/>
    </row>
    <row r="25" spans="1:37" s="2" customFormat="1" ht="6.95" customHeight="1">
      <c r="A25" s="22"/>
      <c r="B25" s="23"/>
      <c r="C25" s="22"/>
      <c r="D25" s="22"/>
      <c r="E25" s="123"/>
      <c r="F25" s="123"/>
      <c r="G25" s="123"/>
      <c r="H25" s="123"/>
      <c r="I25" s="223"/>
      <c r="J25" s="123"/>
      <c r="K25" s="123"/>
      <c r="L25" s="124"/>
      <c r="M25" s="125"/>
      <c r="N25" s="125"/>
      <c r="O25" s="125"/>
      <c r="P25" s="125"/>
      <c r="Q25" s="125"/>
      <c r="R25" s="125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5"/>
      <c r="AG25" s="125"/>
      <c r="AH25" s="125"/>
      <c r="AI25" s="125"/>
      <c r="AJ25" s="125"/>
      <c r="AK25" s="125"/>
    </row>
    <row r="26" spans="1:37" s="2" customFormat="1" ht="12" customHeight="1">
      <c r="A26" s="22"/>
      <c r="B26" s="23"/>
      <c r="C26" s="22"/>
      <c r="D26" s="21" t="s">
        <v>34</v>
      </c>
      <c r="E26" s="123"/>
      <c r="F26" s="123"/>
      <c r="G26" s="123"/>
      <c r="H26" s="123"/>
      <c r="I26" s="223"/>
      <c r="J26" s="123"/>
      <c r="K26" s="123"/>
      <c r="L26" s="124"/>
      <c r="M26" s="125"/>
      <c r="N26" s="125"/>
      <c r="O26" s="125"/>
      <c r="P26" s="125"/>
      <c r="Q26" s="125"/>
      <c r="R26" s="125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5"/>
      <c r="AG26" s="125"/>
      <c r="AH26" s="125"/>
      <c r="AI26" s="125"/>
      <c r="AJ26" s="125"/>
      <c r="AK26" s="125"/>
    </row>
    <row r="27" spans="1:37" s="8" customFormat="1" ht="6.95" customHeight="1">
      <c r="A27" s="72"/>
      <c r="B27" s="73"/>
      <c r="C27" s="72"/>
      <c r="D27" s="72"/>
      <c r="E27" s="258"/>
      <c r="F27" s="259"/>
      <c r="G27" s="259"/>
      <c r="H27" s="259"/>
      <c r="I27" s="265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</row>
    <row r="28" spans="1:37" s="2" customFormat="1" ht="6.95" customHeight="1">
      <c r="A28" s="22"/>
      <c r="B28" s="23"/>
      <c r="C28" s="22"/>
      <c r="D28" s="22"/>
      <c r="E28" s="123"/>
      <c r="F28" s="123"/>
      <c r="G28" s="123"/>
      <c r="H28" s="123"/>
      <c r="I28" s="223"/>
      <c r="J28" s="123"/>
      <c r="K28" s="123"/>
      <c r="L28" s="124"/>
      <c r="M28" s="125"/>
      <c r="N28" s="125"/>
      <c r="O28" s="125"/>
      <c r="P28" s="125"/>
      <c r="Q28" s="125"/>
      <c r="R28" s="125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5"/>
      <c r="AG28" s="125"/>
      <c r="AH28" s="125"/>
      <c r="AI28" s="125"/>
      <c r="AJ28" s="125"/>
      <c r="AK28" s="125"/>
    </row>
    <row r="29" spans="1:37" s="2" customFormat="1" ht="6.95" customHeight="1">
      <c r="A29" s="22"/>
      <c r="B29" s="23"/>
      <c r="C29" s="22"/>
      <c r="D29" s="47"/>
      <c r="E29" s="131"/>
      <c r="F29" s="131"/>
      <c r="G29" s="131"/>
      <c r="H29" s="131"/>
      <c r="I29" s="226"/>
      <c r="J29" s="131"/>
      <c r="K29" s="131"/>
      <c r="L29" s="124"/>
      <c r="M29" s="125"/>
      <c r="N29" s="125"/>
      <c r="O29" s="125"/>
      <c r="P29" s="125"/>
      <c r="Q29" s="125"/>
      <c r="R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5"/>
      <c r="AG29" s="125"/>
      <c r="AH29" s="125"/>
      <c r="AI29" s="125"/>
      <c r="AJ29" s="125"/>
      <c r="AK29" s="125"/>
    </row>
    <row r="30" spans="1:37" s="2" customFormat="1" ht="25.35" customHeight="1">
      <c r="A30" s="22"/>
      <c r="B30" s="23"/>
      <c r="C30" s="22"/>
      <c r="D30" s="75" t="s">
        <v>35</v>
      </c>
      <c r="E30" s="123"/>
      <c r="F30" s="123"/>
      <c r="G30" s="123"/>
      <c r="H30" s="123"/>
      <c r="I30" s="223"/>
      <c r="J30" s="132">
        <f>ROUND(J129, 2)</f>
        <v>0</v>
      </c>
      <c r="K30" s="123"/>
      <c r="L30" s="124"/>
      <c r="M30" s="125"/>
      <c r="N30" s="125"/>
      <c r="O30" s="125"/>
      <c r="P30" s="125"/>
      <c r="Q30" s="125"/>
      <c r="R30" s="125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5"/>
      <c r="AG30" s="125"/>
      <c r="AH30" s="125"/>
      <c r="AI30" s="125"/>
      <c r="AJ30" s="125"/>
      <c r="AK30" s="125"/>
    </row>
    <row r="31" spans="1:37" s="2" customFormat="1" ht="6.95" customHeight="1">
      <c r="A31" s="22"/>
      <c r="B31" s="23"/>
      <c r="C31" s="22"/>
      <c r="D31" s="47"/>
      <c r="E31" s="131"/>
      <c r="F31" s="131"/>
      <c r="G31" s="131"/>
      <c r="H31" s="131"/>
      <c r="I31" s="226"/>
      <c r="J31" s="131"/>
      <c r="K31" s="131"/>
      <c r="L31" s="124"/>
      <c r="M31" s="125"/>
      <c r="N31" s="125"/>
      <c r="O31" s="125"/>
      <c r="P31" s="125"/>
      <c r="Q31" s="125"/>
      <c r="R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5"/>
      <c r="AG31" s="125"/>
      <c r="AH31" s="125"/>
      <c r="AI31" s="125"/>
      <c r="AJ31" s="125"/>
      <c r="AK31" s="125"/>
    </row>
    <row r="32" spans="1:37" s="2" customFormat="1" ht="14.45" customHeight="1">
      <c r="A32" s="22"/>
      <c r="B32" s="23"/>
      <c r="C32" s="22"/>
      <c r="D32" s="22"/>
      <c r="E32" s="123"/>
      <c r="F32" s="133" t="s">
        <v>37</v>
      </c>
      <c r="G32" s="123"/>
      <c r="H32" s="123"/>
      <c r="I32" s="227" t="s">
        <v>36</v>
      </c>
      <c r="J32" s="133" t="s">
        <v>38</v>
      </c>
      <c r="K32" s="123"/>
      <c r="L32" s="124"/>
      <c r="M32" s="125"/>
      <c r="N32" s="125"/>
      <c r="O32" s="125"/>
      <c r="P32" s="125"/>
      <c r="Q32" s="125"/>
      <c r="R32" s="125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5"/>
      <c r="AG32" s="125"/>
      <c r="AH32" s="125"/>
      <c r="AI32" s="125"/>
      <c r="AJ32" s="125"/>
      <c r="AK32" s="125"/>
    </row>
    <row r="33" spans="1:37" s="2" customFormat="1" ht="14.45" customHeight="1">
      <c r="A33" s="22"/>
      <c r="B33" s="23"/>
      <c r="C33" s="22"/>
      <c r="D33" s="76" t="s">
        <v>39</v>
      </c>
      <c r="E33" s="128" t="s">
        <v>40</v>
      </c>
      <c r="F33" s="134">
        <f>ROUND((SUM(BE129:BE205)),  2)</f>
        <v>0</v>
      </c>
      <c r="G33" s="123"/>
      <c r="H33" s="123"/>
      <c r="I33" s="228">
        <v>0.21</v>
      </c>
      <c r="J33" s="134">
        <f>ROUND(((SUM(BE129:BE205))*I33),  2)</f>
        <v>0</v>
      </c>
      <c r="K33" s="123"/>
      <c r="L33" s="124"/>
      <c r="M33" s="125"/>
      <c r="N33" s="125"/>
      <c r="O33" s="125"/>
      <c r="P33" s="125"/>
      <c r="Q33" s="125"/>
      <c r="R33" s="125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5"/>
      <c r="AG33" s="125"/>
      <c r="AH33" s="125"/>
      <c r="AI33" s="125"/>
      <c r="AJ33" s="125"/>
      <c r="AK33" s="125"/>
    </row>
    <row r="34" spans="1:37" s="2" customFormat="1" ht="14.45" customHeight="1">
      <c r="A34" s="22"/>
      <c r="B34" s="23"/>
      <c r="C34" s="22"/>
      <c r="D34" s="22"/>
      <c r="E34" s="128" t="s">
        <v>41</v>
      </c>
      <c r="F34" s="134">
        <f>ROUND((SUM(BF129:BF205)),  2)</f>
        <v>0</v>
      </c>
      <c r="G34" s="123"/>
      <c r="H34" s="123"/>
      <c r="I34" s="228">
        <v>0.12</v>
      </c>
      <c r="J34" s="134">
        <f>ROUND(((SUM(BF129:BF205))*I34),  2)</f>
        <v>0</v>
      </c>
      <c r="K34" s="123"/>
      <c r="L34" s="124"/>
      <c r="M34" s="125"/>
      <c r="N34" s="125"/>
      <c r="O34" s="125"/>
      <c r="P34" s="125"/>
      <c r="Q34" s="125"/>
      <c r="R34" s="125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5"/>
      <c r="AG34" s="125"/>
      <c r="AH34" s="125"/>
      <c r="AI34" s="125"/>
      <c r="AJ34" s="125"/>
      <c r="AK34" s="125"/>
    </row>
    <row r="35" spans="1:37" s="2" customFormat="1" ht="14.45" hidden="1" customHeight="1">
      <c r="A35" s="22"/>
      <c r="B35" s="23"/>
      <c r="C35" s="22"/>
      <c r="D35" s="22"/>
      <c r="E35" s="128" t="s">
        <v>42</v>
      </c>
      <c r="F35" s="134">
        <f>ROUND((SUM(BG129:BG205)),  2)</f>
        <v>0</v>
      </c>
      <c r="G35" s="123"/>
      <c r="H35" s="123"/>
      <c r="I35" s="228">
        <v>0.21</v>
      </c>
      <c r="J35" s="134">
        <f>0</f>
        <v>0</v>
      </c>
      <c r="K35" s="123"/>
      <c r="L35" s="124"/>
      <c r="M35" s="125"/>
      <c r="N35" s="125"/>
      <c r="O35" s="125"/>
      <c r="P35" s="125"/>
      <c r="Q35" s="125"/>
      <c r="R35" s="125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5"/>
      <c r="AG35" s="125"/>
      <c r="AH35" s="125"/>
      <c r="AI35" s="125"/>
      <c r="AJ35" s="125"/>
      <c r="AK35" s="125"/>
    </row>
    <row r="36" spans="1:37" s="2" customFormat="1" ht="14.45" hidden="1" customHeight="1">
      <c r="A36" s="22"/>
      <c r="B36" s="23"/>
      <c r="C36" s="22"/>
      <c r="D36" s="22"/>
      <c r="E36" s="128" t="s">
        <v>43</v>
      </c>
      <c r="F36" s="134">
        <f>ROUND((SUM(BH129:BH205)),  2)</f>
        <v>0</v>
      </c>
      <c r="G36" s="123"/>
      <c r="H36" s="123"/>
      <c r="I36" s="228">
        <v>0.12</v>
      </c>
      <c r="J36" s="134">
        <f>0</f>
        <v>0</v>
      </c>
      <c r="K36" s="123"/>
      <c r="L36" s="124"/>
      <c r="M36" s="125"/>
      <c r="N36" s="125"/>
      <c r="O36" s="125"/>
      <c r="P36" s="125"/>
      <c r="Q36" s="125"/>
      <c r="R36" s="125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5"/>
      <c r="AG36" s="125"/>
      <c r="AH36" s="125"/>
      <c r="AI36" s="125"/>
      <c r="AJ36" s="125"/>
      <c r="AK36" s="125"/>
    </row>
    <row r="37" spans="1:37" s="2" customFormat="1" ht="14.45" hidden="1" customHeight="1">
      <c r="A37" s="22"/>
      <c r="B37" s="23"/>
      <c r="C37" s="22"/>
      <c r="D37" s="22"/>
      <c r="E37" s="128" t="s">
        <v>44</v>
      </c>
      <c r="F37" s="134">
        <f>ROUND((SUM(BI129:BI205)),  2)</f>
        <v>0</v>
      </c>
      <c r="G37" s="123"/>
      <c r="H37" s="123"/>
      <c r="I37" s="228">
        <v>0</v>
      </c>
      <c r="J37" s="134">
        <f>0</f>
        <v>0</v>
      </c>
      <c r="K37" s="123"/>
      <c r="L37" s="124"/>
      <c r="M37" s="125"/>
      <c r="N37" s="125"/>
      <c r="O37" s="125"/>
      <c r="P37" s="125"/>
      <c r="Q37" s="125"/>
      <c r="R37" s="125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5"/>
      <c r="AG37" s="125"/>
      <c r="AH37" s="125"/>
      <c r="AI37" s="125"/>
      <c r="AJ37" s="125"/>
      <c r="AK37" s="125"/>
    </row>
    <row r="38" spans="1:37" s="2" customFormat="1" ht="6.95" customHeight="1">
      <c r="A38" s="22"/>
      <c r="B38" s="23"/>
      <c r="C38" s="22"/>
      <c r="D38" s="22"/>
      <c r="E38" s="123"/>
      <c r="F38" s="123"/>
      <c r="G38" s="123"/>
      <c r="H38" s="123"/>
      <c r="I38" s="223"/>
      <c r="J38" s="123"/>
      <c r="K38" s="123"/>
      <c r="L38" s="124"/>
      <c r="M38" s="125"/>
      <c r="N38" s="125"/>
      <c r="O38" s="125"/>
      <c r="P38" s="125"/>
      <c r="Q38" s="125"/>
      <c r="R38" s="125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5"/>
      <c r="AG38" s="125"/>
      <c r="AH38" s="125"/>
      <c r="AI38" s="125"/>
      <c r="AJ38" s="125"/>
      <c r="AK38" s="125"/>
    </row>
    <row r="39" spans="1:37" s="2" customFormat="1" ht="25.35" customHeight="1">
      <c r="A39" s="22"/>
      <c r="B39" s="23"/>
      <c r="C39" s="77"/>
      <c r="D39" s="78" t="s">
        <v>45</v>
      </c>
      <c r="E39" s="135"/>
      <c r="F39" s="135"/>
      <c r="G39" s="136" t="s">
        <v>46</v>
      </c>
      <c r="H39" s="137" t="s">
        <v>47</v>
      </c>
      <c r="I39" s="229"/>
      <c r="J39" s="138">
        <f>SUM(J30:J37)</f>
        <v>0</v>
      </c>
      <c r="K39" s="139"/>
      <c r="L39" s="124"/>
      <c r="M39" s="125"/>
      <c r="N39" s="125"/>
      <c r="O39" s="125"/>
      <c r="P39" s="125"/>
      <c r="Q39" s="125"/>
      <c r="R39" s="125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5"/>
      <c r="AG39" s="125"/>
      <c r="AH39" s="125"/>
      <c r="AI39" s="125"/>
      <c r="AJ39" s="125"/>
      <c r="AK39" s="125"/>
    </row>
    <row r="40" spans="1:37" s="2" customFormat="1" ht="14.45" customHeight="1">
      <c r="A40" s="22"/>
      <c r="B40" s="23"/>
      <c r="C40" s="22"/>
      <c r="D40" s="22"/>
      <c r="E40" s="123"/>
      <c r="F40" s="123"/>
      <c r="G40" s="123"/>
      <c r="H40" s="123"/>
      <c r="I40" s="223"/>
      <c r="J40" s="123"/>
      <c r="K40" s="123"/>
      <c r="L40" s="124"/>
      <c r="M40" s="125"/>
      <c r="N40" s="125"/>
      <c r="O40" s="125"/>
      <c r="P40" s="125"/>
      <c r="Q40" s="125"/>
      <c r="R40" s="125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5"/>
      <c r="AG40" s="125"/>
      <c r="AH40" s="125"/>
      <c r="AI40" s="125"/>
      <c r="AJ40" s="125"/>
      <c r="AK40" s="125"/>
    </row>
    <row r="41" spans="1:37" s="1" customFormat="1" ht="14.45" customHeight="1">
      <c r="B41" s="18"/>
      <c r="E41" s="260"/>
      <c r="F41" s="260"/>
      <c r="G41" s="260"/>
      <c r="H41" s="260"/>
      <c r="I41" s="263"/>
      <c r="J41" s="260"/>
      <c r="K41" s="260"/>
      <c r="L41" s="262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</row>
    <row r="42" spans="1:37" s="1" customFormat="1" ht="14.45" customHeight="1">
      <c r="B42" s="18"/>
      <c r="E42" s="260"/>
      <c r="F42" s="260"/>
      <c r="G42" s="260"/>
      <c r="H42" s="260"/>
      <c r="I42" s="263"/>
      <c r="J42" s="260"/>
      <c r="K42" s="260"/>
      <c r="L42" s="262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</row>
    <row r="43" spans="1:37" s="1" customFormat="1" ht="14.45" customHeight="1">
      <c r="B43" s="18"/>
      <c r="E43" s="260"/>
      <c r="F43" s="260"/>
      <c r="G43" s="260"/>
      <c r="H43" s="260"/>
      <c r="I43" s="263"/>
      <c r="J43" s="260"/>
      <c r="K43" s="260"/>
      <c r="L43" s="262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</row>
    <row r="44" spans="1:37" s="1" customFormat="1" ht="14.45" customHeight="1">
      <c r="B44" s="18"/>
      <c r="E44" s="260"/>
      <c r="F44" s="260"/>
      <c r="G44" s="260"/>
      <c r="H44" s="260"/>
      <c r="I44" s="263"/>
      <c r="J44" s="260"/>
      <c r="K44" s="260"/>
      <c r="L44" s="262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</row>
    <row r="45" spans="1:37" s="1" customFormat="1" ht="14.45" customHeight="1">
      <c r="B45" s="18"/>
      <c r="E45" s="260"/>
      <c r="F45" s="260"/>
      <c r="G45" s="260"/>
      <c r="H45" s="260"/>
      <c r="I45" s="263"/>
      <c r="J45" s="260"/>
      <c r="K45" s="260"/>
      <c r="L45" s="262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</row>
    <row r="46" spans="1:37" s="1" customFormat="1" ht="14.45" customHeight="1">
      <c r="B46" s="18"/>
      <c r="E46" s="260"/>
      <c r="F46" s="260"/>
      <c r="G46" s="260"/>
      <c r="H46" s="260"/>
      <c r="I46" s="263"/>
      <c r="J46" s="260"/>
      <c r="K46" s="260"/>
      <c r="L46" s="262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</row>
    <row r="47" spans="1:37" s="1" customFormat="1" ht="14.45" customHeight="1">
      <c r="B47" s="18"/>
      <c r="E47" s="260"/>
      <c r="F47" s="260"/>
      <c r="G47" s="260"/>
      <c r="H47" s="260"/>
      <c r="I47" s="263"/>
      <c r="J47" s="260"/>
      <c r="K47" s="260"/>
      <c r="L47" s="262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</row>
    <row r="48" spans="1:37" s="1" customFormat="1" ht="14.45" customHeight="1">
      <c r="B48" s="18"/>
      <c r="E48" s="260"/>
      <c r="F48" s="260"/>
      <c r="G48" s="260"/>
      <c r="H48" s="260"/>
      <c r="I48" s="263"/>
      <c r="J48" s="260"/>
      <c r="K48" s="260"/>
      <c r="L48" s="262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</row>
    <row r="49" spans="1:37" s="1" customFormat="1" ht="14.45" customHeight="1">
      <c r="B49" s="18"/>
      <c r="E49" s="260"/>
      <c r="F49" s="260"/>
      <c r="G49" s="260"/>
      <c r="H49" s="260"/>
      <c r="I49" s="263"/>
      <c r="J49" s="260"/>
      <c r="K49" s="260"/>
      <c r="L49" s="262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</row>
    <row r="50" spans="1:37" s="2" customFormat="1" ht="14.45" customHeight="1">
      <c r="B50" s="27"/>
      <c r="D50" s="28" t="s">
        <v>48</v>
      </c>
      <c r="E50" s="140"/>
      <c r="F50" s="140"/>
      <c r="G50" s="141" t="s">
        <v>49</v>
      </c>
      <c r="H50" s="140"/>
      <c r="I50" s="230"/>
      <c r="J50" s="140"/>
      <c r="K50" s="140"/>
      <c r="L50" s="124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</row>
    <row r="51" spans="1:37">
      <c r="B51" s="18"/>
      <c r="L51" s="262"/>
    </row>
    <row r="52" spans="1:37">
      <c r="B52" s="18"/>
      <c r="L52" s="262"/>
    </row>
    <row r="53" spans="1:37">
      <c r="B53" s="18"/>
      <c r="L53" s="262"/>
    </row>
    <row r="54" spans="1:37">
      <c r="B54" s="18"/>
      <c r="L54" s="262"/>
    </row>
    <row r="55" spans="1:37">
      <c r="B55" s="18"/>
      <c r="L55" s="262"/>
    </row>
    <row r="56" spans="1:37">
      <c r="B56" s="18"/>
      <c r="L56" s="262"/>
    </row>
    <row r="57" spans="1:37">
      <c r="B57" s="18"/>
      <c r="L57" s="262"/>
    </row>
    <row r="58" spans="1:37">
      <c r="B58" s="18"/>
      <c r="L58" s="262"/>
    </row>
    <row r="59" spans="1:37">
      <c r="B59" s="18"/>
      <c r="L59" s="262"/>
    </row>
    <row r="60" spans="1:37">
      <c r="B60" s="18"/>
      <c r="L60" s="262"/>
    </row>
    <row r="61" spans="1:37" s="2" customFormat="1" ht="12.75">
      <c r="A61" s="22"/>
      <c r="B61" s="23"/>
      <c r="C61" s="22"/>
      <c r="D61" s="30" t="s">
        <v>50</v>
      </c>
      <c r="E61" s="142"/>
      <c r="F61" s="143" t="s">
        <v>51</v>
      </c>
      <c r="G61" s="144" t="s">
        <v>50</v>
      </c>
      <c r="H61" s="142"/>
      <c r="I61" s="231"/>
      <c r="J61" s="145" t="s">
        <v>51</v>
      </c>
      <c r="K61" s="142"/>
      <c r="L61" s="124"/>
      <c r="M61" s="125"/>
      <c r="N61" s="125"/>
      <c r="O61" s="125"/>
      <c r="P61" s="125"/>
      <c r="Q61" s="125"/>
      <c r="R61" s="125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5"/>
      <c r="AG61" s="125"/>
      <c r="AH61" s="125"/>
      <c r="AI61" s="125"/>
      <c r="AJ61" s="125"/>
      <c r="AK61" s="125"/>
    </row>
    <row r="62" spans="1:37">
      <c r="B62" s="18"/>
      <c r="L62" s="262"/>
    </row>
    <row r="63" spans="1:37">
      <c r="B63" s="18"/>
      <c r="L63" s="262"/>
    </row>
    <row r="64" spans="1:37">
      <c r="B64" s="18"/>
      <c r="L64" s="262"/>
    </row>
    <row r="65" spans="1:37" s="2" customFormat="1" ht="12.75">
      <c r="A65" s="22"/>
      <c r="B65" s="23"/>
      <c r="C65" s="22"/>
      <c r="D65" s="28" t="s">
        <v>52</v>
      </c>
      <c r="E65" s="146"/>
      <c r="F65" s="146"/>
      <c r="G65" s="141" t="s">
        <v>53</v>
      </c>
      <c r="H65" s="146"/>
      <c r="I65" s="232"/>
      <c r="J65" s="146"/>
      <c r="K65" s="146"/>
      <c r="L65" s="124"/>
      <c r="M65" s="125"/>
      <c r="N65" s="125"/>
      <c r="O65" s="125"/>
      <c r="P65" s="125"/>
      <c r="Q65" s="125"/>
      <c r="R65" s="125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5"/>
      <c r="AG65" s="125"/>
      <c r="AH65" s="125"/>
      <c r="AI65" s="125"/>
      <c r="AJ65" s="125"/>
      <c r="AK65" s="125"/>
    </row>
    <row r="66" spans="1:37">
      <c r="B66" s="18"/>
      <c r="L66" s="262"/>
    </row>
    <row r="67" spans="1:37">
      <c r="B67" s="18"/>
      <c r="L67" s="262"/>
    </row>
    <row r="68" spans="1:37">
      <c r="B68" s="18"/>
      <c r="L68" s="262"/>
    </row>
    <row r="69" spans="1:37">
      <c r="B69" s="18"/>
      <c r="L69" s="262"/>
    </row>
    <row r="70" spans="1:37">
      <c r="B70" s="18"/>
      <c r="L70" s="262"/>
    </row>
    <row r="71" spans="1:37">
      <c r="B71" s="18"/>
      <c r="L71" s="262"/>
    </row>
    <row r="72" spans="1:37">
      <c r="B72" s="18"/>
      <c r="L72" s="262"/>
    </row>
    <row r="73" spans="1:37">
      <c r="B73" s="18"/>
      <c r="L73" s="262"/>
    </row>
    <row r="74" spans="1:37">
      <c r="B74" s="18"/>
      <c r="L74" s="262"/>
    </row>
    <row r="75" spans="1:37">
      <c r="B75" s="18"/>
      <c r="L75" s="262"/>
    </row>
    <row r="76" spans="1:37" s="2" customFormat="1" ht="12.75">
      <c r="A76" s="22"/>
      <c r="B76" s="23"/>
      <c r="C76" s="22"/>
      <c r="D76" s="30" t="s">
        <v>50</v>
      </c>
      <c r="E76" s="142"/>
      <c r="F76" s="143" t="s">
        <v>51</v>
      </c>
      <c r="G76" s="144" t="s">
        <v>50</v>
      </c>
      <c r="H76" s="142"/>
      <c r="I76" s="231"/>
      <c r="J76" s="145" t="s">
        <v>51</v>
      </c>
      <c r="K76" s="142"/>
      <c r="L76" s="124"/>
      <c r="M76" s="125"/>
      <c r="N76" s="125"/>
      <c r="O76" s="125"/>
      <c r="P76" s="125"/>
      <c r="Q76" s="125"/>
      <c r="R76" s="125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5"/>
      <c r="AG76" s="125"/>
      <c r="AH76" s="125"/>
      <c r="AI76" s="125"/>
      <c r="AJ76" s="125"/>
      <c r="AK76" s="125"/>
    </row>
    <row r="77" spans="1:37" s="2" customFormat="1" ht="14.45" customHeight="1">
      <c r="A77" s="22"/>
      <c r="B77" s="32"/>
      <c r="C77" s="33"/>
      <c r="D77" s="33"/>
      <c r="E77" s="147"/>
      <c r="F77" s="147"/>
      <c r="G77" s="147"/>
      <c r="H77" s="147"/>
      <c r="I77" s="233"/>
      <c r="J77" s="147"/>
      <c r="K77" s="147"/>
      <c r="L77" s="124"/>
      <c r="M77" s="125"/>
      <c r="N77" s="125"/>
      <c r="O77" s="125"/>
      <c r="P77" s="125"/>
      <c r="Q77" s="125"/>
      <c r="R77" s="125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5"/>
      <c r="AG77" s="125"/>
      <c r="AH77" s="125"/>
      <c r="AI77" s="125"/>
      <c r="AJ77" s="125"/>
      <c r="AK77" s="125"/>
    </row>
    <row r="81" spans="1:47" s="2" customFormat="1" ht="6.95" hidden="1" customHeight="1">
      <c r="A81" s="22"/>
      <c r="B81" s="34"/>
      <c r="C81" s="35"/>
      <c r="D81" s="35"/>
      <c r="E81" s="148"/>
      <c r="F81" s="148"/>
      <c r="G81" s="148"/>
      <c r="H81" s="148"/>
      <c r="I81" s="234"/>
      <c r="J81" s="148"/>
      <c r="K81" s="148"/>
      <c r="L81" s="124"/>
      <c r="M81" s="125"/>
      <c r="N81" s="125"/>
      <c r="O81" s="125"/>
      <c r="P81" s="125"/>
      <c r="Q81" s="125"/>
      <c r="R81" s="125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5"/>
      <c r="AG81" s="125"/>
      <c r="AH81" s="125"/>
      <c r="AI81" s="125"/>
      <c r="AJ81" s="125"/>
      <c r="AK81" s="125"/>
    </row>
    <row r="82" spans="1:47" s="2" customFormat="1" ht="24.95" hidden="1" customHeight="1">
      <c r="A82" s="22"/>
      <c r="B82" s="23"/>
      <c r="C82" s="19" t="s">
        <v>105</v>
      </c>
      <c r="D82" s="22"/>
      <c r="E82" s="123"/>
      <c r="F82" s="123"/>
      <c r="G82" s="123"/>
      <c r="H82" s="123"/>
      <c r="I82" s="223"/>
      <c r="J82" s="123"/>
      <c r="K82" s="123"/>
      <c r="L82" s="124"/>
      <c r="M82" s="125"/>
      <c r="N82" s="125"/>
      <c r="O82" s="125"/>
      <c r="P82" s="125"/>
      <c r="Q82" s="125"/>
      <c r="R82" s="125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5"/>
      <c r="AG82" s="125"/>
      <c r="AH82" s="125"/>
      <c r="AI82" s="125"/>
      <c r="AJ82" s="125"/>
      <c r="AK82" s="125"/>
    </row>
    <row r="83" spans="1:47" s="2" customFormat="1" ht="6.95" hidden="1" customHeight="1">
      <c r="A83" s="22"/>
      <c r="B83" s="23"/>
      <c r="C83" s="22"/>
      <c r="D83" s="22"/>
      <c r="E83" s="123"/>
      <c r="F83" s="123"/>
      <c r="G83" s="123"/>
      <c r="H83" s="123"/>
      <c r="I83" s="223"/>
      <c r="J83" s="123"/>
      <c r="K83" s="123"/>
      <c r="L83" s="124"/>
      <c r="M83" s="125"/>
      <c r="N83" s="125"/>
      <c r="O83" s="125"/>
      <c r="P83" s="125"/>
      <c r="Q83" s="125"/>
      <c r="R83" s="125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5"/>
      <c r="AG83" s="125"/>
      <c r="AH83" s="125"/>
      <c r="AI83" s="125"/>
      <c r="AJ83" s="125"/>
      <c r="AK83" s="125"/>
    </row>
    <row r="84" spans="1:47" s="2" customFormat="1" ht="12" hidden="1" customHeight="1">
      <c r="A84" s="22"/>
      <c r="B84" s="23"/>
      <c r="C84" s="21" t="s">
        <v>14</v>
      </c>
      <c r="D84" s="22"/>
      <c r="E84" s="123"/>
      <c r="F84" s="123"/>
      <c r="G84" s="123"/>
      <c r="H84" s="123"/>
      <c r="I84" s="223"/>
      <c r="J84" s="123"/>
      <c r="K84" s="123"/>
      <c r="L84" s="124"/>
      <c r="M84" s="125"/>
      <c r="N84" s="125"/>
      <c r="O84" s="125"/>
      <c r="P84" s="125"/>
      <c r="Q84" s="125"/>
      <c r="R84" s="125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5"/>
      <c r="AG84" s="125"/>
      <c r="AH84" s="125"/>
      <c r="AI84" s="125"/>
      <c r="AJ84" s="125"/>
      <c r="AK84" s="125"/>
    </row>
    <row r="85" spans="1:47" s="2" customFormat="1" ht="16.5" hidden="1" customHeight="1">
      <c r="A85" s="22"/>
      <c r="B85" s="23"/>
      <c r="C85" s="22"/>
      <c r="D85" s="22"/>
      <c r="E85" s="256" t="str">
        <f>E7</f>
        <v>Fotovoltaická elektrárna JM</v>
      </c>
      <c r="F85" s="128"/>
      <c r="G85" s="128"/>
      <c r="H85" s="128"/>
      <c r="I85" s="223"/>
      <c r="J85" s="123"/>
      <c r="K85" s="123"/>
      <c r="L85" s="124"/>
      <c r="M85" s="125"/>
      <c r="N85" s="125"/>
      <c r="O85" s="125"/>
      <c r="P85" s="125"/>
      <c r="Q85" s="125"/>
      <c r="R85" s="125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5"/>
      <c r="AG85" s="125"/>
      <c r="AH85" s="125"/>
      <c r="AI85" s="125"/>
      <c r="AJ85" s="125"/>
      <c r="AK85" s="125"/>
    </row>
    <row r="86" spans="1:47" s="2" customFormat="1" ht="12" hidden="1" customHeight="1">
      <c r="A86" s="22"/>
      <c r="B86" s="23"/>
      <c r="C86" s="21" t="s">
        <v>103</v>
      </c>
      <c r="D86" s="22"/>
      <c r="E86" s="123"/>
      <c r="F86" s="123"/>
      <c r="G86" s="123"/>
      <c r="H86" s="123"/>
      <c r="I86" s="223"/>
      <c r="J86" s="123"/>
      <c r="K86" s="123"/>
      <c r="L86" s="124"/>
      <c r="M86" s="125"/>
      <c r="N86" s="125"/>
      <c r="O86" s="125"/>
      <c r="P86" s="125"/>
      <c r="Q86" s="125"/>
      <c r="R86" s="125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5"/>
      <c r="AG86" s="125"/>
      <c r="AH86" s="125"/>
      <c r="AI86" s="125"/>
      <c r="AJ86" s="125"/>
      <c r="AK86" s="125"/>
    </row>
    <row r="87" spans="1:47" s="2" customFormat="1" ht="16.5" hidden="1" customHeight="1">
      <c r="A87" s="22"/>
      <c r="B87" s="23"/>
      <c r="C87" s="22"/>
      <c r="D87" s="22"/>
      <c r="E87" s="257" t="str">
        <f>E9</f>
        <v>01 - Stavební práce</v>
      </c>
      <c r="F87" s="123"/>
      <c r="G87" s="123"/>
      <c r="H87" s="123"/>
      <c r="I87" s="223"/>
      <c r="J87" s="123"/>
      <c r="K87" s="123"/>
      <c r="L87" s="124"/>
      <c r="M87" s="125"/>
      <c r="N87" s="125"/>
      <c r="O87" s="125"/>
      <c r="P87" s="125"/>
      <c r="Q87" s="125"/>
      <c r="R87" s="125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5"/>
      <c r="AG87" s="125"/>
      <c r="AH87" s="125"/>
      <c r="AI87" s="125"/>
      <c r="AJ87" s="125"/>
      <c r="AK87" s="125"/>
    </row>
    <row r="88" spans="1:47" s="2" customFormat="1" ht="6.95" hidden="1" customHeight="1">
      <c r="A88" s="22"/>
      <c r="B88" s="23"/>
      <c r="C88" s="22"/>
      <c r="D88" s="22"/>
      <c r="E88" s="123"/>
      <c r="F88" s="123"/>
      <c r="G88" s="123"/>
      <c r="H88" s="123"/>
      <c r="I88" s="223"/>
      <c r="J88" s="123"/>
      <c r="K88" s="123"/>
      <c r="L88" s="124"/>
      <c r="M88" s="125"/>
      <c r="N88" s="125"/>
      <c r="O88" s="125"/>
      <c r="P88" s="125"/>
      <c r="Q88" s="125"/>
      <c r="R88" s="125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5"/>
      <c r="AG88" s="125"/>
      <c r="AH88" s="125"/>
      <c r="AI88" s="125"/>
      <c r="AJ88" s="125"/>
      <c r="AK88" s="125"/>
    </row>
    <row r="89" spans="1:47" s="2" customFormat="1" ht="12" hidden="1" customHeight="1">
      <c r="A89" s="22"/>
      <c r="B89" s="23"/>
      <c r="C89" s="21" t="s">
        <v>18</v>
      </c>
      <c r="D89" s="22"/>
      <c r="E89" s="123"/>
      <c r="F89" s="127" t="str">
        <f>F12</f>
        <v xml:space="preserve">VŠE v Praze, ul. Ekonomická 957, Praha 4 </v>
      </c>
      <c r="G89" s="123"/>
      <c r="H89" s="123"/>
      <c r="I89" s="224" t="s">
        <v>20</v>
      </c>
      <c r="J89" s="129" t="str">
        <f>IF(J12="","",J12)</f>
        <v>20. 1. 2025</v>
      </c>
      <c r="K89" s="123"/>
      <c r="L89" s="124"/>
      <c r="M89" s="125"/>
      <c r="N89" s="125"/>
      <c r="O89" s="125"/>
      <c r="P89" s="125"/>
      <c r="Q89" s="125"/>
      <c r="R89" s="125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5"/>
      <c r="AG89" s="125"/>
      <c r="AH89" s="125"/>
      <c r="AI89" s="125"/>
      <c r="AJ89" s="125"/>
      <c r="AK89" s="125"/>
    </row>
    <row r="90" spans="1:47" s="2" customFormat="1" ht="6.95" hidden="1" customHeight="1">
      <c r="A90" s="22"/>
      <c r="B90" s="23"/>
      <c r="C90" s="22"/>
      <c r="D90" s="22"/>
      <c r="E90" s="123"/>
      <c r="F90" s="123"/>
      <c r="G90" s="123"/>
      <c r="H90" s="123"/>
      <c r="I90" s="223"/>
      <c r="J90" s="123"/>
      <c r="K90" s="123"/>
      <c r="L90" s="124"/>
      <c r="M90" s="125"/>
      <c r="N90" s="125"/>
      <c r="O90" s="125"/>
      <c r="P90" s="125"/>
      <c r="Q90" s="125"/>
      <c r="R90" s="125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5"/>
      <c r="AG90" s="125"/>
      <c r="AH90" s="125"/>
      <c r="AI90" s="125"/>
      <c r="AJ90" s="125"/>
      <c r="AK90" s="125"/>
    </row>
    <row r="91" spans="1:47" s="2" customFormat="1" ht="15.2" hidden="1" customHeight="1">
      <c r="A91" s="22"/>
      <c r="B91" s="23"/>
      <c r="C91" s="21" t="s">
        <v>22</v>
      </c>
      <c r="D91" s="22"/>
      <c r="E91" s="123"/>
      <c r="F91" s="127" t="str">
        <f>E15</f>
        <v>Vysoká škola ekonomická v Praze</v>
      </c>
      <c r="G91" s="123"/>
      <c r="H91" s="123"/>
      <c r="I91" s="224" t="s">
        <v>30</v>
      </c>
      <c r="J91" s="149" t="str">
        <f>E21</f>
        <v xml:space="preserve"> </v>
      </c>
      <c r="K91" s="123"/>
      <c r="L91" s="124"/>
      <c r="M91" s="125"/>
      <c r="N91" s="125"/>
      <c r="O91" s="125"/>
      <c r="P91" s="125"/>
      <c r="Q91" s="125"/>
      <c r="R91" s="125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5"/>
      <c r="AG91" s="125"/>
      <c r="AH91" s="125"/>
      <c r="AI91" s="125"/>
      <c r="AJ91" s="125"/>
      <c r="AK91" s="125"/>
    </row>
    <row r="92" spans="1:47" s="2" customFormat="1" ht="15.2" hidden="1" customHeight="1">
      <c r="A92" s="22"/>
      <c r="B92" s="23"/>
      <c r="C92" s="21" t="s">
        <v>28</v>
      </c>
      <c r="D92" s="22"/>
      <c r="E92" s="123"/>
      <c r="F92" s="127" t="str">
        <f>IF(E18="","",E18)</f>
        <v xml:space="preserve"> </v>
      </c>
      <c r="G92" s="123"/>
      <c r="H92" s="123"/>
      <c r="I92" s="224" t="s">
        <v>32</v>
      </c>
      <c r="J92" s="149" t="str">
        <f>E24</f>
        <v>Ing. Milan Dušek</v>
      </c>
      <c r="K92" s="123"/>
      <c r="L92" s="124"/>
      <c r="M92" s="125"/>
      <c r="N92" s="125"/>
      <c r="O92" s="125"/>
      <c r="P92" s="125"/>
      <c r="Q92" s="125"/>
      <c r="R92" s="125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5"/>
      <c r="AG92" s="125"/>
      <c r="AH92" s="125"/>
      <c r="AI92" s="125"/>
      <c r="AJ92" s="125"/>
      <c r="AK92" s="125"/>
    </row>
    <row r="93" spans="1:47" s="2" customFormat="1" ht="10.35" hidden="1" customHeight="1">
      <c r="A93" s="22"/>
      <c r="B93" s="23"/>
      <c r="C93" s="22"/>
      <c r="D93" s="22"/>
      <c r="E93" s="123"/>
      <c r="F93" s="123"/>
      <c r="G93" s="123"/>
      <c r="H93" s="123"/>
      <c r="I93" s="223"/>
      <c r="J93" s="123"/>
      <c r="K93" s="123"/>
      <c r="L93" s="124"/>
      <c r="M93" s="125"/>
      <c r="N93" s="125"/>
      <c r="O93" s="125"/>
      <c r="P93" s="125"/>
      <c r="Q93" s="125"/>
      <c r="R93" s="125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5"/>
      <c r="AG93" s="125"/>
      <c r="AH93" s="125"/>
      <c r="AI93" s="125"/>
      <c r="AJ93" s="125"/>
      <c r="AK93" s="125"/>
    </row>
    <row r="94" spans="1:47" s="2" customFormat="1" ht="29.25" hidden="1" customHeight="1">
      <c r="A94" s="22"/>
      <c r="B94" s="23"/>
      <c r="C94" s="80" t="s">
        <v>106</v>
      </c>
      <c r="D94" s="77"/>
      <c r="E94" s="150"/>
      <c r="F94" s="150"/>
      <c r="G94" s="150"/>
      <c r="H94" s="150"/>
      <c r="I94" s="235"/>
      <c r="J94" s="151" t="s">
        <v>107</v>
      </c>
      <c r="K94" s="150"/>
      <c r="L94" s="124"/>
      <c r="M94" s="125"/>
      <c r="N94" s="125"/>
      <c r="O94" s="125"/>
      <c r="P94" s="125"/>
      <c r="Q94" s="125"/>
      <c r="R94" s="125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5"/>
      <c r="AG94" s="125"/>
      <c r="AH94" s="125"/>
      <c r="AI94" s="125"/>
      <c r="AJ94" s="125"/>
      <c r="AK94" s="125"/>
    </row>
    <row r="95" spans="1:47" s="2" customFormat="1" ht="10.35" hidden="1" customHeight="1">
      <c r="A95" s="22"/>
      <c r="B95" s="23"/>
      <c r="C95" s="22"/>
      <c r="D95" s="22"/>
      <c r="E95" s="123"/>
      <c r="F95" s="123"/>
      <c r="G95" s="123"/>
      <c r="H95" s="123"/>
      <c r="I95" s="223"/>
      <c r="J95" s="123"/>
      <c r="K95" s="123"/>
      <c r="L95" s="124"/>
      <c r="M95" s="125"/>
      <c r="N95" s="125"/>
      <c r="O95" s="125"/>
      <c r="P95" s="125"/>
      <c r="Q95" s="125"/>
      <c r="R95" s="125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5"/>
      <c r="AG95" s="125"/>
      <c r="AH95" s="125"/>
      <c r="AI95" s="125"/>
      <c r="AJ95" s="125"/>
      <c r="AK95" s="125"/>
    </row>
    <row r="96" spans="1:47" s="2" customFormat="1" ht="22.9" hidden="1" customHeight="1">
      <c r="A96" s="22"/>
      <c r="B96" s="23"/>
      <c r="C96" s="81" t="s">
        <v>108</v>
      </c>
      <c r="D96" s="22"/>
      <c r="E96" s="123"/>
      <c r="F96" s="123"/>
      <c r="G96" s="123"/>
      <c r="H96" s="123"/>
      <c r="I96" s="223"/>
      <c r="J96" s="132">
        <f>J129</f>
        <v>0</v>
      </c>
      <c r="K96" s="123"/>
      <c r="L96" s="124"/>
      <c r="M96" s="125"/>
      <c r="N96" s="125"/>
      <c r="O96" s="125"/>
      <c r="P96" s="125"/>
      <c r="Q96" s="125"/>
      <c r="R96" s="125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5"/>
      <c r="AG96" s="125"/>
      <c r="AH96" s="125"/>
      <c r="AI96" s="125"/>
      <c r="AJ96" s="125"/>
      <c r="AK96" s="125"/>
      <c r="AU96" s="15" t="s">
        <v>109</v>
      </c>
    </row>
    <row r="97" spans="1:37" s="9" customFormat="1" ht="24.95" hidden="1" customHeight="1">
      <c r="B97" s="82"/>
      <c r="D97" s="83" t="s">
        <v>110</v>
      </c>
      <c r="E97" s="152"/>
      <c r="F97" s="152"/>
      <c r="G97" s="152"/>
      <c r="H97" s="152"/>
      <c r="I97" s="236"/>
      <c r="J97" s="153">
        <f>J130</f>
        <v>0</v>
      </c>
      <c r="K97" s="154"/>
      <c r="L97" s="155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</row>
    <row r="98" spans="1:37" s="10" customFormat="1" ht="19.899999999999999" hidden="1" customHeight="1">
      <c r="B98" s="84"/>
      <c r="D98" s="85" t="s">
        <v>111</v>
      </c>
      <c r="E98" s="156"/>
      <c r="F98" s="156"/>
      <c r="G98" s="156"/>
      <c r="H98" s="156"/>
      <c r="I98" s="237"/>
      <c r="J98" s="157">
        <f>J131</f>
        <v>0</v>
      </c>
      <c r="K98" s="158"/>
      <c r="L98" s="159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</row>
    <row r="99" spans="1:37" s="10" customFormat="1" ht="19.899999999999999" hidden="1" customHeight="1">
      <c r="B99" s="84"/>
      <c r="D99" s="85" t="s">
        <v>112</v>
      </c>
      <c r="E99" s="156"/>
      <c r="F99" s="156"/>
      <c r="G99" s="156"/>
      <c r="H99" s="156"/>
      <c r="I99" s="237"/>
      <c r="J99" s="157">
        <f>J138</f>
        <v>0</v>
      </c>
      <c r="K99" s="158"/>
      <c r="L99" s="159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</row>
    <row r="100" spans="1:37" s="10" customFormat="1" ht="19.899999999999999" hidden="1" customHeight="1">
      <c r="B100" s="84"/>
      <c r="D100" s="85" t="s">
        <v>113</v>
      </c>
      <c r="E100" s="156"/>
      <c r="F100" s="156"/>
      <c r="G100" s="156"/>
      <c r="H100" s="156"/>
      <c r="I100" s="237"/>
      <c r="J100" s="157">
        <f>J142</f>
        <v>0</v>
      </c>
      <c r="K100" s="158"/>
      <c r="L100" s="159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</row>
    <row r="101" spans="1:37" s="10" customFormat="1" ht="19.899999999999999" hidden="1" customHeight="1">
      <c r="B101" s="84"/>
      <c r="D101" s="85" t="s">
        <v>114</v>
      </c>
      <c r="E101" s="156"/>
      <c r="F101" s="156"/>
      <c r="G101" s="156"/>
      <c r="H101" s="156"/>
      <c r="I101" s="237"/>
      <c r="J101" s="157">
        <f>J145</f>
        <v>0</v>
      </c>
      <c r="K101" s="158"/>
      <c r="L101" s="159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</row>
    <row r="102" spans="1:37" s="10" customFormat="1" ht="19.899999999999999" hidden="1" customHeight="1">
      <c r="B102" s="84"/>
      <c r="D102" s="85" t="s">
        <v>115</v>
      </c>
      <c r="E102" s="156"/>
      <c r="F102" s="156"/>
      <c r="G102" s="156"/>
      <c r="H102" s="156"/>
      <c r="I102" s="237"/>
      <c r="J102" s="157">
        <f>J150</f>
        <v>0</v>
      </c>
      <c r="K102" s="158"/>
      <c r="L102" s="159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</row>
    <row r="103" spans="1:37" s="10" customFormat="1" ht="19.899999999999999" hidden="1" customHeight="1">
      <c r="B103" s="84"/>
      <c r="D103" s="85" t="s">
        <v>116</v>
      </c>
      <c r="E103" s="156"/>
      <c r="F103" s="156"/>
      <c r="G103" s="156"/>
      <c r="H103" s="156"/>
      <c r="I103" s="237"/>
      <c r="J103" s="157">
        <f>J162</f>
        <v>0</v>
      </c>
      <c r="K103" s="158"/>
      <c r="L103" s="159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</row>
    <row r="104" spans="1:37" s="9" customFormat="1" ht="24.95" hidden="1" customHeight="1">
      <c r="B104" s="82"/>
      <c r="D104" s="83" t="s">
        <v>117</v>
      </c>
      <c r="E104" s="152"/>
      <c r="F104" s="152"/>
      <c r="G104" s="152"/>
      <c r="H104" s="152"/>
      <c r="I104" s="236"/>
      <c r="J104" s="153">
        <f>J164</f>
        <v>0</v>
      </c>
      <c r="K104" s="154"/>
      <c r="L104" s="155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</row>
    <row r="105" spans="1:37" s="10" customFormat="1" ht="19.899999999999999" hidden="1" customHeight="1">
      <c r="B105" s="84"/>
      <c r="D105" s="85" t="s">
        <v>118</v>
      </c>
      <c r="E105" s="156"/>
      <c r="F105" s="156"/>
      <c r="G105" s="156"/>
      <c r="H105" s="156"/>
      <c r="I105" s="237"/>
      <c r="J105" s="157">
        <f>J165</f>
        <v>0</v>
      </c>
      <c r="K105" s="158"/>
      <c r="L105" s="159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</row>
    <row r="106" spans="1:37" s="10" customFormat="1" ht="19.899999999999999" hidden="1" customHeight="1">
      <c r="B106" s="84"/>
      <c r="D106" s="85" t="s">
        <v>119</v>
      </c>
      <c r="E106" s="156"/>
      <c r="F106" s="156"/>
      <c r="G106" s="156"/>
      <c r="H106" s="156"/>
      <c r="I106" s="237"/>
      <c r="J106" s="157">
        <f>J183</f>
        <v>0</v>
      </c>
      <c r="K106" s="158"/>
      <c r="L106" s="159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</row>
    <row r="107" spans="1:37" s="10" customFormat="1" ht="19.899999999999999" hidden="1" customHeight="1">
      <c r="B107" s="84"/>
      <c r="D107" s="85" t="s">
        <v>120</v>
      </c>
      <c r="E107" s="156"/>
      <c r="F107" s="156"/>
      <c r="G107" s="156"/>
      <c r="H107" s="156"/>
      <c r="I107" s="237"/>
      <c r="J107" s="157">
        <f>J186</f>
        <v>0</v>
      </c>
      <c r="K107" s="158"/>
      <c r="L107" s="159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</row>
    <row r="108" spans="1:37" s="10" customFormat="1" ht="19.899999999999999" hidden="1" customHeight="1">
      <c r="B108" s="84"/>
      <c r="D108" s="85" t="s">
        <v>121</v>
      </c>
      <c r="E108" s="156"/>
      <c r="F108" s="156"/>
      <c r="G108" s="156"/>
      <c r="H108" s="156"/>
      <c r="I108" s="237"/>
      <c r="J108" s="157">
        <f>J190</f>
        <v>0</v>
      </c>
      <c r="K108" s="158"/>
      <c r="L108" s="159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</row>
    <row r="109" spans="1:37" s="10" customFormat="1" ht="19.899999999999999" hidden="1" customHeight="1">
      <c r="B109" s="84"/>
      <c r="D109" s="85" t="s">
        <v>122</v>
      </c>
      <c r="E109" s="156"/>
      <c r="F109" s="156"/>
      <c r="G109" s="156"/>
      <c r="H109" s="156"/>
      <c r="I109" s="237"/>
      <c r="J109" s="157">
        <f>J198</f>
        <v>0</v>
      </c>
      <c r="K109" s="158"/>
      <c r="L109" s="159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</row>
    <row r="110" spans="1:37" s="2" customFormat="1" ht="21.75" hidden="1" customHeight="1">
      <c r="A110" s="22"/>
      <c r="B110" s="23"/>
      <c r="C110" s="22"/>
      <c r="D110" s="22"/>
      <c r="E110" s="123"/>
      <c r="F110" s="123"/>
      <c r="G110" s="123"/>
      <c r="H110" s="123"/>
      <c r="I110" s="223"/>
      <c r="J110" s="123"/>
      <c r="K110" s="123"/>
      <c r="L110" s="124"/>
      <c r="M110" s="125"/>
      <c r="N110" s="125"/>
      <c r="O110" s="125"/>
      <c r="P110" s="125"/>
      <c r="Q110" s="125"/>
      <c r="R110" s="125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5"/>
      <c r="AG110" s="125"/>
      <c r="AH110" s="125"/>
      <c r="AI110" s="125"/>
      <c r="AJ110" s="125"/>
      <c r="AK110" s="125"/>
    </row>
    <row r="111" spans="1:37" s="2" customFormat="1" ht="6.95" hidden="1" customHeight="1">
      <c r="A111" s="22"/>
      <c r="B111" s="32"/>
      <c r="C111" s="33"/>
      <c r="D111" s="33"/>
      <c r="E111" s="147"/>
      <c r="F111" s="147"/>
      <c r="G111" s="147"/>
      <c r="H111" s="147"/>
      <c r="I111" s="233"/>
      <c r="J111" s="147"/>
      <c r="K111" s="147"/>
      <c r="L111" s="124"/>
      <c r="M111" s="125"/>
      <c r="N111" s="125"/>
      <c r="O111" s="125"/>
      <c r="P111" s="125"/>
      <c r="Q111" s="125"/>
      <c r="R111" s="125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5"/>
      <c r="AG111" s="125"/>
      <c r="AH111" s="125"/>
      <c r="AI111" s="125"/>
      <c r="AJ111" s="125"/>
      <c r="AK111" s="125"/>
    </row>
    <row r="112" spans="1:37" hidden="1"/>
    <row r="113" spans="1:37" hidden="1"/>
    <row r="114" spans="1:37" hidden="1"/>
    <row r="115" spans="1:37" s="2" customFormat="1" ht="6.95" customHeight="1">
      <c r="A115" s="22"/>
      <c r="B115" s="34"/>
      <c r="C115" s="35"/>
      <c r="D115" s="35"/>
      <c r="E115" s="148"/>
      <c r="F115" s="148"/>
      <c r="G115" s="148"/>
      <c r="H115" s="148"/>
      <c r="I115" s="234"/>
      <c r="J115" s="148"/>
      <c r="K115" s="148"/>
      <c r="L115" s="124"/>
      <c r="M115" s="125"/>
      <c r="N115" s="125"/>
      <c r="O115" s="125"/>
      <c r="P115" s="125"/>
      <c r="Q115" s="125"/>
      <c r="R115" s="125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5"/>
      <c r="AG115" s="125"/>
      <c r="AH115" s="125"/>
      <c r="AI115" s="125"/>
      <c r="AJ115" s="125"/>
      <c r="AK115" s="125"/>
    </row>
    <row r="116" spans="1:37" s="2" customFormat="1" ht="24.95" customHeight="1">
      <c r="A116" s="22"/>
      <c r="B116" s="23"/>
      <c r="C116" s="19" t="s">
        <v>123</v>
      </c>
      <c r="D116" s="22"/>
      <c r="E116" s="123"/>
      <c r="F116" s="123"/>
      <c r="G116" s="123"/>
      <c r="H116" s="123"/>
      <c r="I116" s="223"/>
      <c r="J116" s="123"/>
      <c r="K116" s="123"/>
      <c r="L116" s="124"/>
      <c r="M116" s="125"/>
      <c r="N116" s="125"/>
      <c r="O116" s="125"/>
      <c r="P116" s="125"/>
      <c r="Q116" s="125"/>
      <c r="R116" s="125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5"/>
      <c r="AG116" s="125"/>
      <c r="AH116" s="125"/>
      <c r="AI116" s="125"/>
      <c r="AJ116" s="125"/>
      <c r="AK116" s="125"/>
    </row>
    <row r="117" spans="1:37" s="2" customFormat="1" ht="6.95" customHeight="1">
      <c r="A117" s="22"/>
      <c r="B117" s="23"/>
      <c r="C117" s="22"/>
      <c r="D117" s="22"/>
      <c r="E117" s="123"/>
      <c r="F117" s="123"/>
      <c r="G117" s="123"/>
      <c r="H117" s="123"/>
      <c r="I117" s="223"/>
      <c r="J117" s="123"/>
      <c r="K117" s="123"/>
      <c r="L117" s="124"/>
      <c r="M117" s="125"/>
      <c r="N117" s="125"/>
      <c r="O117" s="125"/>
      <c r="P117" s="125"/>
      <c r="Q117" s="125"/>
      <c r="R117" s="125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5"/>
      <c r="AG117" s="125"/>
      <c r="AH117" s="125"/>
      <c r="AI117" s="125"/>
      <c r="AJ117" s="125"/>
      <c r="AK117" s="125"/>
    </row>
    <row r="118" spans="1:37" s="2" customFormat="1" ht="12" customHeight="1">
      <c r="A118" s="22"/>
      <c r="B118" s="23"/>
      <c r="C118" s="21" t="s">
        <v>14</v>
      </c>
      <c r="D118" s="22"/>
      <c r="E118" s="123"/>
      <c r="F118" s="123"/>
      <c r="G118" s="123"/>
      <c r="H118" s="123"/>
      <c r="I118" s="223"/>
      <c r="J118" s="123"/>
      <c r="K118" s="123"/>
      <c r="L118" s="124"/>
      <c r="M118" s="125"/>
      <c r="N118" s="125"/>
      <c r="O118" s="125"/>
      <c r="P118" s="125"/>
      <c r="Q118" s="125"/>
      <c r="R118" s="125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5"/>
      <c r="AG118" s="125"/>
      <c r="AH118" s="125"/>
      <c r="AI118" s="125"/>
      <c r="AJ118" s="125"/>
      <c r="AK118" s="125"/>
    </row>
    <row r="119" spans="1:37" s="2" customFormat="1" ht="16.5" customHeight="1">
      <c r="A119" s="22"/>
      <c r="B119" s="23"/>
      <c r="C119" s="22"/>
      <c r="D119" s="22"/>
      <c r="E119" s="256" t="str">
        <f>E7</f>
        <v>Fotovoltaická elektrárna JM</v>
      </c>
      <c r="F119" s="128"/>
      <c r="G119" s="128"/>
      <c r="H119" s="128"/>
      <c r="I119" s="223"/>
      <c r="J119" s="123"/>
      <c r="K119" s="123"/>
      <c r="L119" s="124"/>
      <c r="M119" s="125"/>
      <c r="N119" s="125"/>
      <c r="O119" s="125"/>
      <c r="P119" s="125"/>
      <c r="Q119" s="125"/>
      <c r="R119" s="125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5"/>
      <c r="AG119" s="125"/>
      <c r="AH119" s="125"/>
      <c r="AI119" s="125"/>
      <c r="AJ119" s="125"/>
      <c r="AK119" s="125"/>
    </row>
    <row r="120" spans="1:37" s="2" customFormat="1" ht="12" customHeight="1">
      <c r="A120" s="22"/>
      <c r="B120" s="23"/>
      <c r="C120" s="21" t="s">
        <v>103</v>
      </c>
      <c r="D120" s="22"/>
      <c r="E120" s="123"/>
      <c r="F120" s="123"/>
      <c r="G120" s="123"/>
      <c r="H120" s="123"/>
      <c r="I120" s="223"/>
      <c r="J120" s="123"/>
      <c r="K120" s="123"/>
      <c r="L120" s="124"/>
      <c r="M120" s="125"/>
      <c r="N120" s="125"/>
      <c r="O120" s="125"/>
      <c r="P120" s="125"/>
      <c r="Q120" s="125"/>
      <c r="R120" s="125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5"/>
      <c r="AG120" s="125"/>
      <c r="AH120" s="125"/>
      <c r="AI120" s="125"/>
      <c r="AJ120" s="125"/>
      <c r="AK120" s="125"/>
    </row>
    <row r="121" spans="1:37" s="2" customFormat="1" ht="16.5" customHeight="1">
      <c r="A121" s="22"/>
      <c r="B121" s="23"/>
      <c r="C121" s="22"/>
      <c r="D121" s="22"/>
      <c r="E121" s="257" t="str">
        <f>E9</f>
        <v>01 - Stavební práce</v>
      </c>
      <c r="F121" s="123"/>
      <c r="G121" s="123"/>
      <c r="H121" s="123"/>
      <c r="I121" s="223"/>
      <c r="J121" s="123"/>
      <c r="K121" s="123"/>
      <c r="L121" s="124"/>
      <c r="M121" s="125"/>
      <c r="N121" s="125"/>
      <c r="O121" s="125"/>
      <c r="P121" s="125"/>
      <c r="Q121" s="125"/>
      <c r="R121" s="125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5"/>
      <c r="AG121" s="125"/>
      <c r="AH121" s="125"/>
      <c r="AI121" s="125"/>
      <c r="AJ121" s="125"/>
      <c r="AK121" s="125"/>
    </row>
    <row r="122" spans="1:37" s="2" customFormat="1" ht="6.95" customHeight="1">
      <c r="A122" s="22"/>
      <c r="B122" s="23"/>
      <c r="C122" s="22"/>
      <c r="D122" s="22"/>
      <c r="E122" s="123"/>
      <c r="F122" s="123"/>
      <c r="G122" s="123"/>
      <c r="H122" s="123"/>
      <c r="I122" s="223"/>
      <c r="J122" s="123"/>
      <c r="K122" s="123"/>
      <c r="L122" s="124"/>
      <c r="M122" s="125"/>
      <c r="N122" s="125"/>
      <c r="O122" s="125"/>
      <c r="P122" s="125"/>
      <c r="Q122" s="125"/>
      <c r="R122" s="125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5"/>
      <c r="AG122" s="125"/>
      <c r="AH122" s="125"/>
      <c r="AI122" s="125"/>
      <c r="AJ122" s="125"/>
      <c r="AK122" s="125"/>
    </row>
    <row r="123" spans="1:37" s="2" customFormat="1" ht="12" customHeight="1">
      <c r="A123" s="22"/>
      <c r="B123" s="23"/>
      <c r="C123" s="21" t="s">
        <v>18</v>
      </c>
      <c r="D123" s="22"/>
      <c r="E123" s="123"/>
      <c r="F123" s="127" t="str">
        <f>F12</f>
        <v xml:space="preserve">VŠE v Praze, ul. Ekonomická 957, Praha 4 </v>
      </c>
      <c r="G123" s="123"/>
      <c r="H123" s="123"/>
      <c r="I123" s="224" t="s">
        <v>20</v>
      </c>
      <c r="J123" s="129" t="str">
        <f>IF(J12="","",J12)</f>
        <v>20. 1. 2025</v>
      </c>
      <c r="K123" s="123"/>
      <c r="L123" s="124"/>
      <c r="M123" s="125"/>
      <c r="N123" s="125"/>
      <c r="O123" s="125"/>
      <c r="P123" s="125"/>
      <c r="Q123" s="125"/>
      <c r="R123" s="125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5"/>
      <c r="AG123" s="125"/>
      <c r="AH123" s="125"/>
      <c r="AI123" s="125"/>
      <c r="AJ123" s="125"/>
      <c r="AK123" s="125"/>
    </row>
    <row r="124" spans="1:37" s="2" customFormat="1" ht="6.95" customHeight="1">
      <c r="A124" s="22"/>
      <c r="B124" s="23"/>
      <c r="C124" s="22"/>
      <c r="D124" s="22"/>
      <c r="E124" s="123"/>
      <c r="F124" s="123"/>
      <c r="G124" s="123"/>
      <c r="H124" s="123"/>
      <c r="I124" s="223"/>
      <c r="J124" s="123"/>
      <c r="K124" s="123"/>
      <c r="L124" s="124"/>
      <c r="M124" s="125"/>
      <c r="N124" s="125"/>
      <c r="O124" s="125"/>
      <c r="P124" s="125"/>
      <c r="Q124" s="125"/>
      <c r="R124" s="125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5"/>
      <c r="AG124" s="125"/>
      <c r="AH124" s="125"/>
      <c r="AI124" s="125"/>
      <c r="AJ124" s="125"/>
      <c r="AK124" s="125"/>
    </row>
    <row r="125" spans="1:37" s="2" customFormat="1" ht="15.2" customHeight="1">
      <c r="A125" s="22"/>
      <c r="B125" s="23"/>
      <c r="C125" s="21" t="s">
        <v>22</v>
      </c>
      <c r="D125" s="22"/>
      <c r="E125" s="123"/>
      <c r="F125" s="127" t="str">
        <f>E15</f>
        <v>Vysoká škola ekonomická v Praze</v>
      </c>
      <c r="G125" s="123"/>
      <c r="H125" s="123"/>
      <c r="I125" s="224" t="s">
        <v>30</v>
      </c>
      <c r="J125" s="149" t="str">
        <f>E21</f>
        <v xml:space="preserve"> </v>
      </c>
      <c r="K125" s="123"/>
      <c r="L125" s="124"/>
      <c r="M125" s="125"/>
      <c r="N125" s="125"/>
      <c r="O125" s="125"/>
      <c r="P125" s="125"/>
      <c r="Q125" s="125"/>
      <c r="R125" s="125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5"/>
      <c r="AG125" s="125"/>
      <c r="AH125" s="125"/>
      <c r="AI125" s="125"/>
      <c r="AJ125" s="125"/>
      <c r="AK125" s="125"/>
    </row>
    <row r="126" spans="1:37" s="2" customFormat="1" ht="15.2" customHeight="1">
      <c r="A126" s="22"/>
      <c r="B126" s="23"/>
      <c r="C126" s="21" t="s">
        <v>28</v>
      </c>
      <c r="D126" s="22"/>
      <c r="E126" s="123"/>
      <c r="F126" s="127" t="str">
        <f>IF(E18="","",E18)</f>
        <v xml:space="preserve"> </v>
      </c>
      <c r="G126" s="123"/>
      <c r="H126" s="123"/>
      <c r="I126" s="224" t="s">
        <v>32</v>
      </c>
      <c r="J126" s="149" t="str">
        <f>E24</f>
        <v>Ing. Milan Dušek</v>
      </c>
      <c r="K126" s="123"/>
      <c r="L126" s="124"/>
      <c r="M126" s="125"/>
      <c r="N126" s="125"/>
      <c r="O126" s="125"/>
      <c r="P126" s="125"/>
      <c r="Q126" s="125"/>
      <c r="R126" s="125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5"/>
      <c r="AG126" s="125"/>
      <c r="AH126" s="125"/>
      <c r="AI126" s="125"/>
      <c r="AJ126" s="125"/>
      <c r="AK126" s="125"/>
    </row>
    <row r="127" spans="1:37" s="2" customFormat="1" ht="10.35" customHeight="1">
      <c r="A127" s="22"/>
      <c r="B127" s="23"/>
      <c r="C127" s="22"/>
      <c r="D127" s="22"/>
      <c r="E127" s="123"/>
      <c r="F127" s="123"/>
      <c r="G127" s="123"/>
      <c r="H127" s="123"/>
      <c r="I127" s="223"/>
      <c r="J127" s="123"/>
      <c r="K127" s="123"/>
      <c r="L127" s="124"/>
      <c r="M127" s="125"/>
      <c r="N127" s="125"/>
      <c r="O127" s="125"/>
      <c r="P127" s="125"/>
      <c r="Q127" s="125"/>
      <c r="R127" s="125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5"/>
      <c r="AG127" s="125"/>
      <c r="AH127" s="125"/>
      <c r="AI127" s="125"/>
      <c r="AJ127" s="125"/>
      <c r="AK127" s="125"/>
    </row>
    <row r="128" spans="1:37" s="11" customFormat="1" ht="29.25" customHeight="1">
      <c r="A128" s="86"/>
      <c r="B128" s="87"/>
      <c r="C128" s="88" t="s">
        <v>124</v>
      </c>
      <c r="D128" s="89" t="s">
        <v>60</v>
      </c>
      <c r="E128" s="160" t="s">
        <v>56</v>
      </c>
      <c r="F128" s="160" t="s">
        <v>57</v>
      </c>
      <c r="G128" s="160" t="s">
        <v>125</v>
      </c>
      <c r="H128" s="160" t="s">
        <v>126</v>
      </c>
      <c r="I128" s="238" t="s">
        <v>127</v>
      </c>
      <c r="J128" s="161" t="s">
        <v>107</v>
      </c>
      <c r="K128" s="162" t="s">
        <v>128</v>
      </c>
      <c r="L128" s="163"/>
      <c r="M128" s="164" t="s">
        <v>1</v>
      </c>
      <c r="N128" s="165" t="s">
        <v>39</v>
      </c>
      <c r="O128" s="165" t="s">
        <v>129</v>
      </c>
      <c r="P128" s="165" t="s">
        <v>130</v>
      </c>
      <c r="Q128" s="165" t="s">
        <v>131</v>
      </c>
      <c r="R128" s="165" t="s">
        <v>132</v>
      </c>
      <c r="S128" s="165" t="s">
        <v>133</v>
      </c>
      <c r="T128" s="166" t="s">
        <v>134</v>
      </c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8"/>
      <c r="AG128" s="168"/>
      <c r="AH128" s="168"/>
      <c r="AI128" s="168"/>
      <c r="AJ128" s="168"/>
      <c r="AK128" s="168"/>
    </row>
    <row r="129" spans="1:65" s="2" customFormat="1" ht="22.9" customHeight="1">
      <c r="A129" s="22"/>
      <c r="B129" s="23"/>
      <c r="C129" s="50" t="s">
        <v>135</v>
      </c>
      <c r="D129" s="22"/>
      <c r="E129" s="123"/>
      <c r="F129" s="123"/>
      <c r="G129" s="123"/>
      <c r="H129" s="123"/>
      <c r="I129" s="223"/>
      <c r="J129" s="169">
        <f>BK129</f>
        <v>0</v>
      </c>
      <c r="K129" s="123"/>
      <c r="L129" s="170"/>
      <c r="M129" s="171"/>
      <c r="N129" s="172"/>
      <c r="O129" s="131"/>
      <c r="P129" s="173">
        <f>P130+P164</f>
        <v>153.21485899999999</v>
      </c>
      <c r="Q129" s="131"/>
      <c r="R129" s="173">
        <f>R130+R164</f>
        <v>0.86068639000000002</v>
      </c>
      <c r="S129" s="131"/>
      <c r="T129" s="174">
        <f>T130+T164</f>
        <v>0.18721323999999998</v>
      </c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5"/>
      <c r="AG129" s="125"/>
      <c r="AH129" s="125"/>
      <c r="AI129" s="125"/>
      <c r="AJ129" s="125"/>
      <c r="AK129" s="125"/>
      <c r="AT129" s="15" t="s">
        <v>74</v>
      </c>
      <c r="AU129" s="15" t="s">
        <v>109</v>
      </c>
      <c r="BK129" s="94">
        <f>BK130+BK164</f>
        <v>0</v>
      </c>
    </row>
    <row r="130" spans="1:65" s="12" customFormat="1" ht="25.9" customHeight="1">
      <c r="B130" s="95"/>
      <c r="D130" s="96" t="s">
        <v>74</v>
      </c>
      <c r="E130" s="175" t="s">
        <v>136</v>
      </c>
      <c r="F130" s="175" t="s">
        <v>137</v>
      </c>
      <c r="G130" s="176"/>
      <c r="H130" s="176"/>
      <c r="I130" s="239"/>
      <c r="J130" s="177">
        <f>BK130</f>
        <v>0</v>
      </c>
      <c r="K130" s="176"/>
      <c r="L130" s="178"/>
      <c r="M130" s="179"/>
      <c r="N130" s="180"/>
      <c r="O130" s="180"/>
      <c r="P130" s="181">
        <f>P131+P138+P142+P145+P150+P162</f>
        <v>91.554505999999989</v>
      </c>
      <c r="Q130" s="180"/>
      <c r="R130" s="181">
        <f>R131+R138+R142+R145+R150+R162</f>
        <v>0.74103350000000001</v>
      </c>
      <c r="S130" s="180"/>
      <c r="T130" s="182">
        <f>T131+T138+T142+T145+T150+T162</f>
        <v>0.17989999999999998</v>
      </c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R130" s="96" t="s">
        <v>83</v>
      </c>
      <c r="AT130" s="101" t="s">
        <v>74</v>
      </c>
      <c r="AU130" s="101" t="s">
        <v>75</v>
      </c>
      <c r="AY130" s="96" t="s">
        <v>138</v>
      </c>
      <c r="BK130" s="102">
        <f>BK131+BK138+BK142+BK145+BK150+BK162</f>
        <v>0</v>
      </c>
    </row>
    <row r="131" spans="1:65" s="12" customFormat="1" ht="22.9" customHeight="1">
      <c r="B131" s="95"/>
      <c r="D131" s="96" t="s">
        <v>74</v>
      </c>
      <c r="E131" s="183" t="s">
        <v>83</v>
      </c>
      <c r="F131" s="183" t="s">
        <v>139</v>
      </c>
      <c r="G131" s="176"/>
      <c r="H131" s="176"/>
      <c r="I131" s="239"/>
      <c r="J131" s="184">
        <f>BK131</f>
        <v>0</v>
      </c>
      <c r="K131" s="176"/>
      <c r="L131" s="178"/>
      <c r="M131" s="179"/>
      <c r="N131" s="180"/>
      <c r="O131" s="180"/>
      <c r="P131" s="181">
        <f>SUM(P132:P137)</f>
        <v>53.814749999999989</v>
      </c>
      <c r="Q131" s="180"/>
      <c r="R131" s="181">
        <f>SUM(R132:R137)</f>
        <v>5.7749999999999998E-3</v>
      </c>
      <c r="S131" s="180"/>
      <c r="T131" s="182">
        <f>SUM(T132:T137)</f>
        <v>0</v>
      </c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R131" s="96" t="s">
        <v>83</v>
      </c>
      <c r="AT131" s="101" t="s">
        <v>74</v>
      </c>
      <c r="AU131" s="101" t="s">
        <v>83</v>
      </c>
      <c r="AY131" s="96" t="s">
        <v>138</v>
      </c>
      <c r="BK131" s="102">
        <f>SUM(BK132:BK137)</f>
        <v>0</v>
      </c>
    </row>
    <row r="132" spans="1:65" s="2" customFormat="1" ht="33" customHeight="1">
      <c r="A132" s="22"/>
      <c r="B132" s="103"/>
      <c r="C132" s="104" t="s">
        <v>83</v>
      </c>
      <c r="D132" s="104" t="s">
        <v>140</v>
      </c>
      <c r="E132" s="185" t="s">
        <v>141</v>
      </c>
      <c r="F132" s="186" t="s">
        <v>142</v>
      </c>
      <c r="G132" s="187" t="s">
        <v>143</v>
      </c>
      <c r="H132" s="188">
        <v>8.25</v>
      </c>
      <c r="I132" s="338">
        <v>0</v>
      </c>
      <c r="J132" s="189">
        <f>ROUND(I132*H132,2)</f>
        <v>0</v>
      </c>
      <c r="K132" s="190"/>
      <c r="L132" s="170"/>
      <c r="M132" s="191" t="s">
        <v>1</v>
      </c>
      <c r="N132" s="192" t="s">
        <v>40</v>
      </c>
      <c r="O132" s="193">
        <v>4.5030000000000001</v>
      </c>
      <c r="P132" s="193">
        <f>O132*H132</f>
        <v>37.149749999999997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5"/>
      <c r="AG132" s="125"/>
      <c r="AH132" s="125"/>
      <c r="AI132" s="125"/>
      <c r="AJ132" s="125"/>
      <c r="AK132" s="125"/>
      <c r="AR132" s="110" t="s">
        <v>144</v>
      </c>
      <c r="AT132" s="110" t="s">
        <v>140</v>
      </c>
      <c r="AU132" s="110" t="s">
        <v>85</v>
      </c>
      <c r="AY132" s="15" t="s">
        <v>138</v>
      </c>
      <c r="BE132" s="111">
        <f>IF(N132="základní",J132,0)</f>
        <v>0</v>
      </c>
      <c r="BF132" s="111">
        <f>IF(N132="snížená",J132,0)</f>
        <v>0</v>
      </c>
      <c r="BG132" s="111">
        <f>IF(N132="zákl. přenesená",J132,0)</f>
        <v>0</v>
      </c>
      <c r="BH132" s="111">
        <f>IF(N132="sníž. přenesená",J132,0)</f>
        <v>0</v>
      </c>
      <c r="BI132" s="111">
        <f>IF(N132="nulová",J132,0)</f>
        <v>0</v>
      </c>
      <c r="BJ132" s="15" t="s">
        <v>83</v>
      </c>
      <c r="BK132" s="111">
        <f>ROUND(I132*H132,2)</f>
        <v>0</v>
      </c>
      <c r="BL132" s="15" t="s">
        <v>144</v>
      </c>
      <c r="BM132" s="110" t="s">
        <v>145</v>
      </c>
    </row>
    <row r="133" spans="1:65" s="2" customFormat="1" ht="21.75" customHeight="1">
      <c r="A133" s="22"/>
      <c r="B133" s="103"/>
      <c r="C133" s="104" t="s">
        <v>85</v>
      </c>
      <c r="D133" s="104" t="s">
        <v>140</v>
      </c>
      <c r="E133" s="185" t="s">
        <v>146</v>
      </c>
      <c r="F133" s="186" t="s">
        <v>147</v>
      </c>
      <c r="G133" s="187" t="s">
        <v>148</v>
      </c>
      <c r="H133" s="188">
        <v>8.25</v>
      </c>
      <c r="I133" s="338">
        <v>0</v>
      </c>
      <c r="J133" s="189">
        <f>ROUND(I133*H133,2)</f>
        <v>0</v>
      </c>
      <c r="K133" s="190"/>
      <c r="L133" s="170"/>
      <c r="M133" s="191" t="s">
        <v>1</v>
      </c>
      <c r="N133" s="192" t="s">
        <v>40</v>
      </c>
      <c r="O133" s="193">
        <v>0.156</v>
      </c>
      <c r="P133" s="193">
        <f>O133*H133</f>
        <v>1.2869999999999999</v>
      </c>
      <c r="Q133" s="193">
        <v>6.9999999999999999E-4</v>
      </c>
      <c r="R133" s="193">
        <f>Q133*H133</f>
        <v>5.7749999999999998E-3</v>
      </c>
      <c r="S133" s="193">
        <v>0</v>
      </c>
      <c r="T133" s="194">
        <f>S133*H133</f>
        <v>0</v>
      </c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5"/>
      <c r="AG133" s="125"/>
      <c r="AH133" s="125"/>
      <c r="AI133" s="125"/>
      <c r="AJ133" s="125"/>
      <c r="AK133" s="125"/>
      <c r="AR133" s="110" t="s">
        <v>144</v>
      </c>
      <c r="AT133" s="110" t="s">
        <v>140</v>
      </c>
      <c r="AU133" s="110" t="s">
        <v>85</v>
      </c>
      <c r="AY133" s="15" t="s">
        <v>138</v>
      </c>
      <c r="BE133" s="111">
        <f>IF(N133="základní",J133,0)</f>
        <v>0</v>
      </c>
      <c r="BF133" s="111">
        <f>IF(N133="snížená",J133,0)</f>
        <v>0</v>
      </c>
      <c r="BG133" s="111">
        <f>IF(N133="zákl. přenesená",J133,0)</f>
        <v>0</v>
      </c>
      <c r="BH133" s="111">
        <f>IF(N133="sníž. přenesená",J133,0)</f>
        <v>0</v>
      </c>
      <c r="BI133" s="111">
        <f>IF(N133="nulová",J133,0)</f>
        <v>0</v>
      </c>
      <c r="BJ133" s="15" t="s">
        <v>83</v>
      </c>
      <c r="BK133" s="111">
        <f>ROUND(I133*H133,2)</f>
        <v>0</v>
      </c>
      <c r="BL133" s="15" t="s">
        <v>144</v>
      </c>
      <c r="BM133" s="110" t="s">
        <v>149</v>
      </c>
    </row>
    <row r="134" spans="1:65" s="13" customFormat="1">
      <c r="B134" s="112"/>
      <c r="D134" s="113" t="s">
        <v>150</v>
      </c>
      <c r="E134" s="195" t="s">
        <v>1</v>
      </c>
      <c r="F134" s="196" t="s">
        <v>151</v>
      </c>
      <c r="G134" s="197"/>
      <c r="H134" s="198">
        <v>8.25</v>
      </c>
      <c r="I134" s="266"/>
      <c r="J134" s="197"/>
      <c r="K134" s="197"/>
      <c r="L134" s="199"/>
      <c r="M134" s="200"/>
      <c r="N134" s="201"/>
      <c r="O134" s="201"/>
      <c r="P134" s="201"/>
      <c r="Q134" s="201"/>
      <c r="R134" s="201"/>
      <c r="S134" s="201"/>
      <c r="T134" s="202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T134" s="114" t="s">
        <v>150</v>
      </c>
      <c r="AU134" s="114" t="s">
        <v>85</v>
      </c>
      <c r="AV134" s="13" t="s">
        <v>85</v>
      </c>
      <c r="AW134" s="13" t="s">
        <v>31</v>
      </c>
      <c r="AX134" s="13" t="s">
        <v>83</v>
      </c>
      <c r="AY134" s="114" t="s">
        <v>138</v>
      </c>
    </row>
    <row r="135" spans="1:65" s="2" customFormat="1" ht="16.5" customHeight="1">
      <c r="A135" s="22"/>
      <c r="B135" s="103"/>
      <c r="C135" s="104" t="s">
        <v>152</v>
      </c>
      <c r="D135" s="104" t="s">
        <v>140</v>
      </c>
      <c r="E135" s="185" t="s">
        <v>153</v>
      </c>
      <c r="F135" s="186" t="s">
        <v>154</v>
      </c>
      <c r="G135" s="187" t="s">
        <v>148</v>
      </c>
      <c r="H135" s="188">
        <v>8.25</v>
      </c>
      <c r="I135" s="338">
        <v>0</v>
      </c>
      <c r="J135" s="189">
        <f>ROUND(I135*H135,2)</f>
        <v>0</v>
      </c>
      <c r="K135" s="190"/>
      <c r="L135" s="170"/>
      <c r="M135" s="191" t="s">
        <v>1</v>
      </c>
      <c r="N135" s="192" t="s">
        <v>40</v>
      </c>
      <c r="O135" s="193">
        <v>9.5000000000000001E-2</v>
      </c>
      <c r="P135" s="193">
        <f>O135*H135</f>
        <v>0.78375000000000006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5"/>
      <c r="AG135" s="125"/>
      <c r="AH135" s="125"/>
      <c r="AI135" s="125"/>
      <c r="AJ135" s="125"/>
      <c r="AK135" s="125"/>
      <c r="AR135" s="110" t="s">
        <v>144</v>
      </c>
      <c r="AT135" s="110" t="s">
        <v>140</v>
      </c>
      <c r="AU135" s="110" t="s">
        <v>85</v>
      </c>
      <c r="AY135" s="15" t="s">
        <v>138</v>
      </c>
      <c r="BE135" s="111">
        <f>IF(N135="základní",J135,0)</f>
        <v>0</v>
      </c>
      <c r="BF135" s="111">
        <f>IF(N135="snížená",J135,0)</f>
        <v>0</v>
      </c>
      <c r="BG135" s="111">
        <f>IF(N135="zákl. přenesená",J135,0)</f>
        <v>0</v>
      </c>
      <c r="BH135" s="111">
        <f>IF(N135="sníž. přenesená",J135,0)</f>
        <v>0</v>
      </c>
      <c r="BI135" s="111">
        <f>IF(N135="nulová",J135,0)</f>
        <v>0</v>
      </c>
      <c r="BJ135" s="15" t="s">
        <v>83</v>
      </c>
      <c r="BK135" s="111">
        <f>ROUND(I135*H135,2)</f>
        <v>0</v>
      </c>
      <c r="BL135" s="15" t="s">
        <v>144</v>
      </c>
      <c r="BM135" s="110" t="s">
        <v>155</v>
      </c>
    </row>
    <row r="136" spans="1:65" s="2" customFormat="1" ht="24.2" customHeight="1">
      <c r="A136" s="22"/>
      <c r="B136" s="103"/>
      <c r="C136" s="104" t="s">
        <v>144</v>
      </c>
      <c r="D136" s="104" t="s">
        <v>140</v>
      </c>
      <c r="E136" s="185" t="s">
        <v>156</v>
      </c>
      <c r="F136" s="186" t="s">
        <v>157</v>
      </c>
      <c r="G136" s="187" t="s">
        <v>143</v>
      </c>
      <c r="H136" s="188">
        <v>8.25</v>
      </c>
      <c r="I136" s="338">
        <v>0</v>
      </c>
      <c r="J136" s="189">
        <f>ROUND(I136*H136,2)</f>
        <v>0</v>
      </c>
      <c r="K136" s="190"/>
      <c r="L136" s="170"/>
      <c r="M136" s="191" t="s">
        <v>1</v>
      </c>
      <c r="N136" s="192" t="s">
        <v>40</v>
      </c>
      <c r="O136" s="193">
        <v>1.137</v>
      </c>
      <c r="P136" s="193">
        <f>O136*H136</f>
        <v>9.3802500000000002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5"/>
      <c r="AG136" s="125"/>
      <c r="AH136" s="125"/>
      <c r="AI136" s="125"/>
      <c r="AJ136" s="125"/>
      <c r="AK136" s="125"/>
      <c r="AR136" s="110" t="s">
        <v>144</v>
      </c>
      <c r="AT136" s="110" t="s">
        <v>140</v>
      </c>
      <c r="AU136" s="110" t="s">
        <v>85</v>
      </c>
      <c r="AY136" s="15" t="s">
        <v>138</v>
      </c>
      <c r="BE136" s="111">
        <f>IF(N136="základní",J136,0)</f>
        <v>0</v>
      </c>
      <c r="BF136" s="111">
        <f>IF(N136="snížená",J136,0)</f>
        <v>0</v>
      </c>
      <c r="BG136" s="111">
        <f>IF(N136="zákl. přenesená",J136,0)</f>
        <v>0</v>
      </c>
      <c r="BH136" s="111">
        <f>IF(N136="sníž. přenesená",J136,0)</f>
        <v>0</v>
      </c>
      <c r="BI136" s="111">
        <f>IF(N136="nulová",J136,0)</f>
        <v>0</v>
      </c>
      <c r="BJ136" s="15" t="s">
        <v>83</v>
      </c>
      <c r="BK136" s="111">
        <f>ROUND(I136*H136,2)</f>
        <v>0</v>
      </c>
      <c r="BL136" s="15" t="s">
        <v>144</v>
      </c>
      <c r="BM136" s="110" t="s">
        <v>158</v>
      </c>
    </row>
    <row r="137" spans="1:65" s="2" customFormat="1" ht="24.2" customHeight="1">
      <c r="A137" s="22"/>
      <c r="B137" s="103"/>
      <c r="C137" s="104" t="s">
        <v>159</v>
      </c>
      <c r="D137" s="104" t="s">
        <v>140</v>
      </c>
      <c r="E137" s="185" t="s">
        <v>160</v>
      </c>
      <c r="F137" s="186" t="s">
        <v>161</v>
      </c>
      <c r="G137" s="187" t="s">
        <v>143</v>
      </c>
      <c r="H137" s="188">
        <v>8.25</v>
      </c>
      <c r="I137" s="338">
        <v>0</v>
      </c>
      <c r="J137" s="189">
        <f>ROUND(I137*H137,2)</f>
        <v>0</v>
      </c>
      <c r="K137" s="190"/>
      <c r="L137" s="170"/>
      <c r="M137" s="191" t="s">
        <v>1</v>
      </c>
      <c r="N137" s="192" t="s">
        <v>40</v>
      </c>
      <c r="O137" s="193">
        <v>0.63200000000000001</v>
      </c>
      <c r="P137" s="193">
        <f>O137*H137</f>
        <v>5.2140000000000004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5"/>
      <c r="AG137" s="125"/>
      <c r="AH137" s="125"/>
      <c r="AI137" s="125"/>
      <c r="AJ137" s="125"/>
      <c r="AK137" s="125"/>
      <c r="AR137" s="110" t="s">
        <v>144</v>
      </c>
      <c r="AT137" s="110" t="s">
        <v>140</v>
      </c>
      <c r="AU137" s="110" t="s">
        <v>85</v>
      </c>
      <c r="AY137" s="15" t="s">
        <v>138</v>
      </c>
      <c r="BE137" s="111">
        <f>IF(N137="základní",J137,0)</f>
        <v>0</v>
      </c>
      <c r="BF137" s="111">
        <f>IF(N137="snížená",J137,0)</f>
        <v>0</v>
      </c>
      <c r="BG137" s="111">
        <f>IF(N137="zákl. přenesená",J137,0)</f>
        <v>0</v>
      </c>
      <c r="BH137" s="111">
        <f>IF(N137="sníž. přenesená",J137,0)</f>
        <v>0</v>
      </c>
      <c r="BI137" s="111">
        <f>IF(N137="nulová",J137,0)</f>
        <v>0</v>
      </c>
      <c r="BJ137" s="15" t="s">
        <v>83</v>
      </c>
      <c r="BK137" s="111">
        <f>ROUND(I137*H137,2)</f>
        <v>0</v>
      </c>
      <c r="BL137" s="15" t="s">
        <v>144</v>
      </c>
      <c r="BM137" s="110" t="s">
        <v>162</v>
      </c>
    </row>
    <row r="138" spans="1:65" s="12" customFormat="1" ht="22.9" customHeight="1">
      <c r="B138" s="95"/>
      <c r="D138" s="96" t="s">
        <v>74</v>
      </c>
      <c r="E138" s="183" t="s">
        <v>85</v>
      </c>
      <c r="F138" s="183" t="s">
        <v>163</v>
      </c>
      <c r="G138" s="176"/>
      <c r="H138" s="176"/>
      <c r="I138" s="239"/>
      <c r="J138" s="184">
        <f>BK138</f>
        <v>0</v>
      </c>
      <c r="K138" s="176"/>
      <c r="L138" s="178"/>
      <c r="M138" s="179"/>
      <c r="N138" s="180"/>
      <c r="O138" s="180"/>
      <c r="P138" s="181">
        <f>SUM(P139:P141)</f>
        <v>0.375</v>
      </c>
      <c r="Q138" s="180"/>
      <c r="R138" s="181">
        <f>SUM(R139:R141)</f>
        <v>2.8875000000000003E-3</v>
      </c>
      <c r="S138" s="180"/>
      <c r="T138" s="182">
        <f>SUM(T139:T141)</f>
        <v>0</v>
      </c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R138" s="96" t="s">
        <v>83</v>
      </c>
      <c r="AT138" s="101" t="s">
        <v>74</v>
      </c>
      <c r="AU138" s="101" t="s">
        <v>83</v>
      </c>
      <c r="AY138" s="96" t="s">
        <v>138</v>
      </c>
      <c r="BK138" s="102">
        <f>SUM(BK139:BK141)</f>
        <v>0</v>
      </c>
    </row>
    <row r="139" spans="1:65" s="2" customFormat="1" ht="24.2" customHeight="1">
      <c r="A139" s="22"/>
      <c r="B139" s="103"/>
      <c r="C139" s="104" t="s">
        <v>164</v>
      </c>
      <c r="D139" s="104" t="s">
        <v>140</v>
      </c>
      <c r="E139" s="185" t="s">
        <v>165</v>
      </c>
      <c r="F139" s="186" t="s">
        <v>166</v>
      </c>
      <c r="G139" s="187" t="s">
        <v>167</v>
      </c>
      <c r="H139" s="188">
        <v>5</v>
      </c>
      <c r="I139" s="338">
        <v>0</v>
      </c>
      <c r="J139" s="189">
        <f>ROUND(I139*H139,2)</f>
        <v>0</v>
      </c>
      <c r="K139" s="190"/>
      <c r="L139" s="170"/>
      <c r="M139" s="191" t="s">
        <v>1</v>
      </c>
      <c r="N139" s="192" t="s">
        <v>40</v>
      </c>
      <c r="O139" s="193">
        <v>7.4999999999999997E-2</v>
      </c>
      <c r="P139" s="193">
        <f>O139*H139</f>
        <v>0.375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5"/>
      <c r="AG139" s="125"/>
      <c r="AH139" s="125"/>
      <c r="AI139" s="125"/>
      <c r="AJ139" s="125"/>
      <c r="AK139" s="125"/>
      <c r="AR139" s="110" t="s">
        <v>144</v>
      </c>
      <c r="AT139" s="110" t="s">
        <v>140</v>
      </c>
      <c r="AU139" s="110" t="s">
        <v>85</v>
      </c>
      <c r="AY139" s="15" t="s">
        <v>138</v>
      </c>
      <c r="BE139" s="111">
        <f>IF(N139="základní",J139,0)</f>
        <v>0</v>
      </c>
      <c r="BF139" s="111">
        <f>IF(N139="snížená",J139,0)</f>
        <v>0</v>
      </c>
      <c r="BG139" s="111">
        <f>IF(N139="zákl. přenesená",J139,0)</f>
        <v>0</v>
      </c>
      <c r="BH139" s="111">
        <f>IF(N139="sníž. přenesená",J139,0)</f>
        <v>0</v>
      </c>
      <c r="BI139" s="111">
        <f>IF(N139="nulová",J139,0)</f>
        <v>0</v>
      </c>
      <c r="BJ139" s="15" t="s">
        <v>83</v>
      </c>
      <c r="BK139" s="111">
        <f>ROUND(I139*H139,2)</f>
        <v>0</v>
      </c>
      <c r="BL139" s="15" t="s">
        <v>144</v>
      </c>
      <c r="BM139" s="110" t="s">
        <v>168</v>
      </c>
    </row>
    <row r="140" spans="1:65" s="2" customFormat="1" ht="24.2" customHeight="1">
      <c r="A140" s="22"/>
      <c r="B140" s="103"/>
      <c r="C140" s="115" t="s">
        <v>169</v>
      </c>
      <c r="D140" s="115" t="s">
        <v>170</v>
      </c>
      <c r="E140" s="203" t="s">
        <v>171</v>
      </c>
      <c r="F140" s="204" t="s">
        <v>172</v>
      </c>
      <c r="G140" s="205" t="s">
        <v>167</v>
      </c>
      <c r="H140" s="206">
        <v>5.25</v>
      </c>
      <c r="I140" s="338">
        <v>0</v>
      </c>
      <c r="J140" s="207">
        <f>ROUND(I140*H140,2)</f>
        <v>0</v>
      </c>
      <c r="K140" s="208"/>
      <c r="L140" s="209"/>
      <c r="M140" s="210" t="s">
        <v>1</v>
      </c>
      <c r="N140" s="211" t="s">
        <v>40</v>
      </c>
      <c r="O140" s="193">
        <v>0</v>
      </c>
      <c r="P140" s="193">
        <f>O140*H140</f>
        <v>0</v>
      </c>
      <c r="Q140" s="193">
        <v>5.5000000000000003E-4</v>
      </c>
      <c r="R140" s="193">
        <f>Q140*H140</f>
        <v>2.8875000000000003E-3</v>
      </c>
      <c r="S140" s="193">
        <v>0</v>
      </c>
      <c r="T140" s="194">
        <f>S140*H140</f>
        <v>0</v>
      </c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5"/>
      <c r="AG140" s="125"/>
      <c r="AH140" s="125"/>
      <c r="AI140" s="125"/>
      <c r="AJ140" s="125"/>
      <c r="AK140" s="125"/>
      <c r="AR140" s="110" t="s">
        <v>173</v>
      </c>
      <c r="AT140" s="110" t="s">
        <v>170</v>
      </c>
      <c r="AU140" s="110" t="s">
        <v>85</v>
      </c>
      <c r="AY140" s="15" t="s">
        <v>138</v>
      </c>
      <c r="BE140" s="111">
        <f>IF(N140="základní",J140,0)</f>
        <v>0</v>
      </c>
      <c r="BF140" s="111">
        <f>IF(N140="snížená",J140,0)</f>
        <v>0</v>
      </c>
      <c r="BG140" s="111">
        <f>IF(N140="zákl. přenesená",J140,0)</f>
        <v>0</v>
      </c>
      <c r="BH140" s="111">
        <f>IF(N140="sníž. přenesená",J140,0)</f>
        <v>0</v>
      </c>
      <c r="BI140" s="111">
        <f>IF(N140="nulová",J140,0)</f>
        <v>0</v>
      </c>
      <c r="BJ140" s="15" t="s">
        <v>83</v>
      </c>
      <c r="BK140" s="111">
        <f>ROUND(I140*H140,2)</f>
        <v>0</v>
      </c>
      <c r="BL140" s="15" t="s">
        <v>144</v>
      </c>
      <c r="BM140" s="110" t="s">
        <v>174</v>
      </c>
    </row>
    <row r="141" spans="1:65" s="13" customFormat="1">
      <c r="B141" s="112"/>
      <c r="D141" s="113" t="s">
        <v>150</v>
      </c>
      <c r="E141" s="197"/>
      <c r="F141" s="196" t="s">
        <v>175</v>
      </c>
      <c r="G141" s="197"/>
      <c r="H141" s="198">
        <v>5.25</v>
      </c>
      <c r="I141" s="266"/>
      <c r="J141" s="197"/>
      <c r="K141" s="197"/>
      <c r="L141" s="199"/>
      <c r="M141" s="200"/>
      <c r="N141" s="201"/>
      <c r="O141" s="201"/>
      <c r="P141" s="201"/>
      <c r="Q141" s="201"/>
      <c r="R141" s="201"/>
      <c r="S141" s="201"/>
      <c r="T141" s="202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T141" s="114" t="s">
        <v>150</v>
      </c>
      <c r="AU141" s="114" t="s">
        <v>85</v>
      </c>
      <c r="AV141" s="13" t="s">
        <v>85</v>
      </c>
      <c r="AW141" s="13" t="s">
        <v>3</v>
      </c>
      <c r="AX141" s="13" t="s">
        <v>83</v>
      </c>
      <c r="AY141" s="114" t="s">
        <v>138</v>
      </c>
    </row>
    <row r="142" spans="1:65" s="12" customFormat="1" ht="22.9" customHeight="1">
      <c r="B142" s="95"/>
      <c r="D142" s="96" t="s">
        <v>74</v>
      </c>
      <c r="E142" s="183" t="s">
        <v>159</v>
      </c>
      <c r="F142" s="183" t="s">
        <v>176</v>
      </c>
      <c r="G142" s="176"/>
      <c r="H142" s="176"/>
      <c r="I142" s="239"/>
      <c r="J142" s="184">
        <f>BK142</f>
        <v>0</v>
      </c>
      <c r="K142" s="176"/>
      <c r="L142" s="178"/>
      <c r="M142" s="179"/>
      <c r="N142" s="180"/>
      <c r="O142" s="180"/>
      <c r="P142" s="181">
        <f>SUM(P143:P144)</f>
        <v>11</v>
      </c>
      <c r="Q142" s="180"/>
      <c r="R142" s="181">
        <f>SUM(R143:R144)</f>
        <v>0.28400000000000003</v>
      </c>
      <c r="S142" s="180"/>
      <c r="T142" s="182">
        <f>SUM(T143:T144)</f>
        <v>0</v>
      </c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R142" s="96" t="s">
        <v>83</v>
      </c>
      <c r="AT142" s="101" t="s">
        <v>74</v>
      </c>
      <c r="AU142" s="101" t="s">
        <v>83</v>
      </c>
      <c r="AY142" s="96" t="s">
        <v>138</v>
      </c>
      <c r="BK142" s="102">
        <f>SUM(BK143:BK144)</f>
        <v>0</v>
      </c>
    </row>
    <row r="143" spans="1:65" s="2" customFormat="1" ht="24.2" customHeight="1">
      <c r="A143" s="22"/>
      <c r="B143" s="103"/>
      <c r="C143" s="104" t="s">
        <v>173</v>
      </c>
      <c r="D143" s="104" t="s">
        <v>140</v>
      </c>
      <c r="E143" s="185" t="s">
        <v>177</v>
      </c>
      <c r="F143" s="186" t="s">
        <v>178</v>
      </c>
      <c r="G143" s="187" t="s">
        <v>148</v>
      </c>
      <c r="H143" s="188">
        <v>100</v>
      </c>
      <c r="I143" s="338">
        <v>0</v>
      </c>
      <c r="J143" s="189">
        <f>ROUND(I143*H143,2)</f>
        <v>0</v>
      </c>
      <c r="K143" s="190"/>
      <c r="L143" s="170"/>
      <c r="M143" s="191" t="s">
        <v>1</v>
      </c>
      <c r="N143" s="192" t="s">
        <v>40</v>
      </c>
      <c r="O143" s="193">
        <v>0.11</v>
      </c>
      <c r="P143" s="193">
        <f>O143*H143</f>
        <v>11</v>
      </c>
      <c r="Q143" s="193">
        <v>2.8400000000000001E-3</v>
      </c>
      <c r="R143" s="193">
        <f>Q143*H143</f>
        <v>0.28400000000000003</v>
      </c>
      <c r="S143" s="193">
        <v>0</v>
      </c>
      <c r="T143" s="194">
        <f>S143*H143</f>
        <v>0</v>
      </c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5"/>
      <c r="AG143" s="125"/>
      <c r="AH143" s="125"/>
      <c r="AI143" s="125"/>
      <c r="AJ143" s="125"/>
      <c r="AK143" s="125"/>
      <c r="AR143" s="110" t="s">
        <v>144</v>
      </c>
      <c r="AT143" s="110" t="s">
        <v>140</v>
      </c>
      <c r="AU143" s="110" t="s">
        <v>85</v>
      </c>
      <c r="AY143" s="15" t="s">
        <v>138</v>
      </c>
      <c r="BE143" s="111">
        <f>IF(N143="základní",J143,0)</f>
        <v>0</v>
      </c>
      <c r="BF143" s="111">
        <f>IF(N143="snížená",J143,0)</f>
        <v>0</v>
      </c>
      <c r="BG143" s="111">
        <f>IF(N143="zákl. přenesená",J143,0)</f>
        <v>0</v>
      </c>
      <c r="BH143" s="111">
        <f>IF(N143="sníž. přenesená",J143,0)</f>
        <v>0</v>
      </c>
      <c r="BI143" s="111">
        <f>IF(N143="nulová",J143,0)</f>
        <v>0</v>
      </c>
      <c r="BJ143" s="15" t="s">
        <v>83</v>
      </c>
      <c r="BK143" s="111">
        <f>ROUND(I143*H143,2)</f>
        <v>0</v>
      </c>
      <c r="BL143" s="15" t="s">
        <v>144</v>
      </c>
      <c r="BM143" s="110" t="s">
        <v>179</v>
      </c>
    </row>
    <row r="144" spans="1:65" s="13" customFormat="1">
      <c r="B144" s="112"/>
      <c r="D144" s="113" t="s">
        <v>150</v>
      </c>
      <c r="E144" s="195" t="s">
        <v>1</v>
      </c>
      <c r="F144" s="196" t="s">
        <v>180</v>
      </c>
      <c r="G144" s="197"/>
      <c r="H144" s="198">
        <v>100</v>
      </c>
      <c r="I144" s="266"/>
      <c r="J144" s="197"/>
      <c r="K144" s="197"/>
      <c r="L144" s="199"/>
      <c r="M144" s="200"/>
      <c r="N144" s="201"/>
      <c r="O144" s="201"/>
      <c r="P144" s="201"/>
      <c r="Q144" s="201"/>
      <c r="R144" s="201"/>
      <c r="S144" s="201"/>
      <c r="T144" s="202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  <c r="AT144" s="114" t="s">
        <v>150</v>
      </c>
      <c r="AU144" s="114" t="s">
        <v>85</v>
      </c>
      <c r="AV144" s="13" t="s">
        <v>85</v>
      </c>
      <c r="AW144" s="13" t="s">
        <v>31</v>
      </c>
      <c r="AX144" s="13" t="s">
        <v>83</v>
      </c>
      <c r="AY144" s="114" t="s">
        <v>138</v>
      </c>
    </row>
    <row r="145" spans="1:65" s="12" customFormat="1" ht="22.9" customHeight="1">
      <c r="B145" s="95"/>
      <c r="D145" s="96" t="s">
        <v>74</v>
      </c>
      <c r="E145" s="183" t="s">
        <v>164</v>
      </c>
      <c r="F145" s="183" t="s">
        <v>181</v>
      </c>
      <c r="G145" s="176"/>
      <c r="H145" s="176"/>
      <c r="I145" s="239"/>
      <c r="J145" s="184">
        <f>BK145</f>
        <v>0</v>
      </c>
      <c r="K145" s="176"/>
      <c r="L145" s="178"/>
      <c r="M145" s="179"/>
      <c r="N145" s="180"/>
      <c r="O145" s="180"/>
      <c r="P145" s="181">
        <f>SUM(P146:P149)</f>
        <v>7.0749999999999993</v>
      </c>
      <c r="Q145" s="180"/>
      <c r="R145" s="181">
        <f>SUM(R146:R149)</f>
        <v>0.43540000000000001</v>
      </c>
      <c r="S145" s="180"/>
      <c r="T145" s="182">
        <f>SUM(T146:T149)</f>
        <v>0</v>
      </c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  <c r="AJ145" s="176"/>
      <c r="AK145" s="176"/>
      <c r="AR145" s="96" t="s">
        <v>83</v>
      </c>
      <c r="AT145" s="101" t="s">
        <v>74</v>
      </c>
      <c r="AU145" s="101" t="s">
        <v>83</v>
      </c>
      <c r="AY145" s="96" t="s">
        <v>138</v>
      </c>
      <c r="BK145" s="102">
        <f>SUM(BK146:BK149)</f>
        <v>0</v>
      </c>
    </row>
    <row r="146" spans="1:65" s="2" customFormat="1" ht="24.2" customHeight="1">
      <c r="A146" s="22"/>
      <c r="B146" s="103"/>
      <c r="C146" s="104" t="s">
        <v>182</v>
      </c>
      <c r="D146" s="104" t="s">
        <v>140</v>
      </c>
      <c r="E146" s="185" t="s">
        <v>183</v>
      </c>
      <c r="F146" s="186" t="s">
        <v>184</v>
      </c>
      <c r="G146" s="187" t="s">
        <v>185</v>
      </c>
      <c r="H146" s="188">
        <v>1</v>
      </c>
      <c r="I146" s="338">
        <v>0</v>
      </c>
      <c r="J146" s="189">
        <f>ROUND(I146*H146,2)</f>
        <v>0</v>
      </c>
      <c r="K146" s="190"/>
      <c r="L146" s="170"/>
      <c r="M146" s="191" t="s">
        <v>1</v>
      </c>
      <c r="N146" s="192" t="s">
        <v>40</v>
      </c>
      <c r="O146" s="193">
        <v>6.4749999999999996</v>
      </c>
      <c r="P146" s="193">
        <f>O146*H146</f>
        <v>6.4749999999999996</v>
      </c>
      <c r="Q146" s="193">
        <v>0.42153000000000002</v>
      </c>
      <c r="R146" s="193">
        <f>Q146*H146</f>
        <v>0.42153000000000002</v>
      </c>
      <c r="S146" s="193">
        <v>0</v>
      </c>
      <c r="T146" s="194">
        <f>S146*H146</f>
        <v>0</v>
      </c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5"/>
      <c r="AG146" s="125"/>
      <c r="AH146" s="125"/>
      <c r="AI146" s="125"/>
      <c r="AJ146" s="125"/>
      <c r="AK146" s="125"/>
      <c r="AR146" s="110" t="s">
        <v>144</v>
      </c>
      <c r="AT146" s="110" t="s">
        <v>140</v>
      </c>
      <c r="AU146" s="110" t="s">
        <v>85</v>
      </c>
      <c r="AY146" s="15" t="s">
        <v>138</v>
      </c>
      <c r="BE146" s="111">
        <f>IF(N146="základní",J146,0)</f>
        <v>0</v>
      </c>
      <c r="BF146" s="111">
        <f>IF(N146="snížená",J146,0)</f>
        <v>0</v>
      </c>
      <c r="BG146" s="111">
        <f>IF(N146="zákl. přenesená",J146,0)</f>
        <v>0</v>
      </c>
      <c r="BH146" s="111">
        <f>IF(N146="sníž. přenesená",J146,0)</f>
        <v>0</v>
      </c>
      <c r="BI146" s="111">
        <f>IF(N146="nulová",J146,0)</f>
        <v>0</v>
      </c>
      <c r="BJ146" s="15" t="s">
        <v>83</v>
      </c>
      <c r="BK146" s="111">
        <f>ROUND(I146*H146,2)</f>
        <v>0</v>
      </c>
      <c r="BL146" s="15" t="s">
        <v>144</v>
      </c>
      <c r="BM146" s="110" t="s">
        <v>186</v>
      </c>
    </row>
    <row r="147" spans="1:65" s="2" customFormat="1" ht="37.9" customHeight="1">
      <c r="A147" s="22"/>
      <c r="B147" s="103"/>
      <c r="C147" s="115" t="s">
        <v>187</v>
      </c>
      <c r="D147" s="115" t="s">
        <v>170</v>
      </c>
      <c r="E147" s="203" t="s">
        <v>188</v>
      </c>
      <c r="F147" s="204" t="s">
        <v>189</v>
      </c>
      <c r="G147" s="205" t="s">
        <v>185</v>
      </c>
      <c r="H147" s="206">
        <v>1</v>
      </c>
      <c r="I147" s="338">
        <v>0</v>
      </c>
      <c r="J147" s="207">
        <f>ROUND(I147*H147,2)</f>
        <v>0</v>
      </c>
      <c r="K147" s="208"/>
      <c r="L147" s="209"/>
      <c r="M147" s="210" t="s">
        <v>1</v>
      </c>
      <c r="N147" s="211" t="s">
        <v>40</v>
      </c>
      <c r="O147" s="193">
        <v>0</v>
      </c>
      <c r="P147" s="193">
        <f>O147*H147</f>
        <v>0</v>
      </c>
      <c r="Q147" s="193">
        <v>1.2489999999999999E-2</v>
      </c>
      <c r="R147" s="193">
        <f>Q147*H147</f>
        <v>1.2489999999999999E-2</v>
      </c>
      <c r="S147" s="193">
        <v>0</v>
      </c>
      <c r="T147" s="194">
        <f>S147*H147</f>
        <v>0</v>
      </c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5"/>
      <c r="AG147" s="125"/>
      <c r="AH147" s="125"/>
      <c r="AI147" s="125"/>
      <c r="AJ147" s="125"/>
      <c r="AK147" s="125"/>
      <c r="AR147" s="110" t="s">
        <v>173</v>
      </c>
      <c r="AT147" s="110" t="s">
        <v>170</v>
      </c>
      <c r="AU147" s="110" t="s">
        <v>85</v>
      </c>
      <c r="AY147" s="15" t="s">
        <v>138</v>
      </c>
      <c r="BE147" s="111">
        <f>IF(N147="základní",J147,0)</f>
        <v>0</v>
      </c>
      <c r="BF147" s="111">
        <f>IF(N147="snížená",J147,0)</f>
        <v>0</v>
      </c>
      <c r="BG147" s="111">
        <f>IF(N147="zákl. přenesená",J147,0)</f>
        <v>0</v>
      </c>
      <c r="BH147" s="111">
        <f>IF(N147="sníž. přenesená",J147,0)</f>
        <v>0</v>
      </c>
      <c r="BI147" s="111">
        <f>IF(N147="nulová",J147,0)</f>
        <v>0</v>
      </c>
      <c r="BJ147" s="15" t="s">
        <v>83</v>
      </c>
      <c r="BK147" s="111">
        <f>ROUND(I147*H147,2)</f>
        <v>0</v>
      </c>
      <c r="BL147" s="15" t="s">
        <v>144</v>
      </c>
      <c r="BM147" s="110" t="s">
        <v>190</v>
      </c>
    </row>
    <row r="148" spans="1:65" s="2" customFormat="1" ht="24.2" customHeight="1">
      <c r="A148" s="22"/>
      <c r="B148" s="103"/>
      <c r="C148" s="104" t="s">
        <v>191</v>
      </c>
      <c r="D148" s="104" t="s">
        <v>140</v>
      </c>
      <c r="E148" s="185" t="s">
        <v>192</v>
      </c>
      <c r="F148" s="186" t="s">
        <v>193</v>
      </c>
      <c r="G148" s="187" t="s">
        <v>185</v>
      </c>
      <c r="H148" s="188">
        <v>3</v>
      </c>
      <c r="I148" s="338">
        <v>0</v>
      </c>
      <c r="J148" s="189">
        <f>ROUND(I148*H148,2)</f>
        <v>0</v>
      </c>
      <c r="K148" s="190"/>
      <c r="L148" s="170"/>
      <c r="M148" s="191" t="s">
        <v>1</v>
      </c>
      <c r="N148" s="192" t="s">
        <v>40</v>
      </c>
      <c r="O148" s="193">
        <v>0.2</v>
      </c>
      <c r="P148" s="193">
        <f>O148*H148</f>
        <v>0.60000000000000009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5"/>
      <c r="AG148" s="125"/>
      <c r="AH148" s="125"/>
      <c r="AI148" s="125"/>
      <c r="AJ148" s="125"/>
      <c r="AK148" s="125"/>
      <c r="AR148" s="110" t="s">
        <v>144</v>
      </c>
      <c r="AT148" s="110" t="s">
        <v>140</v>
      </c>
      <c r="AU148" s="110" t="s">
        <v>85</v>
      </c>
      <c r="AY148" s="15" t="s">
        <v>138</v>
      </c>
      <c r="BE148" s="111">
        <f>IF(N148="základní",J148,0)</f>
        <v>0</v>
      </c>
      <c r="BF148" s="111">
        <f>IF(N148="snížená",J148,0)</f>
        <v>0</v>
      </c>
      <c r="BG148" s="111">
        <f>IF(N148="zákl. přenesená",J148,0)</f>
        <v>0</v>
      </c>
      <c r="BH148" s="111">
        <f>IF(N148="sníž. přenesená",J148,0)</f>
        <v>0</v>
      </c>
      <c r="BI148" s="111">
        <f>IF(N148="nulová",J148,0)</f>
        <v>0</v>
      </c>
      <c r="BJ148" s="15" t="s">
        <v>83</v>
      </c>
      <c r="BK148" s="111">
        <f>ROUND(I148*H148,2)</f>
        <v>0</v>
      </c>
      <c r="BL148" s="15" t="s">
        <v>144</v>
      </c>
      <c r="BM148" s="110" t="s">
        <v>194</v>
      </c>
    </row>
    <row r="149" spans="1:65" s="2" customFormat="1" ht="16.5" customHeight="1">
      <c r="A149" s="22"/>
      <c r="B149" s="103"/>
      <c r="C149" s="115" t="s">
        <v>8</v>
      </c>
      <c r="D149" s="115" t="s">
        <v>170</v>
      </c>
      <c r="E149" s="203" t="s">
        <v>195</v>
      </c>
      <c r="F149" s="204" t="s">
        <v>196</v>
      </c>
      <c r="G149" s="205" t="s">
        <v>185</v>
      </c>
      <c r="H149" s="206">
        <v>3</v>
      </c>
      <c r="I149" s="338">
        <v>0</v>
      </c>
      <c r="J149" s="207">
        <f>ROUND(I149*H149,2)</f>
        <v>0</v>
      </c>
      <c r="K149" s="208"/>
      <c r="L149" s="209"/>
      <c r="M149" s="210" t="s">
        <v>1</v>
      </c>
      <c r="N149" s="211" t="s">
        <v>40</v>
      </c>
      <c r="O149" s="193">
        <v>0</v>
      </c>
      <c r="P149" s="193">
        <f>O149*H149</f>
        <v>0</v>
      </c>
      <c r="Q149" s="193">
        <v>4.6000000000000001E-4</v>
      </c>
      <c r="R149" s="193">
        <f>Q149*H149</f>
        <v>1.3800000000000002E-3</v>
      </c>
      <c r="S149" s="193">
        <v>0</v>
      </c>
      <c r="T149" s="194">
        <f>S149*H149</f>
        <v>0</v>
      </c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5"/>
      <c r="AG149" s="125"/>
      <c r="AH149" s="125"/>
      <c r="AI149" s="125"/>
      <c r="AJ149" s="125"/>
      <c r="AK149" s="125"/>
      <c r="AR149" s="110" t="s">
        <v>173</v>
      </c>
      <c r="AT149" s="110" t="s">
        <v>170</v>
      </c>
      <c r="AU149" s="110" t="s">
        <v>85</v>
      </c>
      <c r="AY149" s="15" t="s">
        <v>138</v>
      </c>
      <c r="BE149" s="111">
        <f>IF(N149="základní",J149,0)</f>
        <v>0</v>
      </c>
      <c r="BF149" s="111">
        <f>IF(N149="snížená",J149,0)</f>
        <v>0</v>
      </c>
      <c r="BG149" s="111">
        <f>IF(N149="zákl. přenesená",J149,0)</f>
        <v>0</v>
      </c>
      <c r="BH149" s="111">
        <f>IF(N149="sníž. přenesená",J149,0)</f>
        <v>0</v>
      </c>
      <c r="BI149" s="111">
        <f>IF(N149="nulová",J149,0)</f>
        <v>0</v>
      </c>
      <c r="BJ149" s="15" t="s">
        <v>83</v>
      </c>
      <c r="BK149" s="111">
        <f>ROUND(I149*H149,2)</f>
        <v>0</v>
      </c>
      <c r="BL149" s="15" t="s">
        <v>144</v>
      </c>
      <c r="BM149" s="110" t="s">
        <v>197</v>
      </c>
    </row>
    <row r="150" spans="1:65" s="12" customFormat="1" ht="22.9" customHeight="1">
      <c r="B150" s="95"/>
      <c r="D150" s="96" t="s">
        <v>74</v>
      </c>
      <c r="E150" s="183" t="s">
        <v>182</v>
      </c>
      <c r="F150" s="183" t="s">
        <v>198</v>
      </c>
      <c r="G150" s="176"/>
      <c r="H150" s="176"/>
      <c r="I150" s="239"/>
      <c r="J150" s="184">
        <f>BK150</f>
        <v>0</v>
      </c>
      <c r="K150" s="176"/>
      <c r="L150" s="178"/>
      <c r="M150" s="179"/>
      <c r="N150" s="180"/>
      <c r="O150" s="180"/>
      <c r="P150" s="181">
        <f>SUM(P151:P161)</f>
        <v>16.758499999999998</v>
      </c>
      <c r="Q150" s="180"/>
      <c r="R150" s="181">
        <f>SUM(R151:R161)</f>
        <v>1.2971000000000002E-2</v>
      </c>
      <c r="S150" s="180"/>
      <c r="T150" s="182">
        <f>SUM(T151:T161)</f>
        <v>0.17989999999999998</v>
      </c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R150" s="96" t="s">
        <v>83</v>
      </c>
      <c r="AT150" s="101" t="s">
        <v>74</v>
      </c>
      <c r="AU150" s="101" t="s">
        <v>83</v>
      </c>
      <c r="AY150" s="96" t="s">
        <v>138</v>
      </c>
      <c r="BK150" s="102">
        <f>SUM(BK151:BK161)</f>
        <v>0</v>
      </c>
    </row>
    <row r="151" spans="1:65" s="2" customFormat="1" ht="33" customHeight="1">
      <c r="A151" s="22"/>
      <c r="B151" s="103"/>
      <c r="C151" s="104" t="s">
        <v>199</v>
      </c>
      <c r="D151" s="104" t="s">
        <v>140</v>
      </c>
      <c r="E151" s="185" t="s">
        <v>200</v>
      </c>
      <c r="F151" s="186" t="s">
        <v>201</v>
      </c>
      <c r="G151" s="187" t="s">
        <v>148</v>
      </c>
      <c r="H151" s="188">
        <v>62.5</v>
      </c>
      <c r="I151" s="338">
        <v>0</v>
      </c>
      <c r="J151" s="189">
        <f>ROUND(I151*H151,2)</f>
        <v>0</v>
      </c>
      <c r="K151" s="190"/>
      <c r="L151" s="170"/>
      <c r="M151" s="191" t="s">
        <v>1</v>
      </c>
      <c r="N151" s="192" t="s">
        <v>40</v>
      </c>
      <c r="O151" s="193">
        <v>0.11899999999999999</v>
      </c>
      <c r="P151" s="193">
        <f>O151*H151</f>
        <v>7.4375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5"/>
      <c r="AG151" s="125"/>
      <c r="AH151" s="125"/>
      <c r="AI151" s="125"/>
      <c r="AJ151" s="125"/>
      <c r="AK151" s="125"/>
      <c r="AR151" s="110" t="s">
        <v>144</v>
      </c>
      <c r="AT151" s="110" t="s">
        <v>140</v>
      </c>
      <c r="AU151" s="110" t="s">
        <v>85</v>
      </c>
      <c r="AY151" s="15" t="s">
        <v>138</v>
      </c>
      <c r="BE151" s="111">
        <f>IF(N151="základní",J151,0)</f>
        <v>0</v>
      </c>
      <c r="BF151" s="111">
        <f>IF(N151="snížená",J151,0)</f>
        <v>0</v>
      </c>
      <c r="BG151" s="111">
        <f>IF(N151="zákl. přenesená",J151,0)</f>
        <v>0</v>
      </c>
      <c r="BH151" s="111">
        <f>IF(N151="sníž. přenesená",J151,0)</f>
        <v>0</v>
      </c>
      <c r="BI151" s="111">
        <f>IF(N151="nulová",J151,0)</f>
        <v>0</v>
      </c>
      <c r="BJ151" s="15" t="s">
        <v>83</v>
      </c>
      <c r="BK151" s="111">
        <f>ROUND(I151*H151,2)</f>
        <v>0</v>
      </c>
      <c r="BL151" s="15" t="s">
        <v>144</v>
      </c>
      <c r="BM151" s="110" t="s">
        <v>202</v>
      </c>
    </row>
    <row r="152" spans="1:65" s="13" customFormat="1">
      <c r="B152" s="112"/>
      <c r="D152" s="113" t="s">
        <v>150</v>
      </c>
      <c r="E152" s="195" t="s">
        <v>1</v>
      </c>
      <c r="F152" s="196" t="s">
        <v>203</v>
      </c>
      <c r="G152" s="197"/>
      <c r="H152" s="198">
        <v>62.5</v>
      </c>
      <c r="I152" s="266"/>
      <c r="J152" s="197"/>
      <c r="K152" s="197"/>
      <c r="L152" s="199"/>
      <c r="M152" s="200"/>
      <c r="N152" s="201"/>
      <c r="O152" s="201"/>
      <c r="P152" s="201"/>
      <c r="Q152" s="201"/>
      <c r="R152" s="201"/>
      <c r="S152" s="201"/>
      <c r="T152" s="202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197"/>
      <c r="AJ152" s="197"/>
      <c r="AK152" s="197"/>
      <c r="AT152" s="114" t="s">
        <v>150</v>
      </c>
      <c r="AU152" s="114" t="s">
        <v>85</v>
      </c>
      <c r="AV152" s="13" t="s">
        <v>85</v>
      </c>
      <c r="AW152" s="13" t="s">
        <v>31</v>
      </c>
      <c r="AX152" s="13" t="s">
        <v>83</v>
      </c>
      <c r="AY152" s="114" t="s">
        <v>138</v>
      </c>
    </row>
    <row r="153" spans="1:65" s="2" customFormat="1" ht="37.9" customHeight="1">
      <c r="A153" s="22"/>
      <c r="B153" s="103"/>
      <c r="C153" s="104" t="s">
        <v>204</v>
      </c>
      <c r="D153" s="104" t="s">
        <v>140</v>
      </c>
      <c r="E153" s="185" t="s">
        <v>205</v>
      </c>
      <c r="F153" s="186" t="s">
        <v>206</v>
      </c>
      <c r="G153" s="187" t="s">
        <v>148</v>
      </c>
      <c r="H153" s="188">
        <v>625</v>
      </c>
      <c r="I153" s="338">
        <v>0</v>
      </c>
      <c r="J153" s="189">
        <f>ROUND(I153*H153,2)</f>
        <v>0</v>
      </c>
      <c r="K153" s="190"/>
      <c r="L153" s="170"/>
      <c r="M153" s="191" t="s">
        <v>1</v>
      </c>
      <c r="N153" s="192" t="s">
        <v>40</v>
      </c>
      <c r="O153" s="193">
        <v>0</v>
      </c>
      <c r="P153" s="193">
        <f>O153*H153</f>
        <v>0</v>
      </c>
      <c r="Q153" s="193">
        <v>0</v>
      </c>
      <c r="R153" s="193">
        <f>Q153*H153</f>
        <v>0</v>
      </c>
      <c r="S153" s="193">
        <v>0</v>
      </c>
      <c r="T153" s="194">
        <f>S153*H153</f>
        <v>0</v>
      </c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5"/>
      <c r="AG153" s="125"/>
      <c r="AH153" s="125"/>
      <c r="AI153" s="125"/>
      <c r="AJ153" s="125"/>
      <c r="AK153" s="125"/>
      <c r="AR153" s="110" t="s">
        <v>144</v>
      </c>
      <c r="AT153" s="110" t="s">
        <v>140</v>
      </c>
      <c r="AU153" s="110" t="s">
        <v>85</v>
      </c>
      <c r="AY153" s="15" t="s">
        <v>138</v>
      </c>
      <c r="BE153" s="111">
        <f>IF(N153="základní",J153,0)</f>
        <v>0</v>
      </c>
      <c r="BF153" s="111">
        <f>IF(N153="snížená",J153,0)</f>
        <v>0</v>
      </c>
      <c r="BG153" s="111">
        <f>IF(N153="zákl. přenesená",J153,0)</f>
        <v>0</v>
      </c>
      <c r="BH153" s="111">
        <f>IF(N153="sníž. přenesená",J153,0)</f>
        <v>0</v>
      </c>
      <c r="BI153" s="111">
        <f>IF(N153="nulová",J153,0)</f>
        <v>0</v>
      </c>
      <c r="BJ153" s="15" t="s">
        <v>83</v>
      </c>
      <c r="BK153" s="111">
        <f>ROUND(I153*H153,2)</f>
        <v>0</v>
      </c>
      <c r="BL153" s="15" t="s">
        <v>144</v>
      </c>
      <c r="BM153" s="110" t="s">
        <v>207</v>
      </c>
    </row>
    <row r="154" spans="1:65" s="13" customFormat="1">
      <c r="B154" s="112"/>
      <c r="D154" s="113" t="s">
        <v>150</v>
      </c>
      <c r="E154" s="195" t="s">
        <v>1</v>
      </c>
      <c r="F154" s="196" t="s">
        <v>208</v>
      </c>
      <c r="G154" s="197"/>
      <c r="H154" s="198">
        <v>625</v>
      </c>
      <c r="I154" s="266"/>
      <c r="J154" s="197"/>
      <c r="K154" s="197"/>
      <c r="L154" s="199"/>
      <c r="M154" s="200"/>
      <c r="N154" s="201"/>
      <c r="O154" s="201"/>
      <c r="P154" s="201"/>
      <c r="Q154" s="201"/>
      <c r="R154" s="201"/>
      <c r="S154" s="201"/>
      <c r="T154" s="202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7"/>
      <c r="AK154" s="197"/>
      <c r="AT154" s="114" t="s">
        <v>150</v>
      </c>
      <c r="AU154" s="114" t="s">
        <v>85</v>
      </c>
      <c r="AV154" s="13" t="s">
        <v>85</v>
      </c>
      <c r="AW154" s="13" t="s">
        <v>31</v>
      </c>
      <c r="AX154" s="13" t="s">
        <v>83</v>
      </c>
      <c r="AY154" s="114" t="s">
        <v>138</v>
      </c>
    </row>
    <row r="155" spans="1:65" s="2" customFormat="1" ht="33" customHeight="1">
      <c r="A155" s="22"/>
      <c r="B155" s="103"/>
      <c r="C155" s="104" t="s">
        <v>209</v>
      </c>
      <c r="D155" s="104" t="s">
        <v>140</v>
      </c>
      <c r="E155" s="185" t="s">
        <v>210</v>
      </c>
      <c r="F155" s="186" t="s">
        <v>211</v>
      </c>
      <c r="G155" s="187" t="s">
        <v>148</v>
      </c>
      <c r="H155" s="188">
        <v>62.5</v>
      </c>
      <c r="I155" s="338">
        <v>0</v>
      </c>
      <c r="J155" s="189">
        <f>ROUND(I155*H155,2)</f>
        <v>0</v>
      </c>
      <c r="K155" s="190"/>
      <c r="L155" s="170"/>
      <c r="M155" s="191" t="s">
        <v>1</v>
      </c>
      <c r="N155" s="192" t="s">
        <v>40</v>
      </c>
      <c r="O155" s="193">
        <v>7.5999999999999998E-2</v>
      </c>
      <c r="P155" s="193">
        <f>O155*H155</f>
        <v>4.75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5"/>
      <c r="AG155" s="125"/>
      <c r="AH155" s="125"/>
      <c r="AI155" s="125"/>
      <c r="AJ155" s="125"/>
      <c r="AK155" s="125"/>
      <c r="AR155" s="110" t="s">
        <v>144</v>
      </c>
      <c r="AT155" s="110" t="s">
        <v>140</v>
      </c>
      <c r="AU155" s="110" t="s">
        <v>85</v>
      </c>
      <c r="AY155" s="15" t="s">
        <v>138</v>
      </c>
      <c r="BE155" s="111">
        <f>IF(N155="základní",J155,0)</f>
        <v>0</v>
      </c>
      <c r="BF155" s="111">
        <f>IF(N155="snížená",J155,0)</f>
        <v>0</v>
      </c>
      <c r="BG155" s="111">
        <f>IF(N155="zákl. přenesená",J155,0)</f>
        <v>0</v>
      </c>
      <c r="BH155" s="111">
        <f>IF(N155="sníž. přenesená",J155,0)</f>
        <v>0</v>
      </c>
      <c r="BI155" s="111">
        <f>IF(N155="nulová",J155,0)</f>
        <v>0</v>
      </c>
      <c r="BJ155" s="15" t="s">
        <v>83</v>
      </c>
      <c r="BK155" s="111">
        <f>ROUND(I155*H155,2)</f>
        <v>0</v>
      </c>
      <c r="BL155" s="15" t="s">
        <v>144</v>
      </c>
      <c r="BM155" s="110" t="s">
        <v>212</v>
      </c>
    </row>
    <row r="156" spans="1:65" s="13" customFormat="1">
      <c r="B156" s="112"/>
      <c r="D156" s="113" t="s">
        <v>150</v>
      </c>
      <c r="E156" s="195" t="s">
        <v>1</v>
      </c>
      <c r="F156" s="196" t="s">
        <v>213</v>
      </c>
      <c r="G156" s="197"/>
      <c r="H156" s="198">
        <v>62.5</v>
      </c>
      <c r="I156" s="266"/>
      <c r="J156" s="197"/>
      <c r="K156" s="197"/>
      <c r="L156" s="199"/>
      <c r="M156" s="200"/>
      <c r="N156" s="201"/>
      <c r="O156" s="201"/>
      <c r="P156" s="201"/>
      <c r="Q156" s="201"/>
      <c r="R156" s="201"/>
      <c r="S156" s="201"/>
      <c r="T156" s="202"/>
      <c r="U156" s="197"/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197"/>
      <c r="AG156" s="197"/>
      <c r="AH156" s="197"/>
      <c r="AI156" s="197"/>
      <c r="AJ156" s="197"/>
      <c r="AK156" s="197"/>
      <c r="AT156" s="114" t="s">
        <v>150</v>
      </c>
      <c r="AU156" s="114" t="s">
        <v>85</v>
      </c>
      <c r="AV156" s="13" t="s">
        <v>85</v>
      </c>
      <c r="AW156" s="13" t="s">
        <v>31</v>
      </c>
      <c r="AX156" s="13" t="s">
        <v>83</v>
      </c>
      <c r="AY156" s="114" t="s">
        <v>138</v>
      </c>
    </row>
    <row r="157" spans="1:65" s="2" customFormat="1" ht="16.5" customHeight="1">
      <c r="A157" s="22"/>
      <c r="B157" s="103"/>
      <c r="C157" s="104" t="s">
        <v>214</v>
      </c>
      <c r="D157" s="104" t="s">
        <v>140</v>
      </c>
      <c r="E157" s="185" t="s">
        <v>215</v>
      </c>
      <c r="F157" s="186" t="s">
        <v>216</v>
      </c>
      <c r="G157" s="187" t="s">
        <v>185</v>
      </c>
      <c r="H157" s="188">
        <v>1</v>
      </c>
      <c r="I157" s="338">
        <v>0</v>
      </c>
      <c r="J157" s="189">
        <f>ROUND(I157*H157,2)</f>
        <v>0</v>
      </c>
      <c r="K157" s="190"/>
      <c r="L157" s="170"/>
      <c r="M157" s="191" t="s">
        <v>1</v>
      </c>
      <c r="N157" s="192" t="s">
        <v>40</v>
      </c>
      <c r="O157" s="193">
        <v>0.29899999999999999</v>
      </c>
      <c r="P157" s="193">
        <f>O157*H157</f>
        <v>0.29899999999999999</v>
      </c>
      <c r="Q157" s="193">
        <v>1.1E-4</v>
      </c>
      <c r="R157" s="193">
        <f>Q157*H157</f>
        <v>1.1E-4</v>
      </c>
      <c r="S157" s="193">
        <v>0</v>
      </c>
      <c r="T157" s="194">
        <f>S157*H157</f>
        <v>0</v>
      </c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5"/>
      <c r="AG157" s="125"/>
      <c r="AH157" s="125"/>
      <c r="AI157" s="125"/>
      <c r="AJ157" s="125"/>
      <c r="AK157" s="125"/>
      <c r="AR157" s="110" t="s">
        <v>144</v>
      </c>
      <c r="AT157" s="110" t="s">
        <v>140</v>
      </c>
      <c r="AU157" s="110" t="s">
        <v>85</v>
      </c>
      <c r="AY157" s="15" t="s">
        <v>138</v>
      </c>
      <c r="BE157" s="111">
        <f>IF(N157="základní",J157,0)</f>
        <v>0</v>
      </c>
      <c r="BF157" s="111">
        <f>IF(N157="snížená",J157,0)</f>
        <v>0</v>
      </c>
      <c r="BG157" s="111">
        <f>IF(N157="zákl. přenesená",J157,0)</f>
        <v>0</v>
      </c>
      <c r="BH157" s="111">
        <f>IF(N157="sníž. přenesená",J157,0)</f>
        <v>0</v>
      </c>
      <c r="BI157" s="111">
        <f>IF(N157="nulová",J157,0)</f>
        <v>0</v>
      </c>
      <c r="BJ157" s="15" t="s">
        <v>83</v>
      </c>
      <c r="BK157" s="111">
        <f>ROUND(I157*H157,2)</f>
        <v>0</v>
      </c>
      <c r="BL157" s="15" t="s">
        <v>144</v>
      </c>
      <c r="BM157" s="110" t="s">
        <v>217</v>
      </c>
    </row>
    <row r="158" spans="1:65" s="2" customFormat="1" ht="16.5" customHeight="1">
      <c r="A158" s="22"/>
      <c r="B158" s="103"/>
      <c r="C158" s="115" t="s">
        <v>218</v>
      </c>
      <c r="D158" s="115" t="s">
        <v>170</v>
      </c>
      <c r="E158" s="203" t="s">
        <v>219</v>
      </c>
      <c r="F158" s="204" t="s">
        <v>220</v>
      </c>
      <c r="G158" s="205" t="s">
        <v>185</v>
      </c>
      <c r="H158" s="206">
        <v>1</v>
      </c>
      <c r="I158" s="338">
        <v>0</v>
      </c>
      <c r="J158" s="207">
        <f>ROUND(I158*H158,2)</f>
        <v>0</v>
      </c>
      <c r="K158" s="208"/>
      <c r="L158" s="209"/>
      <c r="M158" s="210" t="s">
        <v>1</v>
      </c>
      <c r="N158" s="211" t="s">
        <v>40</v>
      </c>
      <c r="O158" s="193">
        <v>0</v>
      </c>
      <c r="P158" s="193">
        <f>O158*H158</f>
        <v>0</v>
      </c>
      <c r="Q158" s="193">
        <v>1.2E-2</v>
      </c>
      <c r="R158" s="193">
        <f>Q158*H158</f>
        <v>1.2E-2</v>
      </c>
      <c r="S158" s="193">
        <v>0</v>
      </c>
      <c r="T158" s="194">
        <f>S158*H158</f>
        <v>0</v>
      </c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5"/>
      <c r="AG158" s="125"/>
      <c r="AH158" s="125"/>
      <c r="AI158" s="125"/>
      <c r="AJ158" s="125"/>
      <c r="AK158" s="125"/>
      <c r="AR158" s="110" t="s">
        <v>173</v>
      </c>
      <c r="AT158" s="110" t="s">
        <v>170</v>
      </c>
      <c r="AU158" s="110" t="s">
        <v>85</v>
      </c>
      <c r="AY158" s="15" t="s">
        <v>138</v>
      </c>
      <c r="BE158" s="111">
        <f>IF(N158="základní",J158,0)</f>
        <v>0</v>
      </c>
      <c r="BF158" s="111">
        <f>IF(N158="snížená",J158,0)</f>
        <v>0</v>
      </c>
      <c r="BG158" s="111">
        <f>IF(N158="zákl. přenesená",J158,0)</f>
        <v>0</v>
      </c>
      <c r="BH158" s="111">
        <f>IF(N158="sníž. přenesená",J158,0)</f>
        <v>0</v>
      </c>
      <c r="BI158" s="111">
        <f>IF(N158="nulová",J158,0)</f>
        <v>0</v>
      </c>
      <c r="BJ158" s="15" t="s">
        <v>83</v>
      </c>
      <c r="BK158" s="111">
        <f>ROUND(I158*H158,2)</f>
        <v>0</v>
      </c>
      <c r="BL158" s="15" t="s">
        <v>144</v>
      </c>
      <c r="BM158" s="110" t="s">
        <v>221</v>
      </c>
    </row>
    <row r="159" spans="1:65" s="2" customFormat="1" ht="21.75" customHeight="1">
      <c r="A159" s="22"/>
      <c r="B159" s="103"/>
      <c r="C159" s="104" t="s">
        <v>222</v>
      </c>
      <c r="D159" s="104" t="s">
        <v>140</v>
      </c>
      <c r="E159" s="185" t="s">
        <v>223</v>
      </c>
      <c r="F159" s="186" t="s">
        <v>224</v>
      </c>
      <c r="G159" s="187" t="s">
        <v>148</v>
      </c>
      <c r="H159" s="188">
        <v>2</v>
      </c>
      <c r="I159" s="338">
        <v>0</v>
      </c>
      <c r="J159" s="189">
        <f>ROUND(I159*H159,2)</f>
        <v>0</v>
      </c>
      <c r="K159" s="190"/>
      <c r="L159" s="170"/>
      <c r="M159" s="191" t="s">
        <v>1</v>
      </c>
      <c r="N159" s="192" t="s">
        <v>40</v>
      </c>
      <c r="O159" s="193">
        <v>0.93899999999999995</v>
      </c>
      <c r="P159" s="193">
        <f>O159*H159</f>
        <v>1.8779999999999999</v>
      </c>
      <c r="Q159" s="193">
        <v>0</v>
      </c>
      <c r="R159" s="193">
        <f>Q159*H159</f>
        <v>0</v>
      </c>
      <c r="S159" s="193">
        <v>7.5999999999999998E-2</v>
      </c>
      <c r="T159" s="194">
        <f>S159*H159</f>
        <v>0.152</v>
      </c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5"/>
      <c r="AG159" s="125"/>
      <c r="AH159" s="125"/>
      <c r="AI159" s="125"/>
      <c r="AJ159" s="125"/>
      <c r="AK159" s="125"/>
      <c r="AR159" s="110" t="s">
        <v>144</v>
      </c>
      <c r="AT159" s="110" t="s">
        <v>140</v>
      </c>
      <c r="AU159" s="110" t="s">
        <v>85</v>
      </c>
      <c r="AY159" s="15" t="s">
        <v>138</v>
      </c>
      <c r="BE159" s="111">
        <f>IF(N159="základní",J159,0)</f>
        <v>0</v>
      </c>
      <c r="BF159" s="111">
        <f>IF(N159="snížená",J159,0)</f>
        <v>0</v>
      </c>
      <c r="BG159" s="111">
        <f>IF(N159="zákl. přenesená",J159,0)</f>
        <v>0</v>
      </c>
      <c r="BH159" s="111">
        <f>IF(N159="sníž. přenesená",J159,0)</f>
        <v>0</v>
      </c>
      <c r="BI159" s="111">
        <f>IF(N159="nulová",J159,0)</f>
        <v>0</v>
      </c>
      <c r="BJ159" s="15" t="s">
        <v>83</v>
      </c>
      <c r="BK159" s="111">
        <f>ROUND(I159*H159,2)</f>
        <v>0</v>
      </c>
      <c r="BL159" s="15" t="s">
        <v>144</v>
      </c>
      <c r="BM159" s="110" t="s">
        <v>225</v>
      </c>
    </row>
    <row r="160" spans="1:65" s="2" customFormat="1" ht="24.2" customHeight="1">
      <c r="A160" s="22"/>
      <c r="B160" s="103"/>
      <c r="C160" s="104" t="s">
        <v>226</v>
      </c>
      <c r="D160" s="104" t="s">
        <v>140</v>
      </c>
      <c r="E160" s="185" t="s">
        <v>227</v>
      </c>
      <c r="F160" s="186" t="s">
        <v>228</v>
      </c>
      <c r="G160" s="187" t="s">
        <v>185</v>
      </c>
      <c r="H160" s="188">
        <v>2</v>
      </c>
      <c r="I160" s="338">
        <v>0</v>
      </c>
      <c r="J160" s="189">
        <f>ROUND(I160*H160,2)</f>
        <v>0</v>
      </c>
      <c r="K160" s="190"/>
      <c r="L160" s="170"/>
      <c r="M160" s="191" t="s">
        <v>1</v>
      </c>
      <c r="N160" s="192" t="s">
        <v>40</v>
      </c>
      <c r="O160" s="193">
        <v>0.67200000000000004</v>
      </c>
      <c r="P160" s="193">
        <f>O160*H160</f>
        <v>1.3440000000000001</v>
      </c>
      <c r="Q160" s="193">
        <v>0</v>
      </c>
      <c r="R160" s="193">
        <f>Q160*H160</f>
        <v>0</v>
      </c>
      <c r="S160" s="193">
        <v>8.0000000000000002E-3</v>
      </c>
      <c r="T160" s="194">
        <f>S160*H160</f>
        <v>1.6E-2</v>
      </c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5"/>
      <c r="AG160" s="125"/>
      <c r="AH160" s="125"/>
      <c r="AI160" s="125"/>
      <c r="AJ160" s="125"/>
      <c r="AK160" s="125"/>
      <c r="AR160" s="110" t="s">
        <v>144</v>
      </c>
      <c r="AT160" s="110" t="s">
        <v>140</v>
      </c>
      <c r="AU160" s="110" t="s">
        <v>85</v>
      </c>
      <c r="AY160" s="15" t="s">
        <v>138</v>
      </c>
      <c r="BE160" s="111">
        <f>IF(N160="základní",J160,0)</f>
        <v>0</v>
      </c>
      <c r="BF160" s="111">
        <f>IF(N160="snížená",J160,0)</f>
        <v>0</v>
      </c>
      <c r="BG160" s="111">
        <f>IF(N160="zákl. přenesená",J160,0)</f>
        <v>0</v>
      </c>
      <c r="BH160" s="111">
        <f>IF(N160="sníž. přenesená",J160,0)</f>
        <v>0</v>
      </c>
      <c r="BI160" s="111">
        <f>IF(N160="nulová",J160,0)</f>
        <v>0</v>
      </c>
      <c r="BJ160" s="15" t="s">
        <v>83</v>
      </c>
      <c r="BK160" s="111">
        <f>ROUND(I160*H160,2)</f>
        <v>0</v>
      </c>
      <c r="BL160" s="15" t="s">
        <v>144</v>
      </c>
      <c r="BM160" s="110" t="s">
        <v>229</v>
      </c>
    </row>
    <row r="161" spans="1:65" s="2" customFormat="1" ht="24.2" customHeight="1">
      <c r="A161" s="22"/>
      <c r="B161" s="103"/>
      <c r="C161" s="104" t="s">
        <v>230</v>
      </c>
      <c r="D161" s="104" t="s">
        <v>140</v>
      </c>
      <c r="E161" s="185" t="s">
        <v>231</v>
      </c>
      <c r="F161" s="186" t="s">
        <v>232</v>
      </c>
      <c r="G161" s="187" t="s">
        <v>167</v>
      </c>
      <c r="H161" s="188">
        <v>0.7</v>
      </c>
      <c r="I161" s="338">
        <v>0</v>
      </c>
      <c r="J161" s="189">
        <f>ROUND(I161*H161,2)</f>
        <v>0</v>
      </c>
      <c r="K161" s="190"/>
      <c r="L161" s="170"/>
      <c r="M161" s="191" t="s">
        <v>1</v>
      </c>
      <c r="N161" s="192" t="s">
        <v>40</v>
      </c>
      <c r="O161" s="193">
        <v>1.5</v>
      </c>
      <c r="P161" s="193">
        <f>O161*H161</f>
        <v>1.0499999999999998</v>
      </c>
      <c r="Q161" s="193">
        <v>1.23E-3</v>
      </c>
      <c r="R161" s="193">
        <f>Q161*H161</f>
        <v>8.6099999999999989E-4</v>
      </c>
      <c r="S161" s="193">
        <v>1.7000000000000001E-2</v>
      </c>
      <c r="T161" s="194">
        <f>S161*H161</f>
        <v>1.1900000000000001E-2</v>
      </c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5"/>
      <c r="AG161" s="125"/>
      <c r="AH161" s="125"/>
      <c r="AI161" s="125"/>
      <c r="AJ161" s="125"/>
      <c r="AK161" s="125"/>
      <c r="AR161" s="110" t="s">
        <v>144</v>
      </c>
      <c r="AT161" s="110" t="s">
        <v>140</v>
      </c>
      <c r="AU161" s="110" t="s">
        <v>85</v>
      </c>
      <c r="AY161" s="15" t="s">
        <v>138</v>
      </c>
      <c r="BE161" s="111">
        <f>IF(N161="základní",J161,0)</f>
        <v>0</v>
      </c>
      <c r="BF161" s="111">
        <f>IF(N161="snížená",J161,0)</f>
        <v>0</v>
      </c>
      <c r="BG161" s="111">
        <f>IF(N161="zákl. přenesená",J161,0)</f>
        <v>0</v>
      </c>
      <c r="BH161" s="111">
        <f>IF(N161="sníž. přenesená",J161,0)</f>
        <v>0</v>
      </c>
      <c r="BI161" s="111">
        <f>IF(N161="nulová",J161,0)</f>
        <v>0</v>
      </c>
      <c r="BJ161" s="15" t="s">
        <v>83</v>
      </c>
      <c r="BK161" s="111">
        <f>ROUND(I161*H161,2)</f>
        <v>0</v>
      </c>
      <c r="BL161" s="15" t="s">
        <v>144</v>
      </c>
      <c r="BM161" s="110" t="s">
        <v>233</v>
      </c>
    </row>
    <row r="162" spans="1:65" s="12" customFormat="1" ht="22.9" customHeight="1">
      <c r="B162" s="95"/>
      <c r="D162" s="96" t="s">
        <v>74</v>
      </c>
      <c r="E162" s="183" t="s">
        <v>234</v>
      </c>
      <c r="F162" s="183" t="s">
        <v>235</v>
      </c>
      <c r="G162" s="176"/>
      <c r="H162" s="176"/>
      <c r="I162" s="239"/>
      <c r="J162" s="184">
        <f>BK162</f>
        <v>0</v>
      </c>
      <c r="K162" s="176"/>
      <c r="L162" s="178"/>
      <c r="M162" s="179"/>
      <c r="N162" s="180"/>
      <c r="O162" s="180"/>
      <c r="P162" s="181">
        <f>P163</f>
        <v>2.531256</v>
      </c>
      <c r="Q162" s="180"/>
      <c r="R162" s="181">
        <f>R163</f>
        <v>0</v>
      </c>
      <c r="S162" s="180"/>
      <c r="T162" s="182">
        <f>T163</f>
        <v>0</v>
      </c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R162" s="96" t="s">
        <v>83</v>
      </c>
      <c r="AT162" s="101" t="s">
        <v>74</v>
      </c>
      <c r="AU162" s="101" t="s">
        <v>83</v>
      </c>
      <c r="AY162" s="96" t="s">
        <v>138</v>
      </c>
      <c r="BK162" s="102">
        <f>BK163</f>
        <v>0</v>
      </c>
    </row>
    <row r="163" spans="1:65" s="2" customFormat="1" ht="24.2" customHeight="1">
      <c r="A163" s="22"/>
      <c r="B163" s="103"/>
      <c r="C163" s="104" t="s">
        <v>7</v>
      </c>
      <c r="D163" s="104" t="s">
        <v>140</v>
      </c>
      <c r="E163" s="185" t="s">
        <v>236</v>
      </c>
      <c r="F163" s="186" t="s">
        <v>237</v>
      </c>
      <c r="G163" s="187" t="s">
        <v>238</v>
      </c>
      <c r="H163" s="188">
        <v>0.74099999999999999</v>
      </c>
      <c r="I163" s="338">
        <v>0</v>
      </c>
      <c r="J163" s="189">
        <f>ROUND(I163*H163,2)</f>
        <v>0</v>
      </c>
      <c r="K163" s="190"/>
      <c r="L163" s="170"/>
      <c r="M163" s="191" t="s">
        <v>1</v>
      </c>
      <c r="N163" s="192" t="s">
        <v>40</v>
      </c>
      <c r="O163" s="193">
        <v>3.4159999999999999</v>
      </c>
      <c r="P163" s="193">
        <f>O163*H163</f>
        <v>2.531256</v>
      </c>
      <c r="Q163" s="193">
        <v>0</v>
      </c>
      <c r="R163" s="193">
        <f>Q163*H163</f>
        <v>0</v>
      </c>
      <c r="S163" s="193">
        <v>0</v>
      </c>
      <c r="T163" s="194">
        <f>S163*H163</f>
        <v>0</v>
      </c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5"/>
      <c r="AG163" s="125"/>
      <c r="AH163" s="125"/>
      <c r="AI163" s="125"/>
      <c r="AJ163" s="125"/>
      <c r="AK163" s="125"/>
      <c r="AR163" s="110" t="s">
        <v>144</v>
      </c>
      <c r="AT163" s="110" t="s">
        <v>140</v>
      </c>
      <c r="AU163" s="110" t="s">
        <v>85</v>
      </c>
      <c r="AY163" s="15" t="s">
        <v>138</v>
      </c>
      <c r="BE163" s="111">
        <f>IF(N163="základní",J163,0)</f>
        <v>0</v>
      </c>
      <c r="BF163" s="111">
        <f>IF(N163="snížená",J163,0)</f>
        <v>0</v>
      </c>
      <c r="BG163" s="111">
        <f>IF(N163="zákl. přenesená",J163,0)</f>
        <v>0</v>
      </c>
      <c r="BH163" s="111">
        <f>IF(N163="sníž. přenesená",J163,0)</f>
        <v>0</v>
      </c>
      <c r="BI163" s="111">
        <f>IF(N163="nulová",J163,0)</f>
        <v>0</v>
      </c>
      <c r="BJ163" s="15" t="s">
        <v>83</v>
      </c>
      <c r="BK163" s="111">
        <f>ROUND(I163*H163,2)</f>
        <v>0</v>
      </c>
      <c r="BL163" s="15" t="s">
        <v>144</v>
      </c>
      <c r="BM163" s="110" t="s">
        <v>239</v>
      </c>
    </row>
    <row r="164" spans="1:65" s="12" customFormat="1" ht="25.9" customHeight="1">
      <c r="B164" s="95"/>
      <c r="D164" s="96" t="s">
        <v>74</v>
      </c>
      <c r="E164" s="175" t="s">
        <v>240</v>
      </c>
      <c r="F164" s="175" t="s">
        <v>241</v>
      </c>
      <c r="G164" s="176"/>
      <c r="H164" s="176"/>
      <c r="I164" s="239"/>
      <c r="J164" s="177">
        <f>BK164</f>
        <v>0</v>
      </c>
      <c r="K164" s="176"/>
      <c r="L164" s="178"/>
      <c r="M164" s="179"/>
      <c r="N164" s="180"/>
      <c r="O164" s="180"/>
      <c r="P164" s="181">
        <f>P165+P183+P186+P190+P198</f>
        <v>61.660352999999986</v>
      </c>
      <c r="Q164" s="180"/>
      <c r="R164" s="181">
        <f>R165+R183+R186+R190+R198</f>
        <v>0.11965288999999998</v>
      </c>
      <c r="S164" s="180"/>
      <c r="T164" s="182">
        <f>T165+T183+T186+T190+T198</f>
        <v>7.3132400000000004E-3</v>
      </c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R164" s="96" t="s">
        <v>85</v>
      </c>
      <c r="AT164" s="101" t="s">
        <v>74</v>
      </c>
      <c r="AU164" s="101" t="s">
        <v>75</v>
      </c>
      <c r="AY164" s="96" t="s">
        <v>138</v>
      </c>
      <c r="BK164" s="102">
        <f>BK165+BK183+BK186+BK190+BK198</f>
        <v>0</v>
      </c>
    </row>
    <row r="165" spans="1:65" s="12" customFormat="1" ht="22.9" customHeight="1">
      <c r="B165" s="95"/>
      <c r="D165" s="96" t="s">
        <v>74</v>
      </c>
      <c r="E165" s="183" t="s">
        <v>242</v>
      </c>
      <c r="F165" s="183" t="s">
        <v>243</v>
      </c>
      <c r="G165" s="176"/>
      <c r="H165" s="176"/>
      <c r="I165" s="239"/>
      <c r="J165" s="184">
        <f>BK165</f>
        <v>0</v>
      </c>
      <c r="K165" s="176"/>
      <c r="L165" s="178"/>
      <c r="M165" s="179"/>
      <c r="N165" s="180"/>
      <c r="O165" s="180"/>
      <c r="P165" s="181">
        <f>SUM(P166:P182)</f>
        <v>22.587383999999997</v>
      </c>
      <c r="Q165" s="180"/>
      <c r="R165" s="181">
        <f>SUM(R166:R182)</f>
        <v>1.3590000000000001E-2</v>
      </c>
      <c r="S165" s="180"/>
      <c r="T165" s="182">
        <f>SUM(T166:T182)</f>
        <v>5.0000000000000001E-3</v>
      </c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R165" s="96" t="s">
        <v>85</v>
      </c>
      <c r="AT165" s="101" t="s">
        <v>74</v>
      </c>
      <c r="AU165" s="101" t="s">
        <v>83</v>
      </c>
      <c r="AY165" s="96" t="s">
        <v>138</v>
      </c>
      <c r="BK165" s="102">
        <f>SUM(BK166:BK182)</f>
        <v>0</v>
      </c>
    </row>
    <row r="166" spans="1:65" s="2" customFormat="1" ht="24.2" customHeight="1">
      <c r="A166" s="22"/>
      <c r="B166" s="103"/>
      <c r="C166" s="104" t="s">
        <v>244</v>
      </c>
      <c r="D166" s="104" t="s">
        <v>140</v>
      </c>
      <c r="E166" s="185" t="s">
        <v>245</v>
      </c>
      <c r="F166" s="186" t="s">
        <v>246</v>
      </c>
      <c r="G166" s="187" t="s">
        <v>167</v>
      </c>
      <c r="H166" s="188">
        <v>200</v>
      </c>
      <c r="I166" s="338">
        <v>0</v>
      </c>
      <c r="J166" s="189">
        <f>ROUND(I166*H166,2)</f>
        <v>0</v>
      </c>
      <c r="K166" s="190"/>
      <c r="L166" s="170"/>
      <c r="M166" s="191" t="s">
        <v>1</v>
      </c>
      <c r="N166" s="192" t="s">
        <v>40</v>
      </c>
      <c r="O166" s="193">
        <v>0.09</v>
      </c>
      <c r="P166" s="193">
        <f>O166*H166</f>
        <v>18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5"/>
      <c r="AG166" s="125"/>
      <c r="AH166" s="125"/>
      <c r="AI166" s="125"/>
      <c r="AJ166" s="125"/>
      <c r="AK166" s="125"/>
      <c r="AR166" s="110" t="s">
        <v>214</v>
      </c>
      <c r="AT166" s="110" t="s">
        <v>140</v>
      </c>
      <c r="AU166" s="110" t="s">
        <v>85</v>
      </c>
      <c r="AY166" s="15" t="s">
        <v>138</v>
      </c>
      <c r="BE166" s="111">
        <f>IF(N166="základní",J166,0)</f>
        <v>0</v>
      </c>
      <c r="BF166" s="111">
        <f>IF(N166="snížená",J166,0)</f>
        <v>0</v>
      </c>
      <c r="BG166" s="111">
        <f>IF(N166="zákl. přenesená",J166,0)</f>
        <v>0</v>
      </c>
      <c r="BH166" s="111">
        <f>IF(N166="sníž. přenesená",J166,0)</f>
        <v>0</v>
      </c>
      <c r="BI166" s="111">
        <f>IF(N166="nulová",J166,0)</f>
        <v>0</v>
      </c>
      <c r="BJ166" s="15" t="s">
        <v>83</v>
      </c>
      <c r="BK166" s="111">
        <f>ROUND(I166*H166,2)</f>
        <v>0</v>
      </c>
      <c r="BL166" s="15" t="s">
        <v>214</v>
      </c>
      <c r="BM166" s="110" t="s">
        <v>247</v>
      </c>
    </row>
    <row r="167" spans="1:65" s="2" customFormat="1" ht="19.5">
      <c r="A167" s="22"/>
      <c r="B167" s="23"/>
      <c r="C167" s="22"/>
      <c r="D167" s="113" t="s">
        <v>248</v>
      </c>
      <c r="E167" s="123"/>
      <c r="F167" s="212" t="s">
        <v>249</v>
      </c>
      <c r="G167" s="123"/>
      <c r="H167" s="123"/>
      <c r="I167" s="223"/>
      <c r="J167" s="123"/>
      <c r="K167" s="123"/>
      <c r="L167" s="170"/>
      <c r="M167" s="213"/>
      <c r="N167" s="214"/>
      <c r="O167" s="215"/>
      <c r="P167" s="215"/>
      <c r="Q167" s="215"/>
      <c r="R167" s="215"/>
      <c r="S167" s="215"/>
      <c r="T167" s="216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5"/>
      <c r="AG167" s="125"/>
      <c r="AH167" s="125"/>
      <c r="AI167" s="125"/>
      <c r="AJ167" s="125"/>
      <c r="AK167" s="125"/>
      <c r="AT167" s="15" t="s">
        <v>248</v>
      </c>
      <c r="AU167" s="15" t="s">
        <v>85</v>
      </c>
    </row>
    <row r="168" spans="1:65" s="2" customFormat="1" ht="44.25" customHeight="1">
      <c r="A168" s="22"/>
      <c r="B168" s="103"/>
      <c r="C168" s="115" t="s">
        <v>250</v>
      </c>
      <c r="D168" s="115" t="s">
        <v>170</v>
      </c>
      <c r="E168" s="203" t="s">
        <v>251</v>
      </c>
      <c r="F168" s="204" t="s">
        <v>252</v>
      </c>
      <c r="G168" s="205" t="s">
        <v>167</v>
      </c>
      <c r="H168" s="206">
        <v>230</v>
      </c>
      <c r="I168" s="338">
        <v>0</v>
      </c>
      <c r="J168" s="207">
        <f>ROUND(I168*H168,2)</f>
        <v>0</v>
      </c>
      <c r="K168" s="208"/>
      <c r="L168" s="209"/>
      <c r="M168" s="210" t="s">
        <v>1</v>
      </c>
      <c r="N168" s="211" t="s">
        <v>40</v>
      </c>
      <c r="O168" s="193">
        <v>0</v>
      </c>
      <c r="P168" s="193">
        <f>O168*H168</f>
        <v>0</v>
      </c>
      <c r="Q168" s="193">
        <v>5.0000000000000002E-5</v>
      </c>
      <c r="R168" s="193">
        <f>Q168*H168</f>
        <v>1.15E-2</v>
      </c>
      <c r="S168" s="193">
        <v>0</v>
      </c>
      <c r="T168" s="194">
        <f>S168*H168</f>
        <v>0</v>
      </c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5"/>
      <c r="AG168" s="125"/>
      <c r="AH168" s="125"/>
      <c r="AI168" s="125"/>
      <c r="AJ168" s="125"/>
      <c r="AK168" s="125"/>
      <c r="AR168" s="110" t="s">
        <v>253</v>
      </c>
      <c r="AT168" s="110" t="s">
        <v>170</v>
      </c>
      <c r="AU168" s="110" t="s">
        <v>85</v>
      </c>
      <c r="AY168" s="15" t="s">
        <v>138</v>
      </c>
      <c r="BE168" s="111">
        <f>IF(N168="základní",J168,0)</f>
        <v>0</v>
      </c>
      <c r="BF168" s="111">
        <f>IF(N168="snížená",J168,0)</f>
        <v>0</v>
      </c>
      <c r="BG168" s="111">
        <f>IF(N168="zákl. přenesená",J168,0)</f>
        <v>0</v>
      </c>
      <c r="BH168" s="111">
        <f>IF(N168="sníž. přenesená",J168,0)</f>
        <v>0</v>
      </c>
      <c r="BI168" s="111">
        <f>IF(N168="nulová",J168,0)</f>
        <v>0</v>
      </c>
      <c r="BJ168" s="15" t="s">
        <v>83</v>
      </c>
      <c r="BK168" s="111">
        <f>ROUND(I168*H168,2)</f>
        <v>0</v>
      </c>
      <c r="BL168" s="15" t="s">
        <v>214</v>
      </c>
      <c r="BM168" s="110" t="s">
        <v>254</v>
      </c>
    </row>
    <row r="169" spans="1:65" s="2" customFormat="1" ht="29.25">
      <c r="A169" s="22"/>
      <c r="B169" s="23"/>
      <c r="C169" s="22"/>
      <c r="D169" s="113" t="s">
        <v>248</v>
      </c>
      <c r="E169" s="123"/>
      <c r="F169" s="212" t="s">
        <v>255</v>
      </c>
      <c r="G169" s="123"/>
      <c r="H169" s="123"/>
      <c r="I169" s="223"/>
      <c r="J169" s="123"/>
      <c r="K169" s="123"/>
      <c r="L169" s="170"/>
      <c r="M169" s="213"/>
      <c r="N169" s="214"/>
      <c r="O169" s="215"/>
      <c r="P169" s="215"/>
      <c r="Q169" s="215"/>
      <c r="R169" s="215"/>
      <c r="S169" s="215"/>
      <c r="T169" s="216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5"/>
      <c r="AG169" s="125"/>
      <c r="AH169" s="125"/>
      <c r="AI169" s="125"/>
      <c r="AJ169" s="125"/>
      <c r="AK169" s="125"/>
      <c r="AT169" s="15" t="s">
        <v>248</v>
      </c>
      <c r="AU169" s="15" t="s">
        <v>85</v>
      </c>
    </row>
    <row r="170" spans="1:65" s="13" customFormat="1">
      <c r="B170" s="112"/>
      <c r="D170" s="113" t="s">
        <v>150</v>
      </c>
      <c r="E170" s="197"/>
      <c r="F170" s="196" t="s">
        <v>256</v>
      </c>
      <c r="G170" s="197"/>
      <c r="H170" s="198">
        <v>230</v>
      </c>
      <c r="I170" s="266"/>
      <c r="J170" s="197"/>
      <c r="K170" s="197"/>
      <c r="L170" s="199"/>
      <c r="M170" s="200"/>
      <c r="N170" s="201"/>
      <c r="O170" s="201"/>
      <c r="P170" s="201"/>
      <c r="Q170" s="201"/>
      <c r="R170" s="201"/>
      <c r="S170" s="201"/>
      <c r="T170" s="202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T170" s="114" t="s">
        <v>150</v>
      </c>
      <c r="AU170" s="114" t="s">
        <v>85</v>
      </c>
      <c r="AV170" s="13" t="s">
        <v>85</v>
      </c>
      <c r="AW170" s="13" t="s">
        <v>3</v>
      </c>
      <c r="AX170" s="13" t="s">
        <v>83</v>
      </c>
      <c r="AY170" s="114" t="s">
        <v>138</v>
      </c>
    </row>
    <row r="171" spans="1:65" s="2" customFormat="1" ht="24.2" customHeight="1">
      <c r="A171" s="22"/>
      <c r="B171" s="103"/>
      <c r="C171" s="104" t="s">
        <v>257</v>
      </c>
      <c r="D171" s="104" t="s">
        <v>140</v>
      </c>
      <c r="E171" s="185" t="s">
        <v>258</v>
      </c>
      <c r="F171" s="186" t="s">
        <v>259</v>
      </c>
      <c r="G171" s="187" t="s">
        <v>185</v>
      </c>
      <c r="H171" s="188">
        <v>1</v>
      </c>
      <c r="I171" s="338">
        <v>0</v>
      </c>
      <c r="J171" s="189">
        <f t="shared" ref="J171:J178" si="0">ROUND(I171*H171,2)</f>
        <v>0</v>
      </c>
      <c r="K171" s="190"/>
      <c r="L171" s="170"/>
      <c r="M171" s="191" t="s">
        <v>1</v>
      </c>
      <c r="N171" s="192" t="s">
        <v>40</v>
      </c>
      <c r="O171" s="193">
        <v>0.30599999999999999</v>
      </c>
      <c r="P171" s="193">
        <f t="shared" ref="P171:P178" si="1">O171*H171</f>
        <v>0.30599999999999999</v>
      </c>
      <c r="Q171" s="193">
        <v>0</v>
      </c>
      <c r="R171" s="193">
        <f t="shared" ref="R171:R178" si="2">Q171*H171</f>
        <v>0</v>
      </c>
      <c r="S171" s="193">
        <v>0</v>
      </c>
      <c r="T171" s="194">
        <f t="shared" ref="T171:T178" si="3">S171*H171</f>
        <v>0</v>
      </c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5"/>
      <c r="AG171" s="125"/>
      <c r="AH171" s="125"/>
      <c r="AI171" s="125"/>
      <c r="AJ171" s="125"/>
      <c r="AK171" s="125"/>
      <c r="AR171" s="110" t="s">
        <v>214</v>
      </c>
      <c r="AT171" s="110" t="s">
        <v>140</v>
      </c>
      <c r="AU171" s="110" t="s">
        <v>85</v>
      </c>
      <c r="AY171" s="15" t="s">
        <v>138</v>
      </c>
      <c r="BE171" s="111">
        <f t="shared" ref="BE171:BE178" si="4">IF(N171="základní",J171,0)</f>
        <v>0</v>
      </c>
      <c r="BF171" s="111">
        <f t="shared" ref="BF171:BF178" si="5">IF(N171="snížená",J171,0)</f>
        <v>0</v>
      </c>
      <c r="BG171" s="111">
        <f t="shared" ref="BG171:BG178" si="6">IF(N171="zákl. přenesená",J171,0)</f>
        <v>0</v>
      </c>
      <c r="BH171" s="111">
        <f t="shared" ref="BH171:BH178" si="7">IF(N171="sníž. přenesená",J171,0)</f>
        <v>0</v>
      </c>
      <c r="BI171" s="111">
        <f t="shared" ref="BI171:BI178" si="8">IF(N171="nulová",J171,0)</f>
        <v>0</v>
      </c>
      <c r="BJ171" s="15" t="s">
        <v>83</v>
      </c>
      <c r="BK171" s="111">
        <f t="shared" ref="BK171:BK178" si="9">ROUND(I171*H171,2)</f>
        <v>0</v>
      </c>
      <c r="BL171" s="15" t="s">
        <v>214</v>
      </c>
      <c r="BM171" s="110" t="s">
        <v>260</v>
      </c>
    </row>
    <row r="172" spans="1:65" s="2" customFormat="1" ht="24.2" customHeight="1">
      <c r="A172" s="22"/>
      <c r="B172" s="103"/>
      <c r="C172" s="115" t="s">
        <v>261</v>
      </c>
      <c r="D172" s="115" t="s">
        <v>170</v>
      </c>
      <c r="E172" s="203" t="s">
        <v>262</v>
      </c>
      <c r="F172" s="204" t="s">
        <v>263</v>
      </c>
      <c r="G172" s="205" t="s">
        <v>185</v>
      </c>
      <c r="H172" s="206">
        <v>1</v>
      </c>
      <c r="I172" s="338">
        <v>0</v>
      </c>
      <c r="J172" s="207">
        <f t="shared" si="0"/>
        <v>0</v>
      </c>
      <c r="K172" s="208"/>
      <c r="L172" s="209"/>
      <c r="M172" s="210" t="s">
        <v>1</v>
      </c>
      <c r="N172" s="211" t="s">
        <v>40</v>
      </c>
      <c r="O172" s="193">
        <v>0</v>
      </c>
      <c r="P172" s="193">
        <f t="shared" si="1"/>
        <v>0</v>
      </c>
      <c r="Q172" s="193">
        <v>9.0000000000000006E-5</v>
      </c>
      <c r="R172" s="193">
        <f t="shared" si="2"/>
        <v>9.0000000000000006E-5</v>
      </c>
      <c r="S172" s="193">
        <v>0</v>
      </c>
      <c r="T172" s="194">
        <f t="shared" si="3"/>
        <v>0</v>
      </c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5"/>
      <c r="AG172" s="125"/>
      <c r="AH172" s="125"/>
      <c r="AI172" s="125"/>
      <c r="AJ172" s="125"/>
      <c r="AK172" s="125"/>
      <c r="AR172" s="110" t="s">
        <v>253</v>
      </c>
      <c r="AT172" s="110" t="s">
        <v>170</v>
      </c>
      <c r="AU172" s="110" t="s">
        <v>85</v>
      </c>
      <c r="AY172" s="15" t="s">
        <v>138</v>
      </c>
      <c r="BE172" s="111">
        <f t="shared" si="4"/>
        <v>0</v>
      </c>
      <c r="BF172" s="111">
        <f t="shared" si="5"/>
        <v>0</v>
      </c>
      <c r="BG172" s="111">
        <f t="shared" si="6"/>
        <v>0</v>
      </c>
      <c r="BH172" s="111">
        <f t="shared" si="7"/>
        <v>0</v>
      </c>
      <c r="BI172" s="111">
        <f t="shared" si="8"/>
        <v>0</v>
      </c>
      <c r="BJ172" s="15" t="s">
        <v>83</v>
      </c>
      <c r="BK172" s="111">
        <f t="shared" si="9"/>
        <v>0</v>
      </c>
      <c r="BL172" s="15" t="s">
        <v>214</v>
      </c>
      <c r="BM172" s="110" t="s">
        <v>264</v>
      </c>
    </row>
    <row r="173" spans="1:65" s="2" customFormat="1" ht="37.9" customHeight="1">
      <c r="A173" s="22"/>
      <c r="B173" s="103"/>
      <c r="C173" s="104" t="s">
        <v>265</v>
      </c>
      <c r="D173" s="104" t="s">
        <v>140</v>
      </c>
      <c r="E173" s="185" t="s">
        <v>266</v>
      </c>
      <c r="F173" s="186" t="s">
        <v>267</v>
      </c>
      <c r="G173" s="187" t="s">
        <v>185</v>
      </c>
      <c r="H173" s="188">
        <v>1</v>
      </c>
      <c r="I173" s="338">
        <v>0</v>
      </c>
      <c r="J173" s="189">
        <f t="shared" si="0"/>
        <v>0</v>
      </c>
      <c r="K173" s="190"/>
      <c r="L173" s="170"/>
      <c r="M173" s="191" t="s">
        <v>1</v>
      </c>
      <c r="N173" s="192" t="s">
        <v>40</v>
      </c>
      <c r="O173" s="193">
        <v>0.20300000000000001</v>
      </c>
      <c r="P173" s="193">
        <f t="shared" si="1"/>
        <v>0.20300000000000001</v>
      </c>
      <c r="Q173" s="193">
        <v>0</v>
      </c>
      <c r="R173" s="193">
        <f t="shared" si="2"/>
        <v>0</v>
      </c>
      <c r="S173" s="193">
        <v>5.0000000000000001E-3</v>
      </c>
      <c r="T173" s="194">
        <f t="shared" si="3"/>
        <v>5.0000000000000001E-3</v>
      </c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5"/>
      <c r="AG173" s="125"/>
      <c r="AH173" s="125"/>
      <c r="AI173" s="125"/>
      <c r="AJ173" s="125"/>
      <c r="AK173" s="125"/>
      <c r="AR173" s="110" t="s">
        <v>214</v>
      </c>
      <c r="AT173" s="110" t="s">
        <v>140</v>
      </c>
      <c r="AU173" s="110" t="s">
        <v>85</v>
      </c>
      <c r="AY173" s="15" t="s">
        <v>138</v>
      </c>
      <c r="BE173" s="111">
        <f t="shared" si="4"/>
        <v>0</v>
      </c>
      <c r="BF173" s="111">
        <f t="shared" si="5"/>
        <v>0</v>
      </c>
      <c r="BG173" s="111">
        <f t="shared" si="6"/>
        <v>0</v>
      </c>
      <c r="BH173" s="111">
        <f t="shared" si="7"/>
        <v>0</v>
      </c>
      <c r="BI173" s="111">
        <f t="shared" si="8"/>
        <v>0</v>
      </c>
      <c r="BJ173" s="15" t="s">
        <v>83</v>
      </c>
      <c r="BK173" s="111">
        <f t="shared" si="9"/>
        <v>0</v>
      </c>
      <c r="BL173" s="15" t="s">
        <v>214</v>
      </c>
      <c r="BM173" s="110" t="s">
        <v>268</v>
      </c>
    </row>
    <row r="174" spans="1:65" s="2" customFormat="1" ht="37.9" customHeight="1">
      <c r="A174" s="22"/>
      <c r="B174" s="103"/>
      <c r="C174" s="104" t="s">
        <v>269</v>
      </c>
      <c r="D174" s="104" t="s">
        <v>140</v>
      </c>
      <c r="E174" s="185" t="s">
        <v>270</v>
      </c>
      <c r="F174" s="186" t="s">
        <v>271</v>
      </c>
      <c r="G174" s="187" t="s">
        <v>185</v>
      </c>
      <c r="H174" s="188">
        <v>1</v>
      </c>
      <c r="I174" s="338">
        <v>0</v>
      </c>
      <c r="J174" s="189">
        <f t="shared" si="0"/>
        <v>0</v>
      </c>
      <c r="K174" s="190"/>
      <c r="L174" s="170"/>
      <c r="M174" s="191" t="s">
        <v>1</v>
      </c>
      <c r="N174" s="192" t="s">
        <v>40</v>
      </c>
      <c r="O174" s="193">
        <v>0.88</v>
      </c>
      <c r="P174" s="193">
        <f t="shared" si="1"/>
        <v>0.88</v>
      </c>
      <c r="Q174" s="193">
        <v>0</v>
      </c>
      <c r="R174" s="193">
        <f t="shared" si="2"/>
        <v>0</v>
      </c>
      <c r="S174" s="193">
        <v>0</v>
      </c>
      <c r="T174" s="194">
        <f t="shared" si="3"/>
        <v>0</v>
      </c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5"/>
      <c r="AG174" s="125"/>
      <c r="AH174" s="125"/>
      <c r="AI174" s="125"/>
      <c r="AJ174" s="125"/>
      <c r="AK174" s="125"/>
      <c r="AR174" s="110" t="s">
        <v>214</v>
      </c>
      <c r="AT174" s="110" t="s">
        <v>140</v>
      </c>
      <c r="AU174" s="110" t="s">
        <v>85</v>
      </c>
      <c r="AY174" s="15" t="s">
        <v>138</v>
      </c>
      <c r="BE174" s="111">
        <f t="shared" si="4"/>
        <v>0</v>
      </c>
      <c r="BF174" s="111">
        <f t="shared" si="5"/>
        <v>0</v>
      </c>
      <c r="BG174" s="111">
        <f t="shared" si="6"/>
        <v>0</v>
      </c>
      <c r="BH174" s="111">
        <f t="shared" si="7"/>
        <v>0</v>
      </c>
      <c r="BI174" s="111">
        <f t="shared" si="8"/>
        <v>0</v>
      </c>
      <c r="BJ174" s="15" t="s">
        <v>83</v>
      </c>
      <c r="BK174" s="111">
        <f t="shared" si="9"/>
        <v>0</v>
      </c>
      <c r="BL174" s="15" t="s">
        <v>214</v>
      </c>
      <c r="BM174" s="110" t="s">
        <v>272</v>
      </c>
    </row>
    <row r="175" spans="1:65" s="2" customFormat="1" ht="24.2" customHeight="1">
      <c r="A175" s="22"/>
      <c r="B175" s="103"/>
      <c r="C175" s="115" t="s">
        <v>273</v>
      </c>
      <c r="D175" s="115" t="s">
        <v>170</v>
      </c>
      <c r="E175" s="203" t="s">
        <v>274</v>
      </c>
      <c r="F175" s="204" t="s">
        <v>275</v>
      </c>
      <c r="G175" s="205" t="s">
        <v>185</v>
      </c>
      <c r="H175" s="206">
        <v>1</v>
      </c>
      <c r="I175" s="338">
        <v>0</v>
      </c>
      <c r="J175" s="207">
        <f t="shared" si="0"/>
        <v>0</v>
      </c>
      <c r="K175" s="208"/>
      <c r="L175" s="209"/>
      <c r="M175" s="210" t="s">
        <v>1</v>
      </c>
      <c r="N175" s="211" t="s">
        <v>40</v>
      </c>
      <c r="O175" s="193">
        <v>0</v>
      </c>
      <c r="P175" s="193">
        <f t="shared" si="1"/>
        <v>0</v>
      </c>
      <c r="Q175" s="193">
        <v>1E-3</v>
      </c>
      <c r="R175" s="193">
        <f t="shared" si="2"/>
        <v>1E-3</v>
      </c>
      <c r="S175" s="193">
        <v>0</v>
      </c>
      <c r="T175" s="194">
        <f t="shared" si="3"/>
        <v>0</v>
      </c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5"/>
      <c r="AG175" s="125"/>
      <c r="AH175" s="125"/>
      <c r="AI175" s="125"/>
      <c r="AJ175" s="125"/>
      <c r="AK175" s="125"/>
      <c r="AR175" s="110" t="s">
        <v>253</v>
      </c>
      <c r="AT175" s="110" t="s">
        <v>170</v>
      </c>
      <c r="AU175" s="110" t="s">
        <v>85</v>
      </c>
      <c r="AY175" s="15" t="s">
        <v>138</v>
      </c>
      <c r="BE175" s="111">
        <f t="shared" si="4"/>
        <v>0</v>
      </c>
      <c r="BF175" s="111">
        <f t="shared" si="5"/>
        <v>0</v>
      </c>
      <c r="BG175" s="111">
        <f t="shared" si="6"/>
        <v>0</v>
      </c>
      <c r="BH175" s="111">
        <f t="shared" si="7"/>
        <v>0</v>
      </c>
      <c r="BI175" s="111">
        <f t="shared" si="8"/>
        <v>0</v>
      </c>
      <c r="BJ175" s="15" t="s">
        <v>83</v>
      </c>
      <c r="BK175" s="111">
        <f t="shared" si="9"/>
        <v>0</v>
      </c>
      <c r="BL175" s="15" t="s">
        <v>214</v>
      </c>
      <c r="BM175" s="110" t="s">
        <v>276</v>
      </c>
    </row>
    <row r="176" spans="1:65" s="2" customFormat="1" ht="21.75" customHeight="1">
      <c r="A176" s="22"/>
      <c r="B176" s="103"/>
      <c r="C176" s="104" t="s">
        <v>277</v>
      </c>
      <c r="D176" s="104" t="s">
        <v>140</v>
      </c>
      <c r="E176" s="185" t="s">
        <v>278</v>
      </c>
      <c r="F176" s="186" t="s">
        <v>279</v>
      </c>
      <c r="G176" s="187" t="s">
        <v>185</v>
      </c>
      <c r="H176" s="188">
        <v>1</v>
      </c>
      <c r="I176" s="338">
        <v>0</v>
      </c>
      <c r="J176" s="189">
        <f t="shared" si="0"/>
        <v>0</v>
      </c>
      <c r="K176" s="190"/>
      <c r="L176" s="170"/>
      <c r="M176" s="191" t="s">
        <v>1</v>
      </c>
      <c r="N176" s="192" t="s">
        <v>40</v>
      </c>
      <c r="O176" s="193">
        <v>2.4</v>
      </c>
      <c r="P176" s="193">
        <f t="shared" si="1"/>
        <v>2.4</v>
      </c>
      <c r="Q176" s="193">
        <v>0</v>
      </c>
      <c r="R176" s="193">
        <f t="shared" si="2"/>
        <v>0</v>
      </c>
      <c r="S176" s="193">
        <v>0</v>
      </c>
      <c r="T176" s="194">
        <f t="shared" si="3"/>
        <v>0</v>
      </c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5"/>
      <c r="AG176" s="125"/>
      <c r="AH176" s="125"/>
      <c r="AI176" s="125"/>
      <c r="AJ176" s="125"/>
      <c r="AK176" s="125"/>
      <c r="AR176" s="110" t="s">
        <v>214</v>
      </c>
      <c r="AT176" s="110" t="s">
        <v>140</v>
      </c>
      <c r="AU176" s="110" t="s">
        <v>85</v>
      </c>
      <c r="AY176" s="15" t="s">
        <v>138</v>
      </c>
      <c r="BE176" s="111">
        <f t="shared" si="4"/>
        <v>0</v>
      </c>
      <c r="BF176" s="111">
        <f t="shared" si="5"/>
        <v>0</v>
      </c>
      <c r="BG176" s="111">
        <f t="shared" si="6"/>
        <v>0</v>
      </c>
      <c r="BH176" s="111">
        <f t="shared" si="7"/>
        <v>0</v>
      </c>
      <c r="BI176" s="111">
        <f t="shared" si="8"/>
        <v>0</v>
      </c>
      <c r="BJ176" s="15" t="s">
        <v>83</v>
      </c>
      <c r="BK176" s="111">
        <f t="shared" si="9"/>
        <v>0</v>
      </c>
      <c r="BL176" s="15" t="s">
        <v>214</v>
      </c>
      <c r="BM176" s="110" t="s">
        <v>280</v>
      </c>
    </row>
    <row r="177" spans="1:65" s="2" customFormat="1" ht="16.5" customHeight="1">
      <c r="A177" s="22"/>
      <c r="B177" s="103"/>
      <c r="C177" s="104" t="s">
        <v>281</v>
      </c>
      <c r="D177" s="104" t="s">
        <v>140</v>
      </c>
      <c r="E177" s="185" t="s">
        <v>282</v>
      </c>
      <c r="F177" s="186" t="s">
        <v>283</v>
      </c>
      <c r="G177" s="187" t="s">
        <v>185</v>
      </c>
      <c r="H177" s="188">
        <v>1</v>
      </c>
      <c r="I177" s="338">
        <v>0</v>
      </c>
      <c r="J177" s="189">
        <f t="shared" si="0"/>
        <v>0</v>
      </c>
      <c r="K177" s="190"/>
      <c r="L177" s="170"/>
      <c r="M177" s="191" t="s">
        <v>1</v>
      </c>
      <c r="N177" s="192" t="s">
        <v>40</v>
      </c>
      <c r="O177" s="193">
        <v>0.17299999999999999</v>
      </c>
      <c r="P177" s="193">
        <f t="shared" si="1"/>
        <v>0.17299999999999999</v>
      </c>
      <c r="Q177" s="193">
        <v>0</v>
      </c>
      <c r="R177" s="193">
        <f t="shared" si="2"/>
        <v>0</v>
      </c>
      <c r="S177" s="193">
        <v>0</v>
      </c>
      <c r="T177" s="194">
        <f t="shared" si="3"/>
        <v>0</v>
      </c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5"/>
      <c r="AG177" s="125"/>
      <c r="AH177" s="125"/>
      <c r="AI177" s="125"/>
      <c r="AJ177" s="125"/>
      <c r="AK177" s="125"/>
      <c r="AR177" s="110" t="s">
        <v>214</v>
      </c>
      <c r="AT177" s="110" t="s">
        <v>140</v>
      </c>
      <c r="AU177" s="110" t="s">
        <v>85</v>
      </c>
      <c r="AY177" s="15" t="s">
        <v>138</v>
      </c>
      <c r="BE177" s="111">
        <f t="shared" si="4"/>
        <v>0</v>
      </c>
      <c r="BF177" s="111">
        <f t="shared" si="5"/>
        <v>0</v>
      </c>
      <c r="BG177" s="111">
        <f t="shared" si="6"/>
        <v>0</v>
      </c>
      <c r="BH177" s="111">
        <f t="shared" si="7"/>
        <v>0</v>
      </c>
      <c r="BI177" s="111">
        <f t="shared" si="8"/>
        <v>0</v>
      </c>
      <c r="BJ177" s="15" t="s">
        <v>83</v>
      </c>
      <c r="BK177" s="111">
        <f t="shared" si="9"/>
        <v>0</v>
      </c>
      <c r="BL177" s="15" t="s">
        <v>214</v>
      </c>
      <c r="BM177" s="110" t="s">
        <v>284</v>
      </c>
    </row>
    <row r="178" spans="1:65" s="2" customFormat="1" ht="24.2" customHeight="1">
      <c r="A178" s="22"/>
      <c r="B178" s="103"/>
      <c r="C178" s="104" t="s">
        <v>285</v>
      </c>
      <c r="D178" s="104" t="s">
        <v>140</v>
      </c>
      <c r="E178" s="185" t="s">
        <v>286</v>
      </c>
      <c r="F178" s="186" t="s">
        <v>287</v>
      </c>
      <c r="G178" s="187" t="s">
        <v>185</v>
      </c>
      <c r="H178" s="188">
        <v>1</v>
      </c>
      <c r="I178" s="338">
        <v>0</v>
      </c>
      <c r="J178" s="189">
        <f t="shared" si="0"/>
        <v>0</v>
      </c>
      <c r="K178" s="190"/>
      <c r="L178" s="170"/>
      <c r="M178" s="191" t="s">
        <v>1</v>
      </c>
      <c r="N178" s="192" t="s">
        <v>40</v>
      </c>
      <c r="O178" s="193">
        <v>0.47199999999999998</v>
      </c>
      <c r="P178" s="193">
        <f t="shared" si="1"/>
        <v>0.47199999999999998</v>
      </c>
      <c r="Q178" s="193">
        <v>0</v>
      </c>
      <c r="R178" s="193">
        <f t="shared" si="2"/>
        <v>0</v>
      </c>
      <c r="S178" s="193">
        <v>0</v>
      </c>
      <c r="T178" s="194">
        <f t="shared" si="3"/>
        <v>0</v>
      </c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5"/>
      <c r="AG178" s="125"/>
      <c r="AH178" s="125"/>
      <c r="AI178" s="125"/>
      <c r="AJ178" s="125"/>
      <c r="AK178" s="125"/>
      <c r="AR178" s="110" t="s">
        <v>214</v>
      </c>
      <c r="AT178" s="110" t="s">
        <v>140</v>
      </c>
      <c r="AU178" s="110" t="s">
        <v>85</v>
      </c>
      <c r="AY178" s="15" t="s">
        <v>138</v>
      </c>
      <c r="BE178" s="111">
        <f t="shared" si="4"/>
        <v>0</v>
      </c>
      <c r="BF178" s="111">
        <f t="shared" si="5"/>
        <v>0</v>
      </c>
      <c r="BG178" s="111">
        <f t="shared" si="6"/>
        <v>0</v>
      </c>
      <c r="BH178" s="111">
        <f t="shared" si="7"/>
        <v>0</v>
      </c>
      <c r="BI178" s="111">
        <f t="shared" si="8"/>
        <v>0</v>
      </c>
      <c r="BJ178" s="15" t="s">
        <v>83</v>
      </c>
      <c r="BK178" s="111">
        <f t="shared" si="9"/>
        <v>0</v>
      </c>
      <c r="BL178" s="15" t="s">
        <v>214</v>
      </c>
      <c r="BM178" s="110" t="s">
        <v>288</v>
      </c>
    </row>
    <row r="179" spans="1:65" s="13" customFormat="1">
      <c r="B179" s="112"/>
      <c r="D179" s="113" t="s">
        <v>150</v>
      </c>
      <c r="E179" s="195" t="s">
        <v>1</v>
      </c>
      <c r="F179" s="196" t="s">
        <v>289</v>
      </c>
      <c r="G179" s="197"/>
      <c r="H179" s="198">
        <v>1</v>
      </c>
      <c r="I179" s="266"/>
      <c r="J179" s="197"/>
      <c r="K179" s="197"/>
      <c r="L179" s="199"/>
      <c r="M179" s="200"/>
      <c r="N179" s="201"/>
      <c r="O179" s="201"/>
      <c r="P179" s="201"/>
      <c r="Q179" s="201"/>
      <c r="R179" s="201"/>
      <c r="S179" s="201"/>
      <c r="T179" s="202"/>
      <c r="U179" s="197"/>
      <c r="V179" s="197"/>
      <c r="W179" s="197"/>
      <c r="X179" s="197"/>
      <c r="Y179" s="197"/>
      <c r="Z179" s="197"/>
      <c r="AA179" s="197"/>
      <c r="AB179" s="197"/>
      <c r="AC179" s="197"/>
      <c r="AD179" s="197"/>
      <c r="AE179" s="197"/>
      <c r="AF179" s="197"/>
      <c r="AG179" s="197"/>
      <c r="AH179" s="197"/>
      <c r="AI179" s="197"/>
      <c r="AJ179" s="197"/>
      <c r="AK179" s="197"/>
      <c r="AT179" s="114" t="s">
        <v>150</v>
      </c>
      <c r="AU179" s="114" t="s">
        <v>85</v>
      </c>
      <c r="AV179" s="13" t="s">
        <v>85</v>
      </c>
      <c r="AW179" s="13" t="s">
        <v>31</v>
      </c>
      <c r="AX179" s="13" t="s">
        <v>83</v>
      </c>
      <c r="AY179" s="114" t="s">
        <v>138</v>
      </c>
    </row>
    <row r="180" spans="1:65" s="2" customFormat="1" ht="24.2" customHeight="1">
      <c r="A180" s="22"/>
      <c r="B180" s="103"/>
      <c r="C180" s="115" t="s">
        <v>253</v>
      </c>
      <c r="D180" s="115" t="s">
        <v>170</v>
      </c>
      <c r="E180" s="203" t="s">
        <v>290</v>
      </c>
      <c r="F180" s="204" t="s">
        <v>291</v>
      </c>
      <c r="G180" s="205" t="s">
        <v>185</v>
      </c>
      <c r="H180" s="206">
        <v>1</v>
      </c>
      <c r="I180" s="338">
        <v>0</v>
      </c>
      <c r="J180" s="207">
        <f>ROUND(I180*H180,2)</f>
        <v>0</v>
      </c>
      <c r="K180" s="208"/>
      <c r="L180" s="209"/>
      <c r="M180" s="210" t="s">
        <v>1</v>
      </c>
      <c r="N180" s="211" t="s">
        <v>40</v>
      </c>
      <c r="O180" s="193">
        <v>0</v>
      </c>
      <c r="P180" s="193">
        <f>O180*H180</f>
        <v>0</v>
      </c>
      <c r="Q180" s="193">
        <v>1E-3</v>
      </c>
      <c r="R180" s="193">
        <f>Q180*H180</f>
        <v>1E-3</v>
      </c>
      <c r="S180" s="193">
        <v>0</v>
      </c>
      <c r="T180" s="194">
        <f>S180*H180</f>
        <v>0</v>
      </c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5"/>
      <c r="AG180" s="125"/>
      <c r="AH180" s="125"/>
      <c r="AI180" s="125"/>
      <c r="AJ180" s="125"/>
      <c r="AK180" s="125"/>
      <c r="AR180" s="110" t="s">
        <v>253</v>
      </c>
      <c r="AT180" s="110" t="s">
        <v>170</v>
      </c>
      <c r="AU180" s="110" t="s">
        <v>85</v>
      </c>
      <c r="AY180" s="15" t="s">
        <v>138</v>
      </c>
      <c r="BE180" s="111">
        <f>IF(N180="základní",J180,0)</f>
        <v>0</v>
      </c>
      <c r="BF180" s="111">
        <f>IF(N180="snížená",J180,0)</f>
        <v>0</v>
      </c>
      <c r="BG180" s="111">
        <f>IF(N180="zákl. přenesená",J180,0)</f>
        <v>0</v>
      </c>
      <c r="BH180" s="111">
        <f>IF(N180="sníž. přenesená",J180,0)</f>
        <v>0</v>
      </c>
      <c r="BI180" s="111">
        <f>IF(N180="nulová",J180,0)</f>
        <v>0</v>
      </c>
      <c r="BJ180" s="15" t="s">
        <v>83</v>
      </c>
      <c r="BK180" s="111">
        <f>ROUND(I180*H180,2)</f>
        <v>0</v>
      </c>
      <c r="BL180" s="15" t="s">
        <v>214</v>
      </c>
      <c r="BM180" s="110" t="s">
        <v>292</v>
      </c>
    </row>
    <row r="181" spans="1:65" s="13" customFormat="1">
      <c r="B181" s="112"/>
      <c r="D181" s="113" t="s">
        <v>150</v>
      </c>
      <c r="E181" s="195" t="s">
        <v>1</v>
      </c>
      <c r="F181" s="196" t="s">
        <v>289</v>
      </c>
      <c r="G181" s="197"/>
      <c r="H181" s="198">
        <v>1</v>
      </c>
      <c r="I181" s="266"/>
      <c r="J181" s="197"/>
      <c r="K181" s="197"/>
      <c r="L181" s="199"/>
      <c r="M181" s="200"/>
      <c r="N181" s="201"/>
      <c r="O181" s="201"/>
      <c r="P181" s="201"/>
      <c r="Q181" s="201"/>
      <c r="R181" s="201"/>
      <c r="S181" s="201"/>
      <c r="T181" s="202"/>
      <c r="U181" s="197"/>
      <c r="V181" s="197"/>
      <c r="W181" s="197"/>
      <c r="X181" s="197"/>
      <c r="Y181" s="197"/>
      <c r="Z181" s="197"/>
      <c r="AA181" s="197"/>
      <c r="AB181" s="197"/>
      <c r="AC181" s="197"/>
      <c r="AD181" s="197"/>
      <c r="AE181" s="197"/>
      <c r="AF181" s="197"/>
      <c r="AG181" s="197"/>
      <c r="AH181" s="197"/>
      <c r="AI181" s="197"/>
      <c r="AJ181" s="197"/>
      <c r="AK181" s="197"/>
      <c r="AT181" s="114" t="s">
        <v>150</v>
      </c>
      <c r="AU181" s="114" t="s">
        <v>85</v>
      </c>
      <c r="AV181" s="13" t="s">
        <v>85</v>
      </c>
      <c r="AW181" s="13" t="s">
        <v>31</v>
      </c>
      <c r="AX181" s="13" t="s">
        <v>83</v>
      </c>
      <c r="AY181" s="114" t="s">
        <v>138</v>
      </c>
    </row>
    <row r="182" spans="1:65" s="2" customFormat="1" ht="33" customHeight="1">
      <c r="A182" s="22"/>
      <c r="B182" s="103"/>
      <c r="C182" s="104" t="s">
        <v>293</v>
      </c>
      <c r="D182" s="104" t="s">
        <v>140</v>
      </c>
      <c r="E182" s="185" t="s">
        <v>294</v>
      </c>
      <c r="F182" s="186" t="s">
        <v>295</v>
      </c>
      <c r="G182" s="187" t="s">
        <v>238</v>
      </c>
      <c r="H182" s="188">
        <v>1.4E-2</v>
      </c>
      <c r="I182" s="338">
        <v>0</v>
      </c>
      <c r="J182" s="189">
        <f>ROUND(I182*H182,2)</f>
        <v>0</v>
      </c>
      <c r="K182" s="190"/>
      <c r="L182" s="170"/>
      <c r="M182" s="191" t="s">
        <v>1</v>
      </c>
      <c r="N182" s="192" t="s">
        <v>40</v>
      </c>
      <c r="O182" s="193">
        <v>10.956</v>
      </c>
      <c r="P182" s="193">
        <f>O182*H182</f>
        <v>0.15338399999999999</v>
      </c>
      <c r="Q182" s="193">
        <v>0</v>
      </c>
      <c r="R182" s="193">
        <f>Q182*H182</f>
        <v>0</v>
      </c>
      <c r="S182" s="193">
        <v>0</v>
      </c>
      <c r="T182" s="194">
        <f>S182*H182</f>
        <v>0</v>
      </c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5"/>
      <c r="AG182" s="125"/>
      <c r="AH182" s="125"/>
      <c r="AI182" s="125"/>
      <c r="AJ182" s="125"/>
      <c r="AK182" s="125"/>
      <c r="AR182" s="110" t="s">
        <v>214</v>
      </c>
      <c r="AT182" s="110" t="s">
        <v>140</v>
      </c>
      <c r="AU182" s="110" t="s">
        <v>85</v>
      </c>
      <c r="AY182" s="15" t="s">
        <v>138</v>
      </c>
      <c r="BE182" s="111">
        <f>IF(N182="základní",J182,0)</f>
        <v>0</v>
      </c>
      <c r="BF182" s="111">
        <f>IF(N182="snížená",J182,0)</f>
        <v>0</v>
      </c>
      <c r="BG182" s="111">
        <f>IF(N182="zákl. přenesená",J182,0)</f>
        <v>0</v>
      </c>
      <c r="BH182" s="111">
        <f>IF(N182="sníž. přenesená",J182,0)</f>
        <v>0</v>
      </c>
      <c r="BI182" s="111">
        <f>IF(N182="nulová",J182,0)</f>
        <v>0</v>
      </c>
      <c r="BJ182" s="15" t="s">
        <v>83</v>
      </c>
      <c r="BK182" s="111">
        <f>ROUND(I182*H182,2)</f>
        <v>0</v>
      </c>
      <c r="BL182" s="15" t="s">
        <v>214</v>
      </c>
      <c r="BM182" s="110" t="s">
        <v>296</v>
      </c>
    </row>
    <row r="183" spans="1:65" s="12" customFormat="1" ht="22.9" customHeight="1">
      <c r="B183" s="95"/>
      <c r="D183" s="96" t="s">
        <v>74</v>
      </c>
      <c r="E183" s="183" t="s">
        <v>297</v>
      </c>
      <c r="F183" s="183" t="s">
        <v>298</v>
      </c>
      <c r="G183" s="176"/>
      <c r="H183" s="176"/>
      <c r="I183" s="239"/>
      <c r="J183" s="184">
        <f>BK183</f>
        <v>0</v>
      </c>
      <c r="K183" s="176"/>
      <c r="L183" s="178"/>
      <c r="M183" s="179"/>
      <c r="N183" s="180"/>
      <c r="O183" s="180"/>
      <c r="P183" s="181">
        <f>SUM(P184:P185)</f>
        <v>0.48299999999999998</v>
      </c>
      <c r="Q183" s="180"/>
      <c r="R183" s="181">
        <f>SUM(R184:R185)</f>
        <v>8.9999999999999998E-4</v>
      </c>
      <c r="S183" s="180"/>
      <c r="T183" s="182">
        <f>SUM(T184:T185)</f>
        <v>0</v>
      </c>
      <c r="U183" s="176"/>
      <c r="V183" s="176"/>
      <c r="W183" s="176"/>
      <c r="X183" s="176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  <c r="AK183" s="176"/>
      <c r="AR183" s="96" t="s">
        <v>85</v>
      </c>
      <c r="AT183" s="101" t="s">
        <v>74</v>
      </c>
      <c r="AU183" s="101" t="s">
        <v>83</v>
      </c>
      <c r="AY183" s="96" t="s">
        <v>138</v>
      </c>
      <c r="BK183" s="102">
        <f>SUM(BK184:BK185)</f>
        <v>0</v>
      </c>
    </row>
    <row r="184" spans="1:65" s="2" customFormat="1" ht="24.2" customHeight="1">
      <c r="A184" s="22"/>
      <c r="B184" s="103"/>
      <c r="C184" s="104" t="s">
        <v>299</v>
      </c>
      <c r="D184" s="104" t="s">
        <v>140</v>
      </c>
      <c r="E184" s="185" t="s">
        <v>300</v>
      </c>
      <c r="F184" s="186" t="s">
        <v>301</v>
      </c>
      <c r="G184" s="187" t="s">
        <v>185</v>
      </c>
      <c r="H184" s="188">
        <v>1</v>
      </c>
      <c r="I184" s="338">
        <v>0</v>
      </c>
      <c r="J184" s="189">
        <f>ROUND(I184*H184,2)</f>
        <v>0</v>
      </c>
      <c r="K184" s="190"/>
      <c r="L184" s="170"/>
      <c r="M184" s="191" t="s">
        <v>1</v>
      </c>
      <c r="N184" s="192" t="s">
        <v>40</v>
      </c>
      <c r="O184" s="193">
        <v>0.48299999999999998</v>
      </c>
      <c r="P184" s="193">
        <f>O184*H184</f>
        <v>0.48299999999999998</v>
      </c>
      <c r="Q184" s="193">
        <v>0</v>
      </c>
      <c r="R184" s="193">
        <f>Q184*H184</f>
        <v>0</v>
      </c>
      <c r="S184" s="193">
        <v>0</v>
      </c>
      <c r="T184" s="194">
        <f>S184*H184</f>
        <v>0</v>
      </c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5"/>
      <c r="AG184" s="125"/>
      <c r="AH184" s="125"/>
      <c r="AI184" s="125"/>
      <c r="AJ184" s="125"/>
      <c r="AK184" s="125"/>
      <c r="AR184" s="110" t="s">
        <v>214</v>
      </c>
      <c r="AT184" s="110" t="s">
        <v>140</v>
      </c>
      <c r="AU184" s="110" t="s">
        <v>85</v>
      </c>
      <c r="AY184" s="15" t="s">
        <v>138</v>
      </c>
      <c r="BE184" s="111">
        <f>IF(N184="základní",J184,0)</f>
        <v>0</v>
      </c>
      <c r="BF184" s="111">
        <f>IF(N184="snížená",J184,0)</f>
        <v>0</v>
      </c>
      <c r="BG184" s="111">
        <f>IF(N184="zákl. přenesená",J184,0)</f>
        <v>0</v>
      </c>
      <c r="BH184" s="111">
        <f>IF(N184="sníž. přenesená",J184,0)</f>
        <v>0</v>
      </c>
      <c r="BI184" s="111">
        <f>IF(N184="nulová",J184,0)</f>
        <v>0</v>
      </c>
      <c r="BJ184" s="15" t="s">
        <v>83</v>
      </c>
      <c r="BK184" s="111">
        <f>ROUND(I184*H184,2)</f>
        <v>0</v>
      </c>
      <c r="BL184" s="15" t="s">
        <v>214</v>
      </c>
      <c r="BM184" s="110" t="s">
        <v>302</v>
      </c>
    </row>
    <row r="185" spans="1:65" s="2" customFormat="1" ht="24.2" customHeight="1">
      <c r="A185" s="22"/>
      <c r="B185" s="103"/>
      <c r="C185" s="115" t="s">
        <v>303</v>
      </c>
      <c r="D185" s="115" t="s">
        <v>170</v>
      </c>
      <c r="E185" s="203" t="s">
        <v>304</v>
      </c>
      <c r="F185" s="204" t="s">
        <v>305</v>
      </c>
      <c r="G185" s="205" t="s">
        <v>185</v>
      </c>
      <c r="H185" s="206">
        <v>1</v>
      </c>
      <c r="I185" s="338">
        <v>0</v>
      </c>
      <c r="J185" s="207">
        <f>ROUND(I185*H185,2)</f>
        <v>0</v>
      </c>
      <c r="K185" s="208"/>
      <c r="L185" s="209"/>
      <c r="M185" s="210" t="s">
        <v>1</v>
      </c>
      <c r="N185" s="211" t="s">
        <v>40</v>
      </c>
      <c r="O185" s="193">
        <v>0</v>
      </c>
      <c r="P185" s="193">
        <f>O185*H185</f>
        <v>0</v>
      </c>
      <c r="Q185" s="193">
        <v>8.9999999999999998E-4</v>
      </c>
      <c r="R185" s="193">
        <f>Q185*H185</f>
        <v>8.9999999999999998E-4</v>
      </c>
      <c r="S185" s="193">
        <v>0</v>
      </c>
      <c r="T185" s="194">
        <f>S185*H185</f>
        <v>0</v>
      </c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5"/>
      <c r="AG185" s="125"/>
      <c r="AH185" s="125"/>
      <c r="AI185" s="125"/>
      <c r="AJ185" s="125"/>
      <c r="AK185" s="125"/>
      <c r="AR185" s="110" t="s">
        <v>253</v>
      </c>
      <c r="AT185" s="110" t="s">
        <v>170</v>
      </c>
      <c r="AU185" s="110" t="s">
        <v>85</v>
      </c>
      <c r="AY185" s="15" t="s">
        <v>138</v>
      </c>
      <c r="BE185" s="111">
        <f>IF(N185="základní",J185,0)</f>
        <v>0</v>
      </c>
      <c r="BF185" s="111">
        <f>IF(N185="snížená",J185,0)</f>
        <v>0</v>
      </c>
      <c r="BG185" s="111">
        <f>IF(N185="zákl. přenesená",J185,0)</f>
        <v>0</v>
      </c>
      <c r="BH185" s="111">
        <f>IF(N185="sníž. přenesená",J185,0)</f>
        <v>0</v>
      </c>
      <c r="BI185" s="111">
        <f>IF(N185="nulová",J185,0)</f>
        <v>0</v>
      </c>
      <c r="BJ185" s="15" t="s">
        <v>83</v>
      </c>
      <c r="BK185" s="111">
        <f>ROUND(I185*H185,2)</f>
        <v>0</v>
      </c>
      <c r="BL185" s="15" t="s">
        <v>214</v>
      </c>
      <c r="BM185" s="110" t="s">
        <v>306</v>
      </c>
    </row>
    <row r="186" spans="1:65" s="12" customFormat="1" ht="22.9" customHeight="1">
      <c r="B186" s="95"/>
      <c r="D186" s="96" t="s">
        <v>74</v>
      </c>
      <c r="E186" s="183" t="s">
        <v>307</v>
      </c>
      <c r="F186" s="183" t="s">
        <v>308</v>
      </c>
      <c r="G186" s="176"/>
      <c r="H186" s="176"/>
      <c r="I186" s="239"/>
      <c r="J186" s="184">
        <f>BK186</f>
        <v>0</v>
      </c>
      <c r="K186" s="176"/>
      <c r="L186" s="178"/>
      <c r="M186" s="179"/>
      <c r="N186" s="180"/>
      <c r="O186" s="180"/>
      <c r="P186" s="181">
        <f>SUM(P187:P189)</f>
        <v>14.082863</v>
      </c>
      <c r="Q186" s="180"/>
      <c r="R186" s="181">
        <f>SUM(R187:R189)</f>
        <v>4.3339999999999997E-2</v>
      </c>
      <c r="S186" s="180"/>
      <c r="T186" s="182">
        <f>SUM(T187:T189)</f>
        <v>0</v>
      </c>
      <c r="U186" s="176"/>
      <c r="V186" s="176"/>
      <c r="W186" s="176"/>
      <c r="X186" s="176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6"/>
      <c r="AK186" s="176"/>
      <c r="AR186" s="96" t="s">
        <v>85</v>
      </c>
      <c r="AT186" s="101" t="s">
        <v>74</v>
      </c>
      <c r="AU186" s="101" t="s">
        <v>83</v>
      </c>
      <c r="AY186" s="96" t="s">
        <v>138</v>
      </c>
      <c r="BK186" s="102">
        <f>SUM(BK187:BK189)</f>
        <v>0</v>
      </c>
    </row>
    <row r="187" spans="1:65" s="2" customFormat="1" ht="33" customHeight="1">
      <c r="A187" s="22"/>
      <c r="B187" s="103"/>
      <c r="C187" s="104" t="s">
        <v>309</v>
      </c>
      <c r="D187" s="104" t="s">
        <v>140</v>
      </c>
      <c r="E187" s="185" t="s">
        <v>310</v>
      </c>
      <c r="F187" s="186" t="s">
        <v>311</v>
      </c>
      <c r="G187" s="187" t="s">
        <v>167</v>
      </c>
      <c r="H187" s="188">
        <v>22</v>
      </c>
      <c r="I187" s="338">
        <v>0</v>
      </c>
      <c r="J187" s="189">
        <f>ROUND(I187*H187,2)</f>
        <v>0</v>
      </c>
      <c r="K187" s="190"/>
      <c r="L187" s="170"/>
      <c r="M187" s="191" t="s">
        <v>1</v>
      </c>
      <c r="N187" s="192" t="s">
        <v>40</v>
      </c>
      <c r="O187" s="193">
        <v>0.625</v>
      </c>
      <c r="P187" s="193">
        <f>O187*H187</f>
        <v>13.75</v>
      </c>
      <c r="Q187" s="193">
        <v>1.97E-3</v>
      </c>
      <c r="R187" s="193">
        <f>Q187*H187</f>
        <v>4.3339999999999997E-2</v>
      </c>
      <c r="S187" s="193">
        <v>0</v>
      </c>
      <c r="T187" s="194">
        <f>S187*H187</f>
        <v>0</v>
      </c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5"/>
      <c r="AG187" s="125"/>
      <c r="AH187" s="125"/>
      <c r="AI187" s="125"/>
      <c r="AJ187" s="125"/>
      <c r="AK187" s="125"/>
      <c r="AR187" s="110" t="s">
        <v>214</v>
      </c>
      <c r="AT187" s="110" t="s">
        <v>140</v>
      </c>
      <c r="AU187" s="110" t="s">
        <v>85</v>
      </c>
      <c r="AY187" s="15" t="s">
        <v>138</v>
      </c>
      <c r="BE187" s="111">
        <f>IF(N187="základní",J187,0)</f>
        <v>0</v>
      </c>
      <c r="BF187" s="111">
        <f>IF(N187="snížená",J187,0)</f>
        <v>0</v>
      </c>
      <c r="BG187" s="111">
        <f>IF(N187="zákl. přenesená",J187,0)</f>
        <v>0</v>
      </c>
      <c r="BH187" s="111">
        <f>IF(N187="sníž. přenesená",J187,0)</f>
        <v>0</v>
      </c>
      <c r="BI187" s="111">
        <f>IF(N187="nulová",J187,0)</f>
        <v>0</v>
      </c>
      <c r="BJ187" s="15" t="s">
        <v>83</v>
      </c>
      <c r="BK187" s="111">
        <f>ROUND(I187*H187,2)</f>
        <v>0</v>
      </c>
      <c r="BL187" s="15" t="s">
        <v>214</v>
      </c>
      <c r="BM187" s="110" t="s">
        <v>312</v>
      </c>
    </row>
    <row r="188" spans="1:65" s="13" customFormat="1">
      <c r="B188" s="112"/>
      <c r="D188" s="113" t="s">
        <v>150</v>
      </c>
      <c r="E188" s="195" t="s">
        <v>1</v>
      </c>
      <c r="F188" s="196" t="s">
        <v>313</v>
      </c>
      <c r="G188" s="197"/>
      <c r="H188" s="198">
        <v>22</v>
      </c>
      <c r="I188" s="266"/>
      <c r="J188" s="197"/>
      <c r="K188" s="197"/>
      <c r="L188" s="199"/>
      <c r="M188" s="200"/>
      <c r="N188" s="201"/>
      <c r="O188" s="201"/>
      <c r="P188" s="201"/>
      <c r="Q188" s="201"/>
      <c r="R188" s="201"/>
      <c r="S188" s="201"/>
      <c r="T188" s="202"/>
      <c r="U188" s="197"/>
      <c r="V188" s="197"/>
      <c r="W188" s="197"/>
      <c r="X188" s="197"/>
      <c r="Y188" s="197"/>
      <c r="Z188" s="197"/>
      <c r="AA188" s="197"/>
      <c r="AB188" s="197"/>
      <c r="AC188" s="197"/>
      <c r="AD188" s="197"/>
      <c r="AE188" s="197"/>
      <c r="AF188" s="197"/>
      <c r="AG188" s="197"/>
      <c r="AH188" s="197"/>
      <c r="AI188" s="197"/>
      <c r="AJ188" s="197"/>
      <c r="AK188" s="197"/>
      <c r="AT188" s="114" t="s">
        <v>150</v>
      </c>
      <c r="AU188" s="114" t="s">
        <v>85</v>
      </c>
      <c r="AV188" s="13" t="s">
        <v>85</v>
      </c>
      <c r="AW188" s="13" t="s">
        <v>31</v>
      </c>
      <c r="AX188" s="13" t="s">
        <v>83</v>
      </c>
      <c r="AY188" s="114" t="s">
        <v>138</v>
      </c>
    </row>
    <row r="189" spans="1:65" s="2" customFormat="1" ht="33" customHeight="1">
      <c r="A189" s="22"/>
      <c r="B189" s="103"/>
      <c r="C189" s="104" t="s">
        <v>314</v>
      </c>
      <c r="D189" s="104" t="s">
        <v>140</v>
      </c>
      <c r="E189" s="185" t="s">
        <v>315</v>
      </c>
      <c r="F189" s="186" t="s">
        <v>316</v>
      </c>
      <c r="G189" s="187" t="s">
        <v>238</v>
      </c>
      <c r="H189" s="188">
        <v>4.2999999999999997E-2</v>
      </c>
      <c r="I189" s="338">
        <v>0</v>
      </c>
      <c r="J189" s="189">
        <f>ROUND(I189*H189,2)</f>
        <v>0</v>
      </c>
      <c r="K189" s="190"/>
      <c r="L189" s="170"/>
      <c r="M189" s="191" t="s">
        <v>1</v>
      </c>
      <c r="N189" s="192" t="s">
        <v>40</v>
      </c>
      <c r="O189" s="193">
        <v>7.7409999999999997</v>
      </c>
      <c r="P189" s="193">
        <f>O189*H189</f>
        <v>0.33286299999999996</v>
      </c>
      <c r="Q189" s="193">
        <v>0</v>
      </c>
      <c r="R189" s="193">
        <f>Q189*H189</f>
        <v>0</v>
      </c>
      <c r="S189" s="193">
        <v>0</v>
      </c>
      <c r="T189" s="194">
        <f>S189*H189</f>
        <v>0</v>
      </c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5"/>
      <c r="AG189" s="125"/>
      <c r="AH189" s="125"/>
      <c r="AI189" s="125"/>
      <c r="AJ189" s="125"/>
      <c r="AK189" s="125"/>
      <c r="AR189" s="110" t="s">
        <v>214</v>
      </c>
      <c r="AT189" s="110" t="s">
        <v>140</v>
      </c>
      <c r="AU189" s="110" t="s">
        <v>85</v>
      </c>
      <c r="AY189" s="15" t="s">
        <v>138</v>
      </c>
      <c r="BE189" s="111">
        <f>IF(N189="základní",J189,0)</f>
        <v>0</v>
      </c>
      <c r="BF189" s="111">
        <f>IF(N189="snížená",J189,0)</f>
        <v>0</v>
      </c>
      <c r="BG189" s="111">
        <f>IF(N189="zákl. přenesená",J189,0)</f>
        <v>0</v>
      </c>
      <c r="BH189" s="111">
        <f>IF(N189="sníž. přenesená",J189,0)</f>
        <v>0</v>
      </c>
      <c r="BI189" s="111">
        <f>IF(N189="nulová",J189,0)</f>
        <v>0</v>
      </c>
      <c r="BJ189" s="15" t="s">
        <v>83</v>
      </c>
      <c r="BK189" s="111">
        <f>ROUND(I189*H189,2)</f>
        <v>0</v>
      </c>
      <c r="BL189" s="15" t="s">
        <v>214</v>
      </c>
      <c r="BM189" s="110" t="s">
        <v>317</v>
      </c>
    </row>
    <row r="190" spans="1:65" s="12" customFormat="1" ht="22.9" customHeight="1">
      <c r="B190" s="95"/>
      <c r="D190" s="96" t="s">
        <v>74</v>
      </c>
      <c r="E190" s="183" t="s">
        <v>318</v>
      </c>
      <c r="F190" s="183" t="s">
        <v>319</v>
      </c>
      <c r="G190" s="176"/>
      <c r="H190" s="176"/>
      <c r="I190" s="239"/>
      <c r="J190" s="184">
        <f>BK190</f>
        <v>0</v>
      </c>
      <c r="K190" s="176"/>
      <c r="L190" s="178"/>
      <c r="M190" s="179"/>
      <c r="N190" s="180"/>
      <c r="O190" s="180"/>
      <c r="P190" s="181">
        <f>SUM(P191:P197)</f>
        <v>3.8550279999999999</v>
      </c>
      <c r="Q190" s="180"/>
      <c r="R190" s="181">
        <f>SUM(R191:R197)</f>
        <v>2.6200000000000001E-2</v>
      </c>
      <c r="S190" s="180"/>
      <c r="T190" s="182">
        <f>SUM(T191:T197)</f>
        <v>0</v>
      </c>
      <c r="U190" s="176"/>
      <c r="V190" s="176"/>
      <c r="W190" s="176"/>
      <c r="X190" s="176"/>
      <c r="Y190" s="176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6"/>
      <c r="AK190" s="176"/>
      <c r="AR190" s="96" t="s">
        <v>85</v>
      </c>
      <c r="AT190" s="101" t="s">
        <v>74</v>
      </c>
      <c r="AU190" s="101" t="s">
        <v>83</v>
      </c>
      <c r="AY190" s="96" t="s">
        <v>138</v>
      </c>
      <c r="BK190" s="102">
        <f>SUM(BK191:BK197)</f>
        <v>0</v>
      </c>
    </row>
    <row r="191" spans="1:65" s="2" customFormat="1" ht="24.2" customHeight="1">
      <c r="A191" s="22"/>
      <c r="B191" s="103"/>
      <c r="C191" s="104" t="s">
        <v>320</v>
      </c>
      <c r="D191" s="104" t="s">
        <v>140</v>
      </c>
      <c r="E191" s="185" t="s">
        <v>321</v>
      </c>
      <c r="F191" s="186" t="s">
        <v>322</v>
      </c>
      <c r="G191" s="187" t="s">
        <v>185</v>
      </c>
      <c r="H191" s="188">
        <v>1</v>
      </c>
      <c r="I191" s="338">
        <v>0</v>
      </c>
      <c r="J191" s="189">
        <f t="shared" ref="J191:J197" si="10">ROUND(I191*H191,2)</f>
        <v>0</v>
      </c>
      <c r="K191" s="190"/>
      <c r="L191" s="170"/>
      <c r="M191" s="191" t="s">
        <v>1</v>
      </c>
      <c r="N191" s="192" t="s">
        <v>40</v>
      </c>
      <c r="O191" s="193">
        <v>2.859</v>
      </c>
      <c r="P191" s="193">
        <f t="shared" ref="P191:P197" si="11">O191*H191</f>
        <v>2.859</v>
      </c>
      <c r="Q191" s="193">
        <v>0</v>
      </c>
      <c r="R191" s="193">
        <f t="shared" ref="R191:R197" si="12">Q191*H191</f>
        <v>0</v>
      </c>
      <c r="S191" s="193">
        <v>0</v>
      </c>
      <c r="T191" s="194">
        <f t="shared" ref="T191:T197" si="13">S191*H191</f>
        <v>0</v>
      </c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5"/>
      <c r="AG191" s="125"/>
      <c r="AH191" s="125"/>
      <c r="AI191" s="125"/>
      <c r="AJ191" s="125"/>
      <c r="AK191" s="125"/>
      <c r="AR191" s="110" t="s">
        <v>214</v>
      </c>
      <c r="AT191" s="110" t="s">
        <v>140</v>
      </c>
      <c r="AU191" s="110" t="s">
        <v>85</v>
      </c>
      <c r="AY191" s="15" t="s">
        <v>138</v>
      </c>
      <c r="BE191" s="111">
        <f t="shared" ref="BE191:BE197" si="14">IF(N191="základní",J191,0)</f>
        <v>0</v>
      </c>
      <c r="BF191" s="111">
        <f t="shared" ref="BF191:BF197" si="15">IF(N191="snížená",J191,0)</f>
        <v>0</v>
      </c>
      <c r="BG191" s="111">
        <f t="shared" ref="BG191:BG197" si="16">IF(N191="zákl. přenesená",J191,0)</f>
        <v>0</v>
      </c>
      <c r="BH191" s="111">
        <f t="shared" ref="BH191:BH197" si="17">IF(N191="sníž. přenesená",J191,0)</f>
        <v>0</v>
      </c>
      <c r="BI191" s="111">
        <f t="shared" ref="BI191:BI197" si="18">IF(N191="nulová",J191,0)</f>
        <v>0</v>
      </c>
      <c r="BJ191" s="15" t="s">
        <v>83</v>
      </c>
      <c r="BK191" s="111">
        <f t="shared" ref="BK191:BK197" si="19">ROUND(I191*H191,2)</f>
        <v>0</v>
      </c>
      <c r="BL191" s="15" t="s">
        <v>214</v>
      </c>
      <c r="BM191" s="110" t="s">
        <v>323</v>
      </c>
    </row>
    <row r="192" spans="1:65" s="2" customFormat="1" ht="33" customHeight="1">
      <c r="A192" s="22"/>
      <c r="B192" s="103"/>
      <c r="C192" s="115" t="s">
        <v>324</v>
      </c>
      <c r="D192" s="115" t="s">
        <v>170</v>
      </c>
      <c r="E192" s="203" t="s">
        <v>325</v>
      </c>
      <c r="F192" s="204" t="s">
        <v>326</v>
      </c>
      <c r="G192" s="205" t="s">
        <v>185</v>
      </c>
      <c r="H192" s="206">
        <v>1</v>
      </c>
      <c r="I192" s="338">
        <v>0</v>
      </c>
      <c r="J192" s="207">
        <f t="shared" si="10"/>
        <v>0</v>
      </c>
      <c r="K192" s="208"/>
      <c r="L192" s="209"/>
      <c r="M192" s="210" t="s">
        <v>1</v>
      </c>
      <c r="N192" s="211" t="s">
        <v>40</v>
      </c>
      <c r="O192" s="193">
        <v>0</v>
      </c>
      <c r="P192" s="193">
        <f t="shared" si="11"/>
        <v>0</v>
      </c>
      <c r="Q192" s="193">
        <v>2.1600000000000001E-2</v>
      </c>
      <c r="R192" s="193">
        <f t="shared" si="12"/>
        <v>2.1600000000000001E-2</v>
      </c>
      <c r="S192" s="193">
        <v>0</v>
      </c>
      <c r="T192" s="194">
        <f t="shared" si="13"/>
        <v>0</v>
      </c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5"/>
      <c r="AG192" s="125"/>
      <c r="AH192" s="125"/>
      <c r="AI192" s="125"/>
      <c r="AJ192" s="125"/>
      <c r="AK192" s="125"/>
      <c r="AR192" s="110" t="s">
        <v>253</v>
      </c>
      <c r="AT192" s="110" t="s">
        <v>170</v>
      </c>
      <c r="AU192" s="110" t="s">
        <v>85</v>
      </c>
      <c r="AY192" s="15" t="s">
        <v>138</v>
      </c>
      <c r="BE192" s="111">
        <f t="shared" si="14"/>
        <v>0</v>
      </c>
      <c r="BF192" s="111">
        <f t="shared" si="15"/>
        <v>0</v>
      </c>
      <c r="BG192" s="111">
        <f t="shared" si="16"/>
        <v>0</v>
      </c>
      <c r="BH192" s="111">
        <f t="shared" si="17"/>
        <v>0</v>
      </c>
      <c r="BI192" s="111">
        <f t="shared" si="18"/>
        <v>0</v>
      </c>
      <c r="BJ192" s="15" t="s">
        <v>83</v>
      </c>
      <c r="BK192" s="111">
        <f t="shared" si="19"/>
        <v>0</v>
      </c>
      <c r="BL192" s="15" t="s">
        <v>214</v>
      </c>
      <c r="BM192" s="110" t="s">
        <v>327</v>
      </c>
    </row>
    <row r="193" spans="1:65" s="2" customFormat="1" ht="24.2" customHeight="1">
      <c r="A193" s="22"/>
      <c r="B193" s="103"/>
      <c r="C193" s="104" t="s">
        <v>328</v>
      </c>
      <c r="D193" s="104" t="s">
        <v>140</v>
      </c>
      <c r="E193" s="185" t="s">
        <v>329</v>
      </c>
      <c r="F193" s="186" t="s">
        <v>330</v>
      </c>
      <c r="G193" s="187" t="s">
        <v>185</v>
      </c>
      <c r="H193" s="188">
        <v>1</v>
      </c>
      <c r="I193" s="338">
        <v>0</v>
      </c>
      <c r="J193" s="189">
        <f t="shared" si="10"/>
        <v>0</v>
      </c>
      <c r="K193" s="190"/>
      <c r="L193" s="170"/>
      <c r="M193" s="191" t="s">
        <v>1</v>
      </c>
      <c r="N193" s="192" t="s">
        <v>40</v>
      </c>
      <c r="O193" s="193">
        <v>0.55500000000000005</v>
      </c>
      <c r="P193" s="193">
        <f t="shared" si="11"/>
        <v>0.55500000000000005</v>
      </c>
      <c r="Q193" s="193">
        <v>0</v>
      </c>
      <c r="R193" s="193">
        <f t="shared" si="12"/>
        <v>0</v>
      </c>
      <c r="S193" s="193">
        <v>0</v>
      </c>
      <c r="T193" s="194">
        <f t="shared" si="13"/>
        <v>0</v>
      </c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5"/>
      <c r="AG193" s="125"/>
      <c r="AH193" s="125"/>
      <c r="AI193" s="125"/>
      <c r="AJ193" s="125"/>
      <c r="AK193" s="125"/>
      <c r="AR193" s="110" t="s">
        <v>214</v>
      </c>
      <c r="AT193" s="110" t="s">
        <v>140</v>
      </c>
      <c r="AU193" s="110" t="s">
        <v>85</v>
      </c>
      <c r="AY193" s="15" t="s">
        <v>138</v>
      </c>
      <c r="BE193" s="111">
        <f t="shared" si="14"/>
        <v>0</v>
      </c>
      <c r="BF193" s="111">
        <f t="shared" si="15"/>
        <v>0</v>
      </c>
      <c r="BG193" s="111">
        <f t="shared" si="16"/>
        <v>0</v>
      </c>
      <c r="BH193" s="111">
        <f t="shared" si="17"/>
        <v>0</v>
      </c>
      <c r="BI193" s="111">
        <f t="shared" si="18"/>
        <v>0</v>
      </c>
      <c r="BJ193" s="15" t="s">
        <v>83</v>
      </c>
      <c r="BK193" s="111">
        <f t="shared" si="19"/>
        <v>0</v>
      </c>
      <c r="BL193" s="15" t="s">
        <v>214</v>
      </c>
      <c r="BM193" s="110" t="s">
        <v>331</v>
      </c>
    </row>
    <row r="194" spans="1:65" s="2" customFormat="1" ht="16.5" customHeight="1">
      <c r="A194" s="22"/>
      <c r="B194" s="103"/>
      <c r="C194" s="115" t="s">
        <v>332</v>
      </c>
      <c r="D194" s="115" t="s">
        <v>170</v>
      </c>
      <c r="E194" s="203" t="s">
        <v>333</v>
      </c>
      <c r="F194" s="204" t="s">
        <v>334</v>
      </c>
      <c r="G194" s="205" t="s">
        <v>185</v>
      </c>
      <c r="H194" s="206">
        <v>1</v>
      </c>
      <c r="I194" s="338">
        <v>0</v>
      </c>
      <c r="J194" s="207">
        <f t="shared" si="10"/>
        <v>0</v>
      </c>
      <c r="K194" s="208"/>
      <c r="L194" s="209"/>
      <c r="M194" s="210" t="s">
        <v>1</v>
      </c>
      <c r="N194" s="211" t="s">
        <v>40</v>
      </c>
      <c r="O194" s="193">
        <v>0</v>
      </c>
      <c r="P194" s="193">
        <f t="shared" si="11"/>
        <v>0</v>
      </c>
      <c r="Q194" s="193">
        <v>2.3999999999999998E-3</v>
      </c>
      <c r="R194" s="193">
        <f t="shared" si="12"/>
        <v>2.3999999999999998E-3</v>
      </c>
      <c r="S194" s="193">
        <v>0</v>
      </c>
      <c r="T194" s="194">
        <f t="shared" si="13"/>
        <v>0</v>
      </c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5"/>
      <c r="AG194" s="125"/>
      <c r="AH194" s="125"/>
      <c r="AI194" s="125"/>
      <c r="AJ194" s="125"/>
      <c r="AK194" s="125"/>
      <c r="AR194" s="110" t="s">
        <v>253</v>
      </c>
      <c r="AT194" s="110" t="s">
        <v>170</v>
      </c>
      <c r="AU194" s="110" t="s">
        <v>85</v>
      </c>
      <c r="AY194" s="15" t="s">
        <v>138</v>
      </c>
      <c r="BE194" s="111">
        <f t="shared" si="14"/>
        <v>0</v>
      </c>
      <c r="BF194" s="111">
        <f t="shared" si="15"/>
        <v>0</v>
      </c>
      <c r="BG194" s="111">
        <f t="shared" si="16"/>
        <v>0</v>
      </c>
      <c r="BH194" s="111">
        <f t="shared" si="17"/>
        <v>0</v>
      </c>
      <c r="BI194" s="111">
        <f t="shared" si="18"/>
        <v>0</v>
      </c>
      <c r="BJ194" s="15" t="s">
        <v>83</v>
      </c>
      <c r="BK194" s="111">
        <f t="shared" si="19"/>
        <v>0</v>
      </c>
      <c r="BL194" s="15" t="s">
        <v>214</v>
      </c>
      <c r="BM194" s="110" t="s">
        <v>335</v>
      </c>
    </row>
    <row r="195" spans="1:65" s="2" customFormat="1" ht="21.75" customHeight="1">
      <c r="A195" s="22"/>
      <c r="B195" s="103"/>
      <c r="C195" s="104" t="s">
        <v>336</v>
      </c>
      <c r="D195" s="104" t="s">
        <v>140</v>
      </c>
      <c r="E195" s="185" t="s">
        <v>337</v>
      </c>
      <c r="F195" s="186" t="s">
        <v>338</v>
      </c>
      <c r="G195" s="187" t="s">
        <v>185</v>
      </c>
      <c r="H195" s="188">
        <v>1</v>
      </c>
      <c r="I195" s="338">
        <v>0</v>
      </c>
      <c r="J195" s="189">
        <f t="shared" si="10"/>
        <v>0</v>
      </c>
      <c r="K195" s="190"/>
      <c r="L195" s="170"/>
      <c r="M195" s="191" t="s">
        <v>1</v>
      </c>
      <c r="N195" s="192" t="s">
        <v>40</v>
      </c>
      <c r="O195" s="193">
        <v>0.33500000000000002</v>
      </c>
      <c r="P195" s="193">
        <f t="shared" si="11"/>
        <v>0.33500000000000002</v>
      </c>
      <c r="Q195" s="193">
        <v>0</v>
      </c>
      <c r="R195" s="193">
        <f t="shared" si="12"/>
        <v>0</v>
      </c>
      <c r="S195" s="193">
        <v>0</v>
      </c>
      <c r="T195" s="194">
        <f t="shared" si="13"/>
        <v>0</v>
      </c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5"/>
      <c r="AG195" s="125"/>
      <c r="AH195" s="125"/>
      <c r="AI195" s="125"/>
      <c r="AJ195" s="125"/>
      <c r="AK195" s="125"/>
      <c r="AR195" s="110" t="s">
        <v>214</v>
      </c>
      <c r="AT195" s="110" t="s">
        <v>140</v>
      </c>
      <c r="AU195" s="110" t="s">
        <v>85</v>
      </c>
      <c r="AY195" s="15" t="s">
        <v>138</v>
      </c>
      <c r="BE195" s="111">
        <f t="shared" si="14"/>
        <v>0</v>
      </c>
      <c r="BF195" s="111">
        <f t="shared" si="15"/>
        <v>0</v>
      </c>
      <c r="BG195" s="111">
        <f t="shared" si="16"/>
        <v>0</v>
      </c>
      <c r="BH195" s="111">
        <f t="shared" si="17"/>
        <v>0</v>
      </c>
      <c r="BI195" s="111">
        <f t="shared" si="18"/>
        <v>0</v>
      </c>
      <c r="BJ195" s="15" t="s">
        <v>83</v>
      </c>
      <c r="BK195" s="111">
        <f t="shared" si="19"/>
        <v>0</v>
      </c>
      <c r="BL195" s="15" t="s">
        <v>214</v>
      </c>
      <c r="BM195" s="110" t="s">
        <v>339</v>
      </c>
    </row>
    <row r="196" spans="1:65" s="2" customFormat="1" ht="16.5" customHeight="1">
      <c r="A196" s="22"/>
      <c r="B196" s="103"/>
      <c r="C196" s="115" t="s">
        <v>340</v>
      </c>
      <c r="D196" s="115" t="s">
        <v>170</v>
      </c>
      <c r="E196" s="203" t="s">
        <v>341</v>
      </c>
      <c r="F196" s="204" t="s">
        <v>342</v>
      </c>
      <c r="G196" s="205" t="s">
        <v>185</v>
      </c>
      <c r="H196" s="206">
        <v>1</v>
      </c>
      <c r="I196" s="338">
        <v>0</v>
      </c>
      <c r="J196" s="207">
        <f t="shared" si="10"/>
        <v>0</v>
      </c>
      <c r="K196" s="208"/>
      <c r="L196" s="209"/>
      <c r="M196" s="210" t="s">
        <v>1</v>
      </c>
      <c r="N196" s="211" t="s">
        <v>40</v>
      </c>
      <c r="O196" s="193">
        <v>0</v>
      </c>
      <c r="P196" s="193">
        <f t="shared" si="11"/>
        <v>0</v>
      </c>
      <c r="Q196" s="193">
        <v>2.2000000000000001E-3</v>
      </c>
      <c r="R196" s="193">
        <f t="shared" si="12"/>
        <v>2.2000000000000001E-3</v>
      </c>
      <c r="S196" s="193">
        <v>0</v>
      </c>
      <c r="T196" s="194">
        <f t="shared" si="13"/>
        <v>0</v>
      </c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5"/>
      <c r="AG196" s="125"/>
      <c r="AH196" s="125"/>
      <c r="AI196" s="125"/>
      <c r="AJ196" s="125"/>
      <c r="AK196" s="125"/>
      <c r="AR196" s="110" t="s">
        <v>253</v>
      </c>
      <c r="AT196" s="110" t="s">
        <v>170</v>
      </c>
      <c r="AU196" s="110" t="s">
        <v>85</v>
      </c>
      <c r="AY196" s="15" t="s">
        <v>138</v>
      </c>
      <c r="BE196" s="111">
        <f t="shared" si="14"/>
        <v>0</v>
      </c>
      <c r="BF196" s="111">
        <f t="shared" si="15"/>
        <v>0</v>
      </c>
      <c r="BG196" s="111">
        <f t="shared" si="16"/>
        <v>0</v>
      </c>
      <c r="BH196" s="111">
        <f t="shared" si="17"/>
        <v>0</v>
      </c>
      <c r="BI196" s="111">
        <f t="shared" si="18"/>
        <v>0</v>
      </c>
      <c r="BJ196" s="15" t="s">
        <v>83</v>
      </c>
      <c r="BK196" s="111">
        <f t="shared" si="19"/>
        <v>0</v>
      </c>
      <c r="BL196" s="15" t="s">
        <v>214</v>
      </c>
      <c r="BM196" s="110" t="s">
        <v>343</v>
      </c>
    </row>
    <row r="197" spans="1:65" s="2" customFormat="1" ht="33" customHeight="1">
      <c r="A197" s="22"/>
      <c r="B197" s="103"/>
      <c r="C197" s="104" t="s">
        <v>344</v>
      </c>
      <c r="D197" s="104" t="s">
        <v>140</v>
      </c>
      <c r="E197" s="185" t="s">
        <v>345</v>
      </c>
      <c r="F197" s="186" t="s">
        <v>346</v>
      </c>
      <c r="G197" s="187" t="s">
        <v>238</v>
      </c>
      <c r="H197" s="188">
        <v>2.5999999999999999E-2</v>
      </c>
      <c r="I197" s="338">
        <v>0</v>
      </c>
      <c r="J197" s="189">
        <f t="shared" si="10"/>
        <v>0</v>
      </c>
      <c r="K197" s="190"/>
      <c r="L197" s="170"/>
      <c r="M197" s="191" t="s">
        <v>1</v>
      </c>
      <c r="N197" s="192" t="s">
        <v>40</v>
      </c>
      <c r="O197" s="193">
        <v>4.0780000000000003</v>
      </c>
      <c r="P197" s="193">
        <f t="shared" si="11"/>
        <v>0.106028</v>
      </c>
      <c r="Q197" s="193">
        <v>0</v>
      </c>
      <c r="R197" s="193">
        <f t="shared" si="12"/>
        <v>0</v>
      </c>
      <c r="S197" s="193">
        <v>0</v>
      </c>
      <c r="T197" s="194">
        <f t="shared" si="13"/>
        <v>0</v>
      </c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5"/>
      <c r="AG197" s="125"/>
      <c r="AH197" s="125"/>
      <c r="AI197" s="125"/>
      <c r="AJ197" s="125"/>
      <c r="AK197" s="125"/>
      <c r="AR197" s="110" t="s">
        <v>214</v>
      </c>
      <c r="AT197" s="110" t="s">
        <v>140</v>
      </c>
      <c r="AU197" s="110" t="s">
        <v>85</v>
      </c>
      <c r="AY197" s="15" t="s">
        <v>138</v>
      </c>
      <c r="BE197" s="111">
        <f t="shared" si="14"/>
        <v>0</v>
      </c>
      <c r="BF197" s="111">
        <f t="shared" si="15"/>
        <v>0</v>
      </c>
      <c r="BG197" s="111">
        <f t="shared" si="16"/>
        <v>0</v>
      </c>
      <c r="BH197" s="111">
        <f t="shared" si="17"/>
        <v>0</v>
      </c>
      <c r="BI197" s="111">
        <f t="shared" si="18"/>
        <v>0</v>
      </c>
      <c r="BJ197" s="15" t="s">
        <v>83</v>
      </c>
      <c r="BK197" s="111">
        <f t="shared" si="19"/>
        <v>0</v>
      </c>
      <c r="BL197" s="15" t="s">
        <v>214</v>
      </c>
      <c r="BM197" s="110" t="s">
        <v>347</v>
      </c>
    </row>
    <row r="198" spans="1:65" s="12" customFormat="1" ht="22.9" customHeight="1">
      <c r="B198" s="95"/>
      <c r="D198" s="96" t="s">
        <v>74</v>
      </c>
      <c r="E198" s="183" t="s">
        <v>348</v>
      </c>
      <c r="F198" s="183" t="s">
        <v>349</v>
      </c>
      <c r="G198" s="176"/>
      <c r="H198" s="176"/>
      <c r="I198" s="239"/>
      <c r="J198" s="184">
        <f>BK198</f>
        <v>0</v>
      </c>
      <c r="K198" s="176"/>
      <c r="L198" s="178"/>
      <c r="M198" s="179"/>
      <c r="N198" s="180"/>
      <c r="O198" s="180"/>
      <c r="P198" s="181">
        <f>SUM(P199:P205)</f>
        <v>20.652077999999999</v>
      </c>
      <c r="Q198" s="180"/>
      <c r="R198" s="181">
        <f>SUM(R199:R205)</f>
        <v>3.5622889999999997E-2</v>
      </c>
      <c r="S198" s="180"/>
      <c r="T198" s="182">
        <f>SUM(T199:T205)</f>
        <v>2.3132400000000003E-3</v>
      </c>
      <c r="U198" s="176"/>
      <c r="V198" s="176"/>
      <c r="W198" s="176"/>
      <c r="X198" s="176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  <c r="AK198" s="176"/>
      <c r="AR198" s="96" t="s">
        <v>85</v>
      </c>
      <c r="AT198" s="101" t="s">
        <v>74</v>
      </c>
      <c r="AU198" s="101" t="s">
        <v>83</v>
      </c>
      <c r="AY198" s="96" t="s">
        <v>138</v>
      </c>
      <c r="BK198" s="102">
        <f>SUM(BK199:BK205)</f>
        <v>0</v>
      </c>
    </row>
    <row r="199" spans="1:65" s="2" customFormat="1" ht="16.5" customHeight="1">
      <c r="A199" s="22"/>
      <c r="B199" s="103"/>
      <c r="C199" s="104" t="s">
        <v>350</v>
      </c>
      <c r="D199" s="104" t="s">
        <v>140</v>
      </c>
      <c r="E199" s="185" t="s">
        <v>351</v>
      </c>
      <c r="F199" s="186" t="s">
        <v>352</v>
      </c>
      <c r="G199" s="187" t="s">
        <v>148</v>
      </c>
      <c r="H199" s="188">
        <v>82.88</v>
      </c>
      <c r="I199" s="338">
        <v>0</v>
      </c>
      <c r="J199" s="189">
        <f>ROUND(I199*H199,2)</f>
        <v>0</v>
      </c>
      <c r="K199" s="190"/>
      <c r="L199" s="170"/>
      <c r="M199" s="191" t="s">
        <v>1</v>
      </c>
      <c r="N199" s="192" t="s">
        <v>40</v>
      </c>
      <c r="O199" s="193">
        <v>8.4000000000000005E-2</v>
      </c>
      <c r="P199" s="193">
        <f>O199*H199</f>
        <v>6.9619200000000001</v>
      </c>
      <c r="Q199" s="193">
        <v>0</v>
      </c>
      <c r="R199" s="193">
        <f>Q199*H199</f>
        <v>0</v>
      </c>
      <c r="S199" s="193">
        <v>0</v>
      </c>
      <c r="T199" s="194">
        <f>S199*H199</f>
        <v>0</v>
      </c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5"/>
      <c r="AG199" s="125"/>
      <c r="AH199" s="125"/>
      <c r="AI199" s="125"/>
      <c r="AJ199" s="125"/>
      <c r="AK199" s="125"/>
      <c r="AR199" s="110" t="s">
        <v>214</v>
      </c>
      <c r="AT199" s="110" t="s">
        <v>140</v>
      </c>
      <c r="AU199" s="110" t="s">
        <v>85</v>
      </c>
      <c r="AY199" s="15" t="s">
        <v>138</v>
      </c>
      <c r="BE199" s="111">
        <f>IF(N199="základní",J199,0)</f>
        <v>0</v>
      </c>
      <c r="BF199" s="111">
        <f>IF(N199="snížená",J199,0)</f>
        <v>0</v>
      </c>
      <c r="BG199" s="111">
        <f>IF(N199="zákl. přenesená",J199,0)</f>
        <v>0</v>
      </c>
      <c r="BH199" s="111">
        <f>IF(N199="sníž. přenesená",J199,0)</f>
        <v>0</v>
      </c>
      <c r="BI199" s="111">
        <f>IF(N199="nulová",J199,0)</f>
        <v>0</v>
      </c>
      <c r="BJ199" s="15" t="s">
        <v>83</v>
      </c>
      <c r="BK199" s="111">
        <f>ROUND(I199*H199,2)</f>
        <v>0</v>
      </c>
      <c r="BL199" s="15" t="s">
        <v>214</v>
      </c>
      <c r="BM199" s="110" t="s">
        <v>353</v>
      </c>
    </row>
    <row r="200" spans="1:65" s="2" customFormat="1" ht="16.5" customHeight="1">
      <c r="A200" s="22"/>
      <c r="B200" s="103"/>
      <c r="C200" s="104" t="s">
        <v>354</v>
      </c>
      <c r="D200" s="104" t="s">
        <v>140</v>
      </c>
      <c r="E200" s="185" t="s">
        <v>355</v>
      </c>
      <c r="F200" s="186" t="s">
        <v>356</v>
      </c>
      <c r="G200" s="187" t="s">
        <v>148</v>
      </c>
      <c r="H200" s="188">
        <v>77.108000000000004</v>
      </c>
      <c r="I200" s="338">
        <v>0</v>
      </c>
      <c r="J200" s="189">
        <f>ROUND(I200*H200,2)</f>
        <v>0</v>
      </c>
      <c r="K200" s="190"/>
      <c r="L200" s="170"/>
      <c r="M200" s="191" t="s">
        <v>1</v>
      </c>
      <c r="N200" s="192" t="s">
        <v>40</v>
      </c>
      <c r="O200" s="193">
        <v>1.2E-2</v>
      </c>
      <c r="P200" s="193">
        <f>O200*H200</f>
        <v>0.92529600000000012</v>
      </c>
      <c r="Q200" s="193">
        <v>0</v>
      </c>
      <c r="R200" s="193">
        <f>Q200*H200</f>
        <v>0</v>
      </c>
      <c r="S200" s="193">
        <v>3.0000000000000001E-5</v>
      </c>
      <c r="T200" s="194">
        <f>S200*H200</f>
        <v>2.3132400000000003E-3</v>
      </c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5"/>
      <c r="AG200" s="125"/>
      <c r="AH200" s="125"/>
      <c r="AI200" s="125"/>
      <c r="AJ200" s="125"/>
      <c r="AK200" s="125"/>
      <c r="AR200" s="110" t="s">
        <v>214</v>
      </c>
      <c r="AT200" s="110" t="s">
        <v>140</v>
      </c>
      <c r="AU200" s="110" t="s">
        <v>85</v>
      </c>
      <c r="AY200" s="15" t="s">
        <v>138</v>
      </c>
      <c r="BE200" s="111">
        <f>IF(N200="základní",J200,0)</f>
        <v>0</v>
      </c>
      <c r="BF200" s="111">
        <f>IF(N200="snížená",J200,0)</f>
        <v>0</v>
      </c>
      <c r="BG200" s="111">
        <f>IF(N200="zákl. přenesená",J200,0)</f>
        <v>0</v>
      </c>
      <c r="BH200" s="111">
        <f>IF(N200="sníž. přenesená",J200,0)</f>
        <v>0</v>
      </c>
      <c r="BI200" s="111">
        <f>IF(N200="nulová",J200,0)</f>
        <v>0</v>
      </c>
      <c r="BJ200" s="15" t="s">
        <v>83</v>
      </c>
      <c r="BK200" s="111">
        <f>ROUND(I200*H200,2)</f>
        <v>0</v>
      </c>
      <c r="BL200" s="15" t="s">
        <v>214</v>
      </c>
      <c r="BM200" s="110" t="s">
        <v>357</v>
      </c>
    </row>
    <row r="201" spans="1:65" s="13" customFormat="1">
      <c r="B201" s="112"/>
      <c r="D201" s="113" t="s">
        <v>150</v>
      </c>
      <c r="E201" s="195" t="s">
        <v>1</v>
      </c>
      <c r="F201" s="196" t="s">
        <v>358</v>
      </c>
      <c r="G201" s="197"/>
      <c r="H201" s="198">
        <v>77.108000000000004</v>
      </c>
      <c r="I201" s="266"/>
      <c r="J201" s="197"/>
      <c r="K201" s="197"/>
      <c r="L201" s="199"/>
      <c r="M201" s="200"/>
      <c r="N201" s="201"/>
      <c r="O201" s="201"/>
      <c r="P201" s="201"/>
      <c r="Q201" s="201"/>
      <c r="R201" s="201"/>
      <c r="S201" s="201"/>
      <c r="T201" s="202"/>
      <c r="U201" s="197"/>
      <c r="V201" s="197"/>
      <c r="W201" s="197"/>
      <c r="X201" s="197"/>
      <c r="Y201" s="197"/>
      <c r="Z201" s="197"/>
      <c r="AA201" s="197"/>
      <c r="AB201" s="197"/>
      <c r="AC201" s="197"/>
      <c r="AD201" s="197"/>
      <c r="AE201" s="197"/>
      <c r="AF201" s="197"/>
      <c r="AG201" s="197"/>
      <c r="AH201" s="197"/>
      <c r="AI201" s="197"/>
      <c r="AJ201" s="197"/>
      <c r="AK201" s="197"/>
      <c r="AT201" s="114" t="s">
        <v>150</v>
      </c>
      <c r="AU201" s="114" t="s">
        <v>85</v>
      </c>
      <c r="AV201" s="13" t="s">
        <v>85</v>
      </c>
      <c r="AW201" s="13" t="s">
        <v>31</v>
      </c>
      <c r="AX201" s="13" t="s">
        <v>83</v>
      </c>
      <c r="AY201" s="114" t="s">
        <v>138</v>
      </c>
    </row>
    <row r="202" spans="1:65" s="2" customFormat="1" ht="16.5" customHeight="1">
      <c r="A202" s="22"/>
      <c r="B202" s="103"/>
      <c r="C202" s="115" t="s">
        <v>359</v>
      </c>
      <c r="D202" s="115" t="s">
        <v>170</v>
      </c>
      <c r="E202" s="203" t="s">
        <v>360</v>
      </c>
      <c r="F202" s="204" t="s">
        <v>361</v>
      </c>
      <c r="G202" s="205" t="s">
        <v>148</v>
      </c>
      <c r="H202" s="206">
        <v>80.962999999999994</v>
      </c>
      <c r="I202" s="338">
        <v>0</v>
      </c>
      <c r="J202" s="207">
        <f>ROUND(I202*H202,2)</f>
        <v>0</v>
      </c>
      <c r="K202" s="208"/>
      <c r="L202" s="209"/>
      <c r="M202" s="210" t="s">
        <v>1</v>
      </c>
      <c r="N202" s="211" t="s">
        <v>40</v>
      </c>
      <c r="O202" s="193">
        <v>0</v>
      </c>
      <c r="P202" s="193">
        <f>O202*H202</f>
        <v>0</v>
      </c>
      <c r="Q202" s="193">
        <v>1.0000000000000001E-5</v>
      </c>
      <c r="R202" s="193">
        <f>Q202*H202</f>
        <v>8.0962999999999999E-4</v>
      </c>
      <c r="S202" s="193">
        <v>0</v>
      </c>
      <c r="T202" s="194">
        <f>S202*H202</f>
        <v>0</v>
      </c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5"/>
      <c r="AG202" s="125"/>
      <c r="AH202" s="125"/>
      <c r="AI202" s="125"/>
      <c r="AJ202" s="125"/>
      <c r="AK202" s="125"/>
      <c r="AR202" s="110" t="s">
        <v>253</v>
      </c>
      <c r="AT202" s="110" t="s">
        <v>170</v>
      </c>
      <c r="AU202" s="110" t="s">
        <v>85</v>
      </c>
      <c r="AY202" s="15" t="s">
        <v>138</v>
      </c>
      <c r="BE202" s="111">
        <f>IF(N202="základní",J202,0)</f>
        <v>0</v>
      </c>
      <c r="BF202" s="111">
        <f>IF(N202="snížená",J202,0)</f>
        <v>0</v>
      </c>
      <c r="BG202" s="111">
        <f>IF(N202="zákl. přenesená",J202,0)</f>
        <v>0</v>
      </c>
      <c r="BH202" s="111">
        <f>IF(N202="sníž. přenesená",J202,0)</f>
        <v>0</v>
      </c>
      <c r="BI202" s="111">
        <f>IF(N202="nulová",J202,0)</f>
        <v>0</v>
      </c>
      <c r="BJ202" s="15" t="s">
        <v>83</v>
      </c>
      <c r="BK202" s="111">
        <f>ROUND(I202*H202,2)</f>
        <v>0</v>
      </c>
      <c r="BL202" s="15" t="s">
        <v>214</v>
      </c>
      <c r="BM202" s="110" t="s">
        <v>362</v>
      </c>
    </row>
    <row r="203" spans="1:65" s="13" customFormat="1">
      <c r="B203" s="112"/>
      <c r="D203" s="113" t="s">
        <v>150</v>
      </c>
      <c r="E203" s="197"/>
      <c r="F203" s="196" t="s">
        <v>363</v>
      </c>
      <c r="G203" s="197"/>
      <c r="H203" s="198">
        <v>80.962999999999994</v>
      </c>
      <c r="I203" s="266"/>
      <c r="J203" s="197"/>
      <c r="K203" s="197"/>
      <c r="L203" s="199"/>
      <c r="M203" s="200"/>
      <c r="N203" s="201"/>
      <c r="O203" s="201"/>
      <c r="P203" s="201"/>
      <c r="Q203" s="201"/>
      <c r="R203" s="201"/>
      <c r="S203" s="201"/>
      <c r="T203" s="202"/>
      <c r="U203" s="197"/>
      <c r="V203" s="197"/>
      <c r="W203" s="197"/>
      <c r="X203" s="197"/>
      <c r="Y203" s="197"/>
      <c r="Z203" s="197"/>
      <c r="AA203" s="197"/>
      <c r="AB203" s="197"/>
      <c r="AC203" s="197"/>
      <c r="AD203" s="197"/>
      <c r="AE203" s="197"/>
      <c r="AF203" s="197"/>
      <c r="AG203" s="197"/>
      <c r="AH203" s="197"/>
      <c r="AI203" s="197"/>
      <c r="AJ203" s="197"/>
      <c r="AK203" s="197"/>
      <c r="AT203" s="114" t="s">
        <v>150</v>
      </c>
      <c r="AU203" s="114" t="s">
        <v>85</v>
      </c>
      <c r="AV203" s="13" t="s">
        <v>85</v>
      </c>
      <c r="AW203" s="13" t="s">
        <v>3</v>
      </c>
      <c r="AX203" s="13" t="s">
        <v>83</v>
      </c>
      <c r="AY203" s="114" t="s">
        <v>138</v>
      </c>
    </row>
    <row r="204" spans="1:65" s="2" customFormat="1" ht="33" customHeight="1">
      <c r="A204" s="22"/>
      <c r="B204" s="103"/>
      <c r="C204" s="104" t="s">
        <v>364</v>
      </c>
      <c r="D204" s="104" t="s">
        <v>140</v>
      </c>
      <c r="E204" s="185" t="s">
        <v>365</v>
      </c>
      <c r="F204" s="186" t="s">
        <v>366</v>
      </c>
      <c r="G204" s="187" t="s">
        <v>148</v>
      </c>
      <c r="H204" s="188">
        <v>128.93799999999999</v>
      </c>
      <c r="I204" s="338">
        <v>0</v>
      </c>
      <c r="J204" s="189">
        <f>ROUND(I204*H204,2)</f>
        <v>0</v>
      </c>
      <c r="K204" s="190"/>
      <c r="L204" s="170"/>
      <c r="M204" s="191" t="s">
        <v>1</v>
      </c>
      <c r="N204" s="192" t="s">
        <v>40</v>
      </c>
      <c r="O204" s="193">
        <v>9.9000000000000005E-2</v>
      </c>
      <c r="P204" s="193">
        <f>O204*H204</f>
        <v>12.764861999999999</v>
      </c>
      <c r="Q204" s="193">
        <v>2.7E-4</v>
      </c>
      <c r="R204" s="193">
        <f>Q204*H204</f>
        <v>3.4813259999999999E-2</v>
      </c>
      <c r="S204" s="193">
        <v>0</v>
      </c>
      <c r="T204" s="194">
        <f>S204*H204</f>
        <v>0</v>
      </c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3"/>
      <c r="AF204" s="125"/>
      <c r="AG204" s="125"/>
      <c r="AH204" s="125"/>
      <c r="AI204" s="125"/>
      <c r="AJ204" s="125"/>
      <c r="AK204" s="125"/>
      <c r="AR204" s="110" t="s">
        <v>214</v>
      </c>
      <c r="AT204" s="110" t="s">
        <v>140</v>
      </c>
      <c r="AU204" s="110" t="s">
        <v>85</v>
      </c>
      <c r="AY204" s="15" t="s">
        <v>138</v>
      </c>
      <c r="BE204" s="111">
        <f>IF(N204="základní",J204,0)</f>
        <v>0</v>
      </c>
      <c r="BF204" s="111">
        <f>IF(N204="snížená",J204,0)</f>
        <v>0</v>
      </c>
      <c r="BG204" s="111">
        <f>IF(N204="zákl. přenesená",J204,0)</f>
        <v>0</v>
      </c>
      <c r="BH204" s="111">
        <f>IF(N204="sníž. přenesená",J204,0)</f>
        <v>0</v>
      </c>
      <c r="BI204" s="111">
        <f>IF(N204="nulová",J204,0)</f>
        <v>0</v>
      </c>
      <c r="BJ204" s="15" t="s">
        <v>83</v>
      </c>
      <c r="BK204" s="111">
        <f>ROUND(I204*H204,2)</f>
        <v>0</v>
      </c>
      <c r="BL204" s="15" t="s">
        <v>214</v>
      </c>
      <c r="BM204" s="110" t="s">
        <v>367</v>
      </c>
    </row>
    <row r="205" spans="1:65" s="13" customFormat="1">
      <c r="B205" s="112"/>
      <c r="D205" s="113" t="s">
        <v>150</v>
      </c>
      <c r="E205" s="195" t="s">
        <v>1</v>
      </c>
      <c r="F205" s="196" t="s">
        <v>368</v>
      </c>
      <c r="G205" s="197"/>
      <c r="H205" s="198">
        <v>128.93799999999999</v>
      </c>
      <c r="I205" s="266"/>
      <c r="J205" s="197"/>
      <c r="K205" s="197"/>
      <c r="L205" s="199"/>
      <c r="M205" s="217"/>
      <c r="N205" s="218"/>
      <c r="O205" s="218"/>
      <c r="P205" s="218"/>
      <c r="Q205" s="218"/>
      <c r="R205" s="218"/>
      <c r="S205" s="218"/>
      <c r="T205" s="219"/>
      <c r="U205" s="197"/>
      <c r="V205" s="197"/>
      <c r="W205" s="197"/>
      <c r="X205" s="197"/>
      <c r="Y205" s="197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197"/>
      <c r="AK205" s="197"/>
      <c r="AT205" s="114" t="s">
        <v>150</v>
      </c>
      <c r="AU205" s="114" t="s">
        <v>85</v>
      </c>
      <c r="AV205" s="13" t="s">
        <v>85</v>
      </c>
      <c r="AW205" s="13" t="s">
        <v>31</v>
      </c>
      <c r="AX205" s="13" t="s">
        <v>83</v>
      </c>
      <c r="AY205" s="114" t="s">
        <v>138</v>
      </c>
    </row>
    <row r="206" spans="1:65" s="2" customFormat="1" ht="6.95" customHeight="1">
      <c r="A206" s="22"/>
      <c r="B206" s="32"/>
      <c r="C206" s="33"/>
      <c r="D206" s="33"/>
      <c r="E206" s="147"/>
      <c r="F206" s="147"/>
      <c r="G206" s="147"/>
      <c r="H206" s="147"/>
      <c r="I206" s="233"/>
      <c r="J206" s="147"/>
      <c r="K206" s="147"/>
      <c r="L206" s="170"/>
      <c r="M206" s="123"/>
      <c r="N206" s="125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  <c r="AF206" s="125"/>
      <c r="AG206" s="125"/>
      <c r="AH206" s="125"/>
      <c r="AI206" s="125"/>
      <c r="AJ206" s="125"/>
      <c r="AK206" s="125"/>
    </row>
  </sheetData>
  <sheetProtection password="CA50" sheet="1" objects="1" scenarios="1"/>
  <autoFilter ref="C128:K205"/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56"/>
  <sheetViews>
    <sheetView showGridLines="0" topLeftCell="A128" workbookViewId="0">
      <selection activeCell="W146" sqref="W14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70" customWidth="1"/>
    <col min="6" max="6" width="50.83203125" style="70" customWidth="1"/>
    <col min="7" max="7" width="7.5" style="70" customWidth="1"/>
    <col min="8" max="8" width="14" style="70" customWidth="1"/>
    <col min="9" max="9" width="15.83203125" style="221" customWidth="1"/>
    <col min="10" max="10" width="22.33203125" style="70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70"/>
    </row>
    <row r="2" spans="1:46" s="1" customFormat="1" ht="36.950000000000003" customHeight="1">
      <c r="E2" s="70"/>
      <c r="F2" s="70"/>
      <c r="G2" s="70"/>
      <c r="H2" s="70"/>
      <c r="I2" s="221"/>
      <c r="J2" s="70"/>
      <c r="L2" s="267" t="s">
        <v>5</v>
      </c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5" t="s">
        <v>88</v>
      </c>
    </row>
    <row r="3" spans="1:46" s="1" customFormat="1" ht="6.95" customHeight="1">
      <c r="B3" s="16"/>
      <c r="C3" s="17"/>
      <c r="D3" s="17"/>
      <c r="E3" s="121"/>
      <c r="F3" s="121"/>
      <c r="G3" s="121"/>
      <c r="H3" s="121"/>
      <c r="I3" s="222"/>
      <c r="J3" s="121"/>
      <c r="K3" s="17"/>
      <c r="L3" s="18"/>
      <c r="AT3" s="15" t="s">
        <v>85</v>
      </c>
    </row>
    <row r="4" spans="1:46" s="1" customFormat="1" ht="24.95" customHeight="1">
      <c r="B4" s="18"/>
      <c r="D4" s="19" t="s">
        <v>102</v>
      </c>
      <c r="E4" s="70"/>
      <c r="F4" s="70"/>
      <c r="G4" s="70"/>
      <c r="H4" s="70"/>
      <c r="I4" s="221"/>
      <c r="J4" s="70"/>
      <c r="L4" s="18"/>
      <c r="M4" s="71" t="s">
        <v>10</v>
      </c>
      <c r="AT4" s="15" t="s">
        <v>3</v>
      </c>
    </row>
    <row r="5" spans="1:46" s="1" customFormat="1" ht="6.95" customHeight="1">
      <c r="B5" s="18"/>
      <c r="E5" s="70"/>
      <c r="F5" s="70"/>
      <c r="G5" s="70"/>
      <c r="H5" s="70"/>
      <c r="I5" s="221"/>
      <c r="J5" s="70"/>
      <c r="L5" s="18"/>
    </row>
    <row r="6" spans="1:46" s="1" customFormat="1" ht="12" customHeight="1">
      <c r="B6" s="18"/>
      <c r="D6" s="21" t="s">
        <v>14</v>
      </c>
      <c r="E6" s="70"/>
      <c r="F6" s="70"/>
      <c r="G6" s="70"/>
      <c r="H6" s="70"/>
      <c r="I6" s="221"/>
      <c r="J6" s="70"/>
      <c r="L6" s="18"/>
    </row>
    <row r="7" spans="1:46" s="1" customFormat="1" ht="16.5" customHeight="1">
      <c r="B7" s="18"/>
      <c r="E7" s="275" t="str">
        <f>'Rekapitulace stavby'!K6</f>
        <v>Fotovoltaická elektrárna JM</v>
      </c>
      <c r="F7" s="276"/>
      <c r="G7" s="276"/>
      <c r="H7" s="276"/>
      <c r="I7" s="221"/>
      <c r="J7" s="70"/>
      <c r="L7" s="18"/>
    </row>
    <row r="8" spans="1:46" s="2" customFormat="1" ht="12" customHeight="1">
      <c r="A8" s="22"/>
      <c r="B8" s="23"/>
      <c r="C8" s="22"/>
      <c r="D8" s="21" t="s">
        <v>103</v>
      </c>
      <c r="E8" s="123"/>
      <c r="F8" s="123"/>
      <c r="G8" s="123"/>
      <c r="H8" s="123"/>
      <c r="I8" s="223"/>
      <c r="J8" s="123"/>
      <c r="K8" s="22"/>
      <c r="L8" s="27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16.5" customHeight="1">
      <c r="A9" s="22"/>
      <c r="B9" s="23"/>
      <c r="C9" s="22"/>
      <c r="D9" s="22"/>
      <c r="E9" s="273" t="s">
        <v>369</v>
      </c>
      <c r="F9" s="274"/>
      <c r="G9" s="274"/>
      <c r="H9" s="274"/>
      <c r="I9" s="223"/>
      <c r="J9" s="123"/>
      <c r="K9" s="22"/>
      <c r="L9" s="27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>
      <c r="A10" s="22"/>
      <c r="B10" s="23"/>
      <c r="C10" s="22"/>
      <c r="D10" s="22"/>
      <c r="E10" s="123"/>
      <c r="F10" s="123"/>
      <c r="G10" s="123"/>
      <c r="H10" s="123"/>
      <c r="I10" s="223"/>
      <c r="J10" s="123"/>
      <c r="K10" s="22"/>
      <c r="L10" s="27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2" customHeight="1">
      <c r="A11" s="22"/>
      <c r="B11" s="23"/>
      <c r="C11" s="22"/>
      <c r="D11" s="21" t="s">
        <v>16</v>
      </c>
      <c r="E11" s="123"/>
      <c r="F11" s="127" t="s">
        <v>1</v>
      </c>
      <c r="G11" s="123"/>
      <c r="H11" s="123"/>
      <c r="I11" s="224" t="s">
        <v>17</v>
      </c>
      <c r="J11" s="127" t="s">
        <v>1</v>
      </c>
      <c r="K11" s="22"/>
      <c r="L11" s="27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2" customHeight="1">
      <c r="A12" s="22"/>
      <c r="B12" s="23"/>
      <c r="C12" s="22"/>
      <c r="D12" s="21" t="s">
        <v>18</v>
      </c>
      <c r="E12" s="123"/>
      <c r="F12" s="127" t="s">
        <v>19</v>
      </c>
      <c r="G12" s="123"/>
      <c r="H12" s="123"/>
      <c r="I12" s="224" t="s">
        <v>20</v>
      </c>
      <c r="J12" s="129" t="str">
        <f>'Rekapitulace stavby'!AN8</f>
        <v>20. 1. 2025</v>
      </c>
      <c r="K12" s="22"/>
      <c r="L12" s="27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0.9" customHeight="1">
      <c r="A13" s="22"/>
      <c r="B13" s="23"/>
      <c r="C13" s="22"/>
      <c r="D13" s="22"/>
      <c r="E13" s="123"/>
      <c r="F13" s="123"/>
      <c r="G13" s="123"/>
      <c r="H13" s="123"/>
      <c r="I13" s="223"/>
      <c r="J13" s="123"/>
      <c r="K13" s="22"/>
      <c r="L13" s="27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12" customHeight="1">
      <c r="A14" s="22"/>
      <c r="B14" s="23"/>
      <c r="C14" s="22"/>
      <c r="D14" s="21" t="s">
        <v>22</v>
      </c>
      <c r="E14" s="123"/>
      <c r="F14" s="123"/>
      <c r="G14" s="123"/>
      <c r="H14" s="123"/>
      <c r="I14" s="224" t="s">
        <v>23</v>
      </c>
      <c r="J14" s="127" t="s">
        <v>24</v>
      </c>
      <c r="K14" s="22"/>
      <c r="L14" s="27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18" customHeight="1">
      <c r="A15" s="22"/>
      <c r="B15" s="23"/>
      <c r="C15" s="22"/>
      <c r="D15" s="22"/>
      <c r="E15" s="127" t="s">
        <v>25</v>
      </c>
      <c r="F15" s="123"/>
      <c r="G15" s="123"/>
      <c r="H15" s="123"/>
      <c r="I15" s="224" t="s">
        <v>26</v>
      </c>
      <c r="J15" s="127" t="s">
        <v>27</v>
      </c>
      <c r="K15" s="22"/>
      <c r="L15" s="27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6.95" customHeight="1">
      <c r="A16" s="22"/>
      <c r="B16" s="23"/>
      <c r="C16" s="22"/>
      <c r="D16" s="22"/>
      <c r="E16" s="123"/>
      <c r="F16" s="123"/>
      <c r="G16" s="123"/>
      <c r="H16" s="123"/>
      <c r="I16" s="223"/>
      <c r="J16" s="123"/>
      <c r="K16" s="22"/>
      <c r="L16" s="27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s="2" customFormat="1" ht="12" customHeight="1">
      <c r="A17" s="22"/>
      <c r="B17" s="23"/>
      <c r="C17" s="22"/>
      <c r="D17" s="21" t="s">
        <v>28</v>
      </c>
      <c r="E17" s="123"/>
      <c r="F17" s="123"/>
      <c r="G17" s="123"/>
      <c r="H17" s="123"/>
      <c r="I17" s="224" t="s">
        <v>23</v>
      </c>
      <c r="J17" s="127" t="str">
        <f>'Rekapitulace stavby'!AN13</f>
        <v/>
      </c>
      <c r="K17" s="22"/>
      <c r="L17" s="27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s="2" customFormat="1" ht="18" customHeight="1">
      <c r="A18" s="22"/>
      <c r="B18" s="23"/>
      <c r="C18" s="22"/>
      <c r="D18" s="22"/>
      <c r="E18" s="277" t="str">
        <f>'Rekapitulace stavby'!E14</f>
        <v xml:space="preserve"> </v>
      </c>
      <c r="F18" s="277"/>
      <c r="G18" s="277"/>
      <c r="H18" s="277"/>
      <c r="I18" s="224" t="s">
        <v>26</v>
      </c>
      <c r="J18" s="127" t="str">
        <f>'Rekapitulace stavby'!AN14</f>
        <v/>
      </c>
      <c r="K18" s="22"/>
      <c r="L18" s="27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s="2" customFormat="1" ht="6.95" customHeight="1">
      <c r="A19" s="22"/>
      <c r="B19" s="23"/>
      <c r="C19" s="22"/>
      <c r="D19" s="22"/>
      <c r="E19" s="123"/>
      <c r="F19" s="123"/>
      <c r="G19" s="123"/>
      <c r="H19" s="123"/>
      <c r="I19" s="223"/>
      <c r="J19" s="123"/>
      <c r="K19" s="22"/>
      <c r="L19" s="27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s="2" customFormat="1" ht="12" customHeight="1">
      <c r="A20" s="22"/>
      <c r="B20" s="23"/>
      <c r="C20" s="22"/>
      <c r="D20" s="21" t="s">
        <v>30</v>
      </c>
      <c r="E20" s="123"/>
      <c r="F20" s="123"/>
      <c r="G20" s="123"/>
      <c r="H20" s="123"/>
      <c r="I20" s="224" t="s">
        <v>23</v>
      </c>
      <c r="J20" s="127" t="str">
        <f>IF('Rekapitulace stavby'!AN16="","",'Rekapitulace stavby'!AN16)</f>
        <v/>
      </c>
      <c r="K20" s="22"/>
      <c r="L20" s="27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s="2" customFormat="1" ht="18" customHeight="1">
      <c r="A21" s="22"/>
      <c r="B21" s="23"/>
      <c r="C21" s="22"/>
      <c r="D21" s="22"/>
      <c r="E21" s="127" t="str">
        <f>IF('Rekapitulace stavby'!E17="","",'Rekapitulace stavby'!E17)</f>
        <v xml:space="preserve"> </v>
      </c>
      <c r="F21" s="123"/>
      <c r="G21" s="123"/>
      <c r="H21" s="123"/>
      <c r="I21" s="224" t="s">
        <v>26</v>
      </c>
      <c r="J21" s="127" t="str">
        <f>IF('Rekapitulace stavby'!AN17="","",'Rekapitulace stavby'!AN17)</f>
        <v/>
      </c>
      <c r="K21" s="22"/>
      <c r="L21" s="27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s="2" customFormat="1" ht="6.95" customHeight="1">
      <c r="A22" s="22"/>
      <c r="B22" s="23"/>
      <c r="C22" s="22"/>
      <c r="D22" s="22"/>
      <c r="E22" s="123"/>
      <c r="F22" s="123"/>
      <c r="G22" s="123"/>
      <c r="H22" s="123"/>
      <c r="I22" s="223"/>
      <c r="J22" s="123"/>
      <c r="K22" s="22"/>
      <c r="L22" s="27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s="2" customFormat="1" ht="12" customHeight="1">
      <c r="A23" s="22"/>
      <c r="B23" s="23"/>
      <c r="C23" s="22"/>
      <c r="D23" s="21" t="s">
        <v>32</v>
      </c>
      <c r="E23" s="123"/>
      <c r="F23" s="123"/>
      <c r="G23" s="123"/>
      <c r="H23" s="123"/>
      <c r="I23" s="224" t="s">
        <v>23</v>
      </c>
      <c r="J23" s="127" t="s">
        <v>1</v>
      </c>
      <c r="K23" s="22"/>
      <c r="L23" s="27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s="2" customFormat="1" ht="18" customHeight="1">
      <c r="A24" s="22"/>
      <c r="B24" s="23"/>
      <c r="C24" s="22"/>
      <c r="D24" s="22"/>
      <c r="E24" s="127" t="s">
        <v>33</v>
      </c>
      <c r="F24" s="123"/>
      <c r="G24" s="123"/>
      <c r="H24" s="123"/>
      <c r="I24" s="224" t="s">
        <v>26</v>
      </c>
      <c r="J24" s="127" t="s">
        <v>1</v>
      </c>
      <c r="K24" s="22"/>
      <c r="L24" s="27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s="2" customFormat="1" ht="6.95" customHeight="1">
      <c r="A25" s="22"/>
      <c r="B25" s="23"/>
      <c r="C25" s="22"/>
      <c r="D25" s="22"/>
      <c r="E25" s="123"/>
      <c r="F25" s="123"/>
      <c r="G25" s="123"/>
      <c r="H25" s="123"/>
      <c r="I25" s="223"/>
      <c r="J25" s="123"/>
      <c r="K25" s="22"/>
      <c r="L25" s="27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s="2" customFormat="1" ht="12" customHeight="1">
      <c r="A26" s="22"/>
      <c r="B26" s="23"/>
      <c r="C26" s="22"/>
      <c r="D26" s="21" t="s">
        <v>34</v>
      </c>
      <c r="E26" s="123"/>
      <c r="F26" s="123"/>
      <c r="G26" s="123"/>
      <c r="H26" s="123"/>
      <c r="I26" s="223"/>
      <c r="J26" s="123"/>
      <c r="K26" s="22"/>
      <c r="L26" s="27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s="8" customFormat="1" ht="16.5" customHeight="1">
      <c r="A27" s="72"/>
      <c r="B27" s="73"/>
      <c r="C27" s="72"/>
      <c r="D27" s="72"/>
      <c r="E27" s="278" t="s">
        <v>1</v>
      </c>
      <c r="F27" s="278"/>
      <c r="G27" s="278"/>
      <c r="H27" s="278"/>
      <c r="I27" s="225"/>
      <c r="J27" s="220"/>
      <c r="K27" s="72"/>
      <c r="L27" s="74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</row>
    <row r="28" spans="1:31" s="2" customFormat="1" ht="6.95" customHeight="1">
      <c r="A28" s="22"/>
      <c r="B28" s="23"/>
      <c r="C28" s="22"/>
      <c r="D28" s="22"/>
      <c r="E28" s="123"/>
      <c r="F28" s="123"/>
      <c r="G28" s="123"/>
      <c r="H28" s="123"/>
      <c r="I28" s="223"/>
      <c r="J28" s="123"/>
      <c r="K28" s="22"/>
      <c r="L28" s="27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s="2" customFormat="1" ht="6.95" customHeight="1">
      <c r="A29" s="22"/>
      <c r="B29" s="23"/>
      <c r="C29" s="22"/>
      <c r="D29" s="47"/>
      <c r="E29" s="131"/>
      <c r="F29" s="131"/>
      <c r="G29" s="131"/>
      <c r="H29" s="131"/>
      <c r="I29" s="226"/>
      <c r="J29" s="131"/>
      <c r="K29" s="47"/>
      <c r="L29" s="27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s="2" customFormat="1" ht="25.35" customHeight="1">
      <c r="A30" s="22"/>
      <c r="B30" s="23"/>
      <c r="C30" s="22"/>
      <c r="D30" s="75" t="s">
        <v>35</v>
      </c>
      <c r="E30" s="123"/>
      <c r="F30" s="123"/>
      <c r="G30" s="123"/>
      <c r="H30" s="123"/>
      <c r="I30" s="223"/>
      <c r="J30" s="132">
        <f>ROUND(J121, 2)</f>
        <v>0</v>
      </c>
      <c r="K30" s="22"/>
      <c r="L30" s="27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s="2" customFormat="1" ht="6.95" customHeight="1">
      <c r="A31" s="22"/>
      <c r="B31" s="23"/>
      <c r="C31" s="22"/>
      <c r="D31" s="47"/>
      <c r="E31" s="131"/>
      <c r="F31" s="131"/>
      <c r="G31" s="131"/>
      <c r="H31" s="131"/>
      <c r="I31" s="226"/>
      <c r="J31" s="131"/>
      <c r="K31" s="47"/>
      <c r="L31" s="27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s="2" customFormat="1" ht="14.45" customHeight="1">
      <c r="A32" s="22"/>
      <c r="B32" s="23"/>
      <c r="C32" s="22"/>
      <c r="D32" s="22"/>
      <c r="E32" s="123"/>
      <c r="F32" s="133" t="s">
        <v>37</v>
      </c>
      <c r="G32" s="123"/>
      <c r="H32" s="123"/>
      <c r="I32" s="227" t="s">
        <v>36</v>
      </c>
      <c r="J32" s="133" t="s">
        <v>38</v>
      </c>
      <c r="K32" s="22"/>
      <c r="L32" s="27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s="2" customFormat="1" ht="14.45" customHeight="1">
      <c r="A33" s="22"/>
      <c r="B33" s="23"/>
      <c r="C33" s="22"/>
      <c r="D33" s="76" t="s">
        <v>39</v>
      </c>
      <c r="E33" s="128" t="s">
        <v>40</v>
      </c>
      <c r="F33" s="134">
        <f>ROUND((SUM(BE121:BE155)),  2)</f>
        <v>0</v>
      </c>
      <c r="G33" s="123"/>
      <c r="H33" s="123"/>
      <c r="I33" s="228">
        <v>0.21</v>
      </c>
      <c r="J33" s="134">
        <f>ROUND(((SUM(BE121:BE155))*I33),  2)</f>
        <v>0</v>
      </c>
      <c r="K33" s="22"/>
      <c r="L33" s="27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s="2" customFormat="1" ht="14.45" customHeight="1">
      <c r="A34" s="22"/>
      <c r="B34" s="23"/>
      <c r="C34" s="22"/>
      <c r="D34" s="22"/>
      <c r="E34" s="128" t="s">
        <v>41</v>
      </c>
      <c r="F34" s="134">
        <f>ROUND((SUM(BF121:BF155)),  2)</f>
        <v>0</v>
      </c>
      <c r="G34" s="123"/>
      <c r="H34" s="123"/>
      <c r="I34" s="228">
        <v>0.12</v>
      </c>
      <c r="J34" s="134">
        <f>ROUND(((SUM(BF121:BF155))*I34),  2)</f>
        <v>0</v>
      </c>
      <c r="K34" s="22"/>
      <c r="L34" s="27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s="2" customFormat="1" ht="14.45" hidden="1" customHeight="1">
      <c r="A35" s="22"/>
      <c r="B35" s="23"/>
      <c r="C35" s="22"/>
      <c r="D35" s="22"/>
      <c r="E35" s="128" t="s">
        <v>42</v>
      </c>
      <c r="F35" s="134">
        <f>ROUND((SUM(BG121:BG155)),  2)</f>
        <v>0</v>
      </c>
      <c r="G35" s="123"/>
      <c r="H35" s="123"/>
      <c r="I35" s="228">
        <v>0.21</v>
      </c>
      <c r="J35" s="134">
        <f>0</f>
        <v>0</v>
      </c>
      <c r="K35" s="22"/>
      <c r="L35" s="27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s="2" customFormat="1" ht="14.45" hidden="1" customHeight="1">
      <c r="A36" s="22"/>
      <c r="B36" s="23"/>
      <c r="C36" s="22"/>
      <c r="D36" s="22"/>
      <c r="E36" s="128" t="s">
        <v>43</v>
      </c>
      <c r="F36" s="134">
        <f>ROUND((SUM(BH121:BH155)),  2)</f>
        <v>0</v>
      </c>
      <c r="G36" s="123"/>
      <c r="H36" s="123"/>
      <c r="I36" s="228">
        <v>0.12</v>
      </c>
      <c r="J36" s="134">
        <f>0</f>
        <v>0</v>
      </c>
      <c r="K36" s="22"/>
      <c r="L36" s="27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s="2" customFormat="1" ht="14.45" hidden="1" customHeight="1">
      <c r="A37" s="22"/>
      <c r="B37" s="23"/>
      <c r="C37" s="22"/>
      <c r="D37" s="22"/>
      <c r="E37" s="128" t="s">
        <v>44</v>
      </c>
      <c r="F37" s="134">
        <f>ROUND((SUM(BI121:BI155)),  2)</f>
        <v>0</v>
      </c>
      <c r="G37" s="123"/>
      <c r="H37" s="123"/>
      <c r="I37" s="228">
        <v>0</v>
      </c>
      <c r="J37" s="134">
        <f>0</f>
        <v>0</v>
      </c>
      <c r="K37" s="22"/>
      <c r="L37" s="27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s="2" customFormat="1" ht="6.95" customHeight="1">
      <c r="A38" s="22"/>
      <c r="B38" s="23"/>
      <c r="C38" s="22"/>
      <c r="D38" s="22"/>
      <c r="E38" s="123"/>
      <c r="F38" s="123"/>
      <c r="G38" s="123"/>
      <c r="H38" s="123"/>
      <c r="I38" s="223"/>
      <c r="J38" s="123"/>
      <c r="K38" s="22"/>
      <c r="L38" s="27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s="2" customFormat="1" ht="25.35" customHeight="1">
      <c r="A39" s="22"/>
      <c r="B39" s="23"/>
      <c r="C39" s="77"/>
      <c r="D39" s="78" t="s">
        <v>45</v>
      </c>
      <c r="E39" s="135"/>
      <c r="F39" s="135"/>
      <c r="G39" s="136" t="s">
        <v>46</v>
      </c>
      <c r="H39" s="137" t="s">
        <v>47</v>
      </c>
      <c r="I39" s="229"/>
      <c r="J39" s="138">
        <f>SUM(J30:J37)</f>
        <v>0</v>
      </c>
      <c r="K39" s="79"/>
      <c r="L39" s="27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s="2" customFormat="1" ht="14.45" customHeight="1">
      <c r="A40" s="22"/>
      <c r="B40" s="23"/>
      <c r="C40" s="22"/>
      <c r="D40" s="22"/>
      <c r="E40" s="123"/>
      <c r="F40" s="123"/>
      <c r="G40" s="123"/>
      <c r="H40" s="123"/>
      <c r="I40" s="223"/>
      <c r="J40" s="123"/>
      <c r="K40" s="22"/>
      <c r="L40" s="27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s="1" customFormat="1" ht="14.45" customHeight="1">
      <c r="B41" s="18"/>
      <c r="E41" s="70"/>
      <c r="F41" s="70"/>
      <c r="G41" s="70"/>
      <c r="H41" s="70"/>
      <c r="I41" s="221"/>
      <c r="J41" s="70"/>
      <c r="L41" s="18"/>
    </row>
    <row r="42" spans="1:31" s="1" customFormat="1" ht="14.45" customHeight="1">
      <c r="B42" s="18"/>
      <c r="E42" s="70"/>
      <c r="F42" s="70"/>
      <c r="G42" s="70"/>
      <c r="H42" s="70"/>
      <c r="I42" s="221"/>
      <c r="J42" s="70"/>
      <c r="L42" s="18"/>
    </row>
    <row r="43" spans="1:31" s="1" customFormat="1" ht="14.45" customHeight="1">
      <c r="B43" s="18"/>
      <c r="E43" s="70"/>
      <c r="F43" s="70"/>
      <c r="G43" s="70"/>
      <c r="H43" s="70"/>
      <c r="I43" s="221"/>
      <c r="J43" s="70"/>
      <c r="L43" s="18"/>
    </row>
    <row r="44" spans="1:31" s="1" customFormat="1" ht="14.45" customHeight="1">
      <c r="B44" s="18"/>
      <c r="E44" s="70"/>
      <c r="F44" s="70"/>
      <c r="G44" s="70"/>
      <c r="H44" s="70"/>
      <c r="I44" s="221"/>
      <c r="J44" s="70"/>
      <c r="L44" s="18"/>
    </row>
    <row r="45" spans="1:31" s="1" customFormat="1" ht="14.45" customHeight="1">
      <c r="B45" s="18"/>
      <c r="E45" s="70"/>
      <c r="F45" s="70"/>
      <c r="G45" s="70"/>
      <c r="H45" s="70"/>
      <c r="I45" s="221"/>
      <c r="J45" s="70"/>
      <c r="L45" s="18"/>
    </row>
    <row r="46" spans="1:31" s="1" customFormat="1" ht="14.45" customHeight="1">
      <c r="B46" s="18"/>
      <c r="E46" s="70"/>
      <c r="F46" s="70"/>
      <c r="G46" s="70"/>
      <c r="H46" s="70"/>
      <c r="I46" s="221"/>
      <c r="J46" s="70"/>
      <c r="L46" s="18"/>
    </row>
    <row r="47" spans="1:31" s="1" customFormat="1" ht="14.45" customHeight="1">
      <c r="B47" s="18"/>
      <c r="E47" s="70"/>
      <c r="F47" s="70"/>
      <c r="G47" s="70"/>
      <c r="H47" s="70"/>
      <c r="I47" s="221"/>
      <c r="J47" s="70"/>
      <c r="L47" s="18"/>
    </row>
    <row r="48" spans="1:31" s="1" customFormat="1" ht="14.45" customHeight="1">
      <c r="B48" s="18"/>
      <c r="E48" s="70"/>
      <c r="F48" s="70"/>
      <c r="G48" s="70"/>
      <c r="H48" s="70"/>
      <c r="I48" s="221"/>
      <c r="J48" s="70"/>
      <c r="L48" s="18"/>
    </row>
    <row r="49" spans="1:31" s="1" customFormat="1" ht="14.45" customHeight="1">
      <c r="B49" s="18"/>
      <c r="E49" s="70"/>
      <c r="F49" s="70"/>
      <c r="G49" s="70"/>
      <c r="H49" s="70"/>
      <c r="I49" s="221"/>
      <c r="J49" s="70"/>
      <c r="L49" s="18"/>
    </row>
    <row r="50" spans="1:31" s="2" customFormat="1" ht="14.45" customHeight="1">
      <c r="B50" s="27"/>
      <c r="D50" s="28" t="s">
        <v>48</v>
      </c>
      <c r="E50" s="140"/>
      <c r="F50" s="140"/>
      <c r="G50" s="141" t="s">
        <v>49</v>
      </c>
      <c r="H50" s="140"/>
      <c r="I50" s="230"/>
      <c r="J50" s="140"/>
      <c r="K50" s="29"/>
      <c r="L50" s="27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2"/>
      <c r="B61" s="23"/>
      <c r="C61" s="22"/>
      <c r="D61" s="30" t="s">
        <v>50</v>
      </c>
      <c r="E61" s="142"/>
      <c r="F61" s="143" t="s">
        <v>51</v>
      </c>
      <c r="G61" s="144" t="s">
        <v>50</v>
      </c>
      <c r="H61" s="142"/>
      <c r="I61" s="231"/>
      <c r="J61" s="145" t="s">
        <v>51</v>
      </c>
      <c r="K61" s="24"/>
      <c r="L61" s="27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2"/>
      <c r="B65" s="23"/>
      <c r="C65" s="22"/>
      <c r="D65" s="28" t="s">
        <v>52</v>
      </c>
      <c r="E65" s="146"/>
      <c r="F65" s="146"/>
      <c r="G65" s="141" t="s">
        <v>53</v>
      </c>
      <c r="H65" s="146"/>
      <c r="I65" s="232"/>
      <c r="J65" s="146"/>
      <c r="K65" s="31"/>
      <c r="L65" s="27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2"/>
      <c r="B76" s="23"/>
      <c r="C76" s="22"/>
      <c r="D76" s="30" t="s">
        <v>50</v>
      </c>
      <c r="E76" s="142"/>
      <c r="F76" s="143" t="s">
        <v>51</v>
      </c>
      <c r="G76" s="144" t="s">
        <v>50</v>
      </c>
      <c r="H76" s="142"/>
      <c r="I76" s="231"/>
      <c r="J76" s="145" t="s">
        <v>51</v>
      </c>
      <c r="K76" s="24"/>
      <c r="L76" s="27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1" s="2" customFormat="1" ht="14.45" customHeight="1">
      <c r="A77" s="22"/>
      <c r="B77" s="32"/>
      <c r="C77" s="33"/>
      <c r="D77" s="33"/>
      <c r="E77" s="147"/>
      <c r="F77" s="147"/>
      <c r="G77" s="147"/>
      <c r="H77" s="147"/>
      <c r="I77" s="233"/>
      <c r="J77" s="147"/>
      <c r="K77" s="33"/>
      <c r="L77" s="27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81" spans="1:47" s="2" customFormat="1" ht="6.95" hidden="1" customHeight="1">
      <c r="A81" s="22"/>
      <c r="B81" s="34"/>
      <c r="C81" s="35"/>
      <c r="D81" s="35"/>
      <c r="E81" s="148"/>
      <c r="F81" s="148"/>
      <c r="G81" s="148"/>
      <c r="H81" s="148"/>
      <c r="I81" s="234"/>
      <c r="J81" s="148"/>
      <c r="K81" s="35"/>
      <c r="L81" s="27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47" s="2" customFormat="1" ht="24.95" hidden="1" customHeight="1">
      <c r="A82" s="22"/>
      <c r="B82" s="23"/>
      <c r="C82" s="19" t="s">
        <v>105</v>
      </c>
      <c r="D82" s="22"/>
      <c r="E82" s="123"/>
      <c r="F82" s="123"/>
      <c r="G82" s="123"/>
      <c r="H82" s="123"/>
      <c r="I82" s="223"/>
      <c r="J82" s="123"/>
      <c r="K82" s="22"/>
      <c r="L82" s="27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47" s="2" customFormat="1" ht="6.95" hidden="1" customHeight="1">
      <c r="A83" s="22"/>
      <c r="B83" s="23"/>
      <c r="C83" s="22"/>
      <c r="D83" s="22"/>
      <c r="E83" s="123"/>
      <c r="F83" s="123"/>
      <c r="G83" s="123"/>
      <c r="H83" s="123"/>
      <c r="I83" s="223"/>
      <c r="J83" s="123"/>
      <c r="K83" s="22"/>
      <c r="L83" s="27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47" s="2" customFormat="1" ht="12" hidden="1" customHeight="1">
      <c r="A84" s="22"/>
      <c r="B84" s="23"/>
      <c r="C84" s="21" t="s">
        <v>14</v>
      </c>
      <c r="D84" s="22"/>
      <c r="E84" s="123"/>
      <c r="F84" s="123"/>
      <c r="G84" s="123"/>
      <c r="H84" s="123"/>
      <c r="I84" s="223"/>
      <c r="J84" s="123"/>
      <c r="K84" s="22"/>
      <c r="L84" s="27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47" s="2" customFormat="1" ht="16.5" hidden="1" customHeight="1">
      <c r="A85" s="22"/>
      <c r="B85" s="23"/>
      <c r="C85" s="22"/>
      <c r="D85" s="22"/>
      <c r="E85" s="275" t="str">
        <f>E7</f>
        <v>Fotovoltaická elektrárna JM</v>
      </c>
      <c r="F85" s="276"/>
      <c r="G85" s="276"/>
      <c r="H85" s="276"/>
      <c r="I85" s="223"/>
      <c r="J85" s="123"/>
      <c r="K85" s="22"/>
      <c r="L85" s="27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47" s="2" customFormat="1" ht="12" hidden="1" customHeight="1">
      <c r="A86" s="22"/>
      <c r="B86" s="23"/>
      <c r="C86" s="21" t="s">
        <v>103</v>
      </c>
      <c r="D86" s="22"/>
      <c r="E86" s="123"/>
      <c r="F86" s="123"/>
      <c r="G86" s="123"/>
      <c r="H86" s="123"/>
      <c r="I86" s="223"/>
      <c r="J86" s="123"/>
      <c r="K86" s="22"/>
      <c r="L86" s="27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1:47" s="2" customFormat="1" ht="16.5" hidden="1" customHeight="1">
      <c r="A87" s="22"/>
      <c r="B87" s="23"/>
      <c r="C87" s="22"/>
      <c r="D87" s="22"/>
      <c r="E87" s="273" t="str">
        <f>E9</f>
        <v>02 - AC část</v>
      </c>
      <c r="F87" s="274"/>
      <c r="G87" s="274"/>
      <c r="H87" s="274"/>
      <c r="I87" s="223"/>
      <c r="J87" s="123"/>
      <c r="K87" s="22"/>
      <c r="L87" s="27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47" s="2" customFormat="1" ht="6.95" hidden="1" customHeight="1">
      <c r="A88" s="22"/>
      <c r="B88" s="23"/>
      <c r="C88" s="22"/>
      <c r="D88" s="22"/>
      <c r="E88" s="123"/>
      <c r="F88" s="123"/>
      <c r="G88" s="123"/>
      <c r="H88" s="123"/>
      <c r="I88" s="223"/>
      <c r="J88" s="123"/>
      <c r="K88" s="22"/>
      <c r="L88" s="27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47" s="2" customFormat="1" ht="12" hidden="1" customHeight="1">
      <c r="A89" s="22"/>
      <c r="B89" s="23"/>
      <c r="C89" s="21" t="s">
        <v>18</v>
      </c>
      <c r="D89" s="22"/>
      <c r="E89" s="123"/>
      <c r="F89" s="127" t="str">
        <f>F12</f>
        <v xml:space="preserve">VŠE v Praze, ul. Ekonomická 957, Praha 4 </v>
      </c>
      <c r="G89" s="123"/>
      <c r="H89" s="123"/>
      <c r="I89" s="224" t="s">
        <v>20</v>
      </c>
      <c r="J89" s="129" t="str">
        <f>IF(J12="","",J12)</f>
        <v>20. 1. 2025</v>
      </c>
      <c r="K89" s="22"/>
      <c r="L89" s="2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47" s="2" customFormat="1" ht="6.95" hidden="1" customHeight="1">
      <c r="A90" s="22"/>
      <c r="B90" s="23"/>
      <c r="C90" s="22"/>
      <c r="D90" s="22"/>
      <c r="E90" s="123"/>
      <c r="F90" s="123"/>
      <c r="G90" s="123"/>
      <c r="H90" s="123"/>
      <c r="I90" s="223"/>
      <c r="J90" s="123"/>
      <c r="K90" s="22"/>
      <c r="L90" s="27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47" s="2" customFormat="1" ht="15.2" hidden="1" customHeight="1">
      <c r="A91" s="22"/>
      <c r="B91" s="23"/>
      <c r="C91" s="21" t="s">
        <v>22</v>
      </c>
      <c r="D91" s="22"/>
      <c r="E91" s="123"/>
      <c r="F91" s="127" t="str">
        <f>E15</f>
        <v>Vysoká škola ekonomická v Praze</v>
      </c>
      <c r="G91" s="123"/>
      <c r="H91" s="123"/>
      <c r="I91" s="224" t="s">
        <v>30</v>
      </c>
      <c r="J91" s="149" t="str">
        <f>E21</f>
        <v xml:space="preserve"> </v>
      </c>
      <c r="K91" s="22"/>
      <c r="L91" s="27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47" s="2" customFormat="1" ht="15.2" hidden="1" customHeight="1">
      <c r="A92" s="22"/>
      <c r="B92" s="23"/>
      <c r="C92" s="21" t="s">
        <v>28</v>
      </c>
      <c r="D92" s="22"/>
      <c r="E92" s="123"/>
      <c r="F92" s="127" t="str">
        <f>IF(E18="","",E18)</f>
        <v xml:space="preserve"> </v>
      </c>
      <c r="G92" s="123"/>
      <c r="H92" s="123"/>
      <c r="I92" s="224" t="s">
        <v>32</v>
      </c>
      <c r="J92" s="149" t="str">
        <f>E24</f>
        <v>Ing. Milan Dušek</v>
      </c>
      <c r="K92" s="22"/>
      <c r="L92" s="27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47" s="2" customFormat="1" ht="10.35" hidden="1" customHeight="1">
      <c r="A93" s="22"/>
      <c r="B93" s="23"/>
      <c r="C93" s="22"/>
      <c r="D93" s="22"/>
      <c r="E93" s="123"/>
      <c r="F93" s="123"/>
      <c r="G93" s="123"/>
      <c r="H93" s="123"/>
      <c r="I93" s="223"/>
      <c r="J93" s="123"/>
      <c r="K93" s="22"/>
      <c r="L93" s="27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47" s="2" customFormat="1" ht="29.25" hidden="1" customHeight="1">
      <c r="A94" s="22"/>
      <c r="B94" s="23"/>
      <c r="C94" s="80" t="s">
        <v>106</v>
      </c>
      <c r="D94" s="77"/>
      <c r="E94" s="150"/>
      <c r="F94" s="150"/>
      <c r="G94" s="150"/>
      <c r="H94" s="150"/>
      <c r="I94" s="235"/>
      <c r="J94" s="151" t="s">
        <v>107</v>
      </c>
      <c r="K94" s="77"/>
      <c r="L94" s="27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47" s="2" customFormat="1" ht="10.35" hidden="1" customHeight="1">
      <c r="A95" s="22"/>
      <c r="B95" s="23"/>
      <c r="C95" s="22"/>
      <c r="D95" s="22"/>
      <c r="E95" s="123"/>
      <c r="F95" s="123"/>
      <c r="G95" s="123"/>
      <c r="H95" s="123"/>
      <c r="I95" s="223"/>
      <c r="J95" s="123"/>
      <c r="K95" s="22"/>
      <c r="L95" s="27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47" s="2" customFormat="1" ht="22.9" hidden="1" customHeight="1">
      <c r="A96" s="22"/>
      <c r="B96" s="23"/>
      <c r="C96" s="81" t="s">
        <v>108</v>
      </c>
      <c r="D96" s="22"/>
      <c r="E96" s="123"/>
      <c r="F96" s="123"/>
      <c r="G96" s="123"/>
      <c r="H96" s="123"/>
      <c r="I96" s="223"/>
      <c r="J96" s="132">
        <f>J121</f>
        <v>0</v>
      </c>
      <c r="K96" s="22"/>
      <c r="L96" s="27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U96" s="15" t="s">
        <v>109</v>
      </c>
    </row>
    <row r="97" spans="1:31" s="9" customFormat="1" ht="24.95" hidden="1" customHeight="1">
      <c r="B97" s="82"/>
      <c r="D97" s="83" t="s">
        <v>370</v>
      </c>
      <c r="E97" s="152"/>
      <c r="F97" s="152"/>
      <c r="G97" s="152"/>
      <c r="H97" s="152"/>
      <c r="I97" s="236"/>
      <c r="J97" s="153">
        <f>J122</f>
        <v>0</v>
      </c>
      <c r="L97" s="82"/>
    </row>
    <row r="98" spans="1:31" s="10" customFormat="1" ht="19.899999999999999" hidden="1" customHeight="1">
      <c r="B98" s="84"/>
      <c r="D98" s="85" t="s">
        <v>371</v>
      </c>
      <c r="E98" s="156"/>
      <c r="F98" s="156"/>
      <c r="G98" s="156"/>
      <c r="H98" s="156"/>
      <c r="I98" s="237"/>
      <c r="J98" s="157">
        <f>J123</f>
        <v>0</v>
      </c>
      <c r="L98" s="84"/>
    </row>
    <row r="99" spans="1:31" s="10" customFormat="1" ht="19.899999999999999" hidden="1" customHeight="1">
      <c r="B99" s="84"/>
      <c r="D99" s="85" t="s">
        <v>372</v>
      </c>
      <c r="E99" s="156"/>
      <c r="F99" s="156"/>
      <c r="G99" s="156"/>
      <c r="H99" s="156"/>
      <c r="I99" s="237"/>
      <c r="J99" s="157">
        <f>J133</f>
        <v>0</v>
      </c>
      <c r="L99" s="84"/>
    </row>
    <row r="100" spans="1:31" s="10" customFormat="1" ht="19.899999999999999" hidden="1" customHeight="1">
      <c r="B100" s="84"/>
      <c r="D100" s="85" t="s">
        <v>373</v>
      </c>
      <c r="E100" s="156"/>
      <c r="F100" s="156"/>
      <c r="G100" s="156"/>
      <c r="H100" s="156"/>
      <c r="I100" s="237"/>
      <c r="J100" s="157">
        <f>J139</f>
        <v>0</v>
      </c>
      <c r="L100" s="84"/>
    </row>
    <row r="101" spans="1:31" s="10" customFormat="1" ht="19.899999999999999" hidden="1" customHeight="1">
      <c r="B101" s="84"/>
      <c r="D101" s="85" t="s">
        <v>374</v>
      </c>
      <c r="E101" s="156"/>
      <c r="F101" s="156"/>
      <c r="G101" s="156"/>
      <c r="H101" s="156"/>
      <c r="I101" s="237"/>
      <c r="J101" s="157">
        <f>J153</f>
        <v>0</v>
      </c>
      <c r="L101" s="84"/>
    </row>
    <row r="102" spans="1:31" s="2" customFormat="1" ht="21.75" hidden="1" customHeight="1">
      <c r="A102" s="22"/>
      <c r="B102" s="23"/>
      <c r="C102" s="22"/>
      <c r="D102" s="22"/>
      <c r="E102" s="123"/>
      <c r="F102" s="123"/>
      <c r="G102" s="123"/>
      <c r="H102" s="123"/>
      <c r="I102" s="223"/>
      <c r="J102" s="123"/>
      <c r="K102" s="22"/>
      <c r="L102" s="27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s="2" customFormat="1" ht="6.95" hidden="1" customHeight="1">
      <c r="A103" s="22"/>
      <c r="B103" s="32"/>
      <c r="C103" s="33"/>
      <c r="D103" s="33"/>
      <c r="E103" s="147"/>
      <c r="F103" s="147"/>
      <c r="G103" s="147"/>
      <c r="H103" s="147"/>
      <c r="I103" s="233"/>
      <c r="J103" s="147"/>
      <c r="K103" s="33"/>
      <c r="L103" s="27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hidden="1"/>
    <row r="105" spans="1:31" hidden="1"/>
    <row r="106" spans="1:31" hidden="1"/>
    <row r="107" spans="1:31" s="2" customFormat="1" ht="6.95" customHeight="1">
      <c r="A107" s="22"/>
      <c r="B107" s="34"/>
      <c r="C107" s="35"/>
      <c r="D107" s="35"/>
      <c r="E107" s="148"/>
      <c r="F107" s="148"/>
      <c r="G107" s="148"/>
      <c r="H107" s="148"/>
      <c r="I107" s="234"/>
      <c r="J107" s="148"/>
      <c r="K107" s="35"/>
      <c r="L107" s="27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s="2" customFormat="1" ht="24.95" customHeight="1">
      <c r="A108" s="22"/>
      <c r="B108" s="23"/>
      <c r="C108" s="19" t="s">
        <v>123</v>
      </c>
      <c r="D108" s="22"/>
      <c r="E108" s="123"/>
      <c r="F108" s="123"/>
      <c r="G108" s="123"/>
      <c r="H108" s="123"/>
      <c r="I108" s="223"/>
      <c r="J108" s="123"/>
      <c r="K108" s="22"/>
      <c r="L108" s="27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s="2" customFormat="1" ht="6.95" customHeight="1">
      <c r="A109" s="22"/>
      <c r="B109" s="23"/>
      <c r="C109" s="22"/>
      <c r="D109" s="22"/>
      <c r="E109" s="123"/>
      <c r="F109" s="123"/>
      <c r="G109" s="123"/>
      <c r="H109" s="123"/>
      <c r="I109" s="223"/>
      <c r="J109" s="123"/>
      <c r="K109" s="22"/>
      <c r="L109" s="27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s="2" customFormat="1" ht="12" customHeight="1">
      <c r="A110" s="22"/>
      <c r="B110" s="23"/>
      <c r="C110" s="21" t="s">
        <v>14</v>
      </c>
      <c r="D110" s="22"/>
      <c r="E110" s="123"/>
      <c r="F110" s="123"/>
      <c r="G110" s="123"/>
      <c r="H110" s="123"/>
      <c r="I110" s="223"/>
      <c r="J110" s="123"/>
      <c r="K110" s="22"/>
      <c r="L110" s="27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1:31" s="2" customFormat="1" ht="16.5" customHeight="1">
      <c r="A111" s="22"/>
      <c r="B111" s="23"/>
      <c r="C111" s="22"/>
      <c r="D111" s="22"/>
      <c r="E111" s="275" t="str">
        <f>E7</f>
        <v>Fotovoltaická elektrárna JM</v>
      </c>
      <c r="F111" s="276"/>
      <c r="G111" s="276"/>
      <c r="H111" s="276"/>
      <c r="I111" s="223"/>
      <c r="J111" s="123"/>
      <c r="K111" s="22"/>
      <c r="L111" s="27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1:31" s="2" customFormat="1" ht="12" customHeight="1">
      <c r="A112" s="22"/>
      <c r="B112" s="23"/>
      <c r="C112" s="21" t="s">
        <v>103</v>
      </c>
      <c r="D112" s="22"/>
      <c r="E112" s="123"/>
      <c r="F112" s="123"/>
      <c r="G112" s="123"/>
      <c r="H112" s="123"/>
      <c r="I112" s="223"/>
      <c r="J112" s="123"/>
      <c r="K112" s="22"/>
      <c r="L112" s="27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1:65" s="2" customFormat="1" ht="16.5" customHeight="1">
      <c r="A113" s="22"/>
      <c r="B113" s="23"/>
      <c r="C113" s="22"/>
      <c r="D113" s="22"/>
      <c r="E113" s="273" t="str">
        <f>E9</f>
        <v>02 - AC část</v>
      </c>
      <c r="F113" s="274"/>
      <c r="G113" s="274"/>
      <c r="H113" s="274"/>
      <c r="I113" s="223"/>
      <c r="J113" s="123"/>
      <c r="K113" s="22"/>
      <c r="L113" s="27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1:65" s="2" customFormat="1" ht="6.95" customHeight="1">
      <c r="A114" s="22"/>
      <c r="B114" s="23"/>
      <c r="C114" s="22"/>
      <c r="D114" s="22"/>
      <c r="E114" s="123"/>
      <c r="F114" s="123"/>
      <c r="G114" s="123"/>
      <c r="H114" s="123"/>
      <c r="I114" s="223"/>
      <c r="J114" s="123"/>
      <c r="K114" s="22"/>
      <c r="L114" s="27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1:65" s="2" customFormat="1" ht="12" customHeight="1">
      <c r="A115" s="22"/>
      <c r="B115" s="23"/>
      <c r="C115" s="21" t="s">
        <v>18</v>
      </c>
      <c r="D115" s="22"/>
      <c r="E115" s="123"/>
      <c r="F115" s="127" t="str">
        <f>F12</f>
        <v xml:space="preserve">VŠE v Praze, ul. Ekonomická 957, Praha 4 </v>
      </c>
      <c r="G115" s="123"/>
      <c r="H115" s="123"/>
      <c r="I115" s="224" t="s">
        <v>20</v>
      </c>
      <c r="J115" s="129" t="str">
        <f>IF(J12="","",J12)</f>
        <v>20. 1. 2025</v>
      </c>
      <c r="K115" s="22"/>
      <c r="L115" s="27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1:65" s="2" customFormat="1" ht="6.95" customHeight="1">
      <c r="A116" s="22"/>
      <c r="B116" s="23"/>
      <c r="C116" s="22"/>
      <c r="D116" s="22"/>
      <c r="E116" s="123"/>
      <c r="F116" s="123"/>
      <c r="G116" s="123"/>
      <c r="H116" s="123"/>
      <c r="I116" s="223"/>
      <c r="J116" s="123"/>
      <c r="K116" s="22"/>
      <c r="L116" s="27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1:65" s="2" customFormat="1" ht="15.2" customHeight="1">
      <c r="A117" s="22"/>
      <c r="B117" s="23"/>
      <c r="C117" s="21" t="s">
        <v>22</v>
      </c>
      <c r="D117" s="22"/>
      <c r="E117" s="123"/>
      <c r="F117" s="127" t="str">
        <f>E15</f>
        <v>Vysoká škola ekonomická v Praze</v>
      </c>
      <c r="G117" s="123"/>
      <c r="H117" s="123"/>
      <c r="I117" s="224" t="s">
        <v>30</v>
      </c>
      <c r="J117" s="149" t="str">
        <f>E21</f>
        <v xml:space="preserve"> </v>
      </c>
      <c r="K117" s="22"/>
      <c r="L117" s="27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1:65" s="2" customFormat="1" ht="15.2" customHeight="1">
      <c r="A118" s="22"/>
      <c r="B118" s="23"/>
      <c r="C118" s="21" t="s">
        <v>28</v>
      </c>
      <c r="D118" s="22"/>
      <c r="E118" s="123"/>
      <c r="F118" s="127" t="str">
        <f>IF(E18="","",E18)</f>
        <v xml:space="preserve"> </v>
      </c>
      <c r="G118" s="123"/>
      <c r="H118" s="123"/>
      <c r="I118" s="224" t="s">
        <v>32</v>
      </c>
      <c r="J118" s="149" t="str">
        <f>E24</f>
        <v>Ing. Milan Dušek</v>
      </c>
      <c r="K118" s="22"/>
      <c r="L118" s="27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1:65" s="2" customFormat="1" ht="10.35" customHeight="1">
      <c r="A119" s="22"/>
      <c r="B119" s="23"/>
      <c r="C119" s="22"/>
      <c r="D119" s="22"/>
      <c r="E119" s="123"/>
      <c r="F119" s="123"/>
      <c r="G119" s="123"/>
      <c r="H119" s="123"/>
      <c r="I119" s="223"/>
      <c r="J119" s="123"/>
      <c r="K119" s="22"/>
      <c r="L119" s="27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1:65" s="11" customFormat="1" ht="29.25" customHeight="1">
      <c r="A120" s="86"/>
      <c r="B120" s="87"/>
      <c r="C120" s="88" t="s">
        <v>124</v>
      </c>
      <c r="D120" s="89" t="s">
        <v>60</v>
      </c>
      <c r="E120" s="160" t="s">
        <v>56</v>
      </c>
      <c r="F120" s="160" t="s">
        <v>57</v>
      </c>
      <c r="G120" s="160" t="s">
        <v>125</v>
      </c>
      <c r="H120" s="160" t="s">
        <v>126</v>
      </c>
      <c r="I120" s="238" t="s">
        <v>127</v>
      </c>
      <c r="J120" s="161" t="s">
        <v>107</v>
      </c>
      <c r="K120" s="90" t="s">
        <v>128</v>
      </c>
      <c r="L120" s="91"/>
      <c r="M120" s="43" t="s">
        <v>1</v>
      </c>
      <c r="N120" s="44" t="s">
        <v>39</v>
      </c>
      <c r="O120" s="44" t="s">
        <v>129</v>
      </c>
      <c r="P120" s="44" t="s">
        <v>130</v>
      </c>
      <c r="Q120" s="44" t="s">
        <v>131</v>
      </c>
      <c r="R120" s="44" t="s">
        <v>132</v>
      </c>
      <c r="S120" s="44" t="s">
        <v>133</v>
      </c>
      <c r="T120" s="45" t="s">
        <v>134</v>
      </c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</row>
    <row r="121" spans="1:65" s="2" customFormat="1" ht="22.9" customHeight="1">
      <c r="A121" s="22"/>
      <c r="B121" s="23"/>
      <c r="C121" s="50" t="s">
        <v>135</v>
      </c>
      <c r="D121" s="22"/>
      <c r="E121" s="123"/>
      <c r="F121" s="123"/>
      <c r="G121" s="123"/>
      <c r="H121" s="123"/>
      <c r="I121" s="223"/>
      <c r="J121" s="169">
        <f>BK121</f>
        <v>0</v>
      </c>
      <c r="K121" s="22"/>
      <c r="L121" s="23"/>
      <c r="M121" s="46"/>
      <c r="N121" s="38"/>
      <c r="O121" s="47"/>
      <c r="P121" s="92">
        <f>P122</f>
        <v>0</v>
      </c>
      <c r="Q121" s="47"/>
      <c r="R121" s="92">
        <f>R122</f>
        <v>0</v>
      </c>
      <c r="S121" s="47"/>
      <c r="T121" s="93">
        <f>T122</f>
        <v>0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T121" s="15" t="s">
        <v>74</v>
      </c>
      <c r="AU121" s="15" t="s">
        <v>109</v>
      </c>
      <c r="BK121" s="94">
        <f>BK122</f>
        <v>0</v>
      </c>
    </row>
    <row r="122" spans="1:65" s="12" customFormat="1" ht="25.9" customHeight="1">
      <c r="B122" s="95"/>
      <c r="D122" s="96" t="s">
        <v>74</v>
      </c>
      <c r="E122" s="175" t="s">
        <v>240</v>
      </c>
      <c r="F122" s="175" t="s">
        <v>240</v>
      </c>
      <c r="G122" s="176"/>
      <c r="H122" s="176"/>
      <c r="I122" s="239"/>
      <c r="J122" s="177">
        <f>BK122</f>
        <v>0</v>
      </c>
      <c r="L122" s="95"/>
      <c r="M122" s="97"/>
      <c r="N122" s="98"/>
      <c r="O122" s="98"/>
      <c r="P122" s="99">
        <f>P123+P133+P139+P153</f>
        <v>0</v>
      </c>
      <c r="Q122" s="98"/>
      <c r="R122" s="99">
        <f>R123+R133+R139+R153</f>
        <v>0</v>
      </c>
      <c r="S122" s="98"/>
      <c r="T122" s="100">
        <f>T123+T133+T139+T153</f>
        <v>0</v>
      </c>
      <c r="AR122" s="96" t="s">
        <v>85</v>
      </c>
      <c r="AT122" s="101" t="s">
        <v>74</v>
      </c>
      <c r="AU122" s="101" t="s">
        <v>75</v>
      </c>
      <c r="AY122" s="96" t="s">
        <v>138</v>
      </c>
      <c r="BK122" s="102">
        <f>BK123+BK133+BK139+BK153</f>
        <v>0</v>
      </c>
    </row>
    <row r="123" spans="1:65" s="12" customFormat="1" ht="22.9" customHeight="1">
      <c r="B123" s="95"/>
      <c r="D123" s="96" t="s">
        <v>74</v>
      </c>
      <c r="E123" s="183" t="s">
        <v>375</v>
      </c>
      <c r="F123" s="183" t="s">
        <v>376</v>
      </c>
      <c r="G123" s="176"/>
      <c r="H123" s="176"/>
      <c r="I123" s="239"/>
      <c r="J123" s="184">
        <f>BK123</f>
        <v>0</v>
      </c>
      <c r="L123" s="95"/>
      <c r="M123" s="97"/>
      <c r="N123" s="98"/>
      <c r="O123" s="98"/>
      <c r="P123" s="99">
        <f>SUM(P124:P132)</f>
        <v>0</v>
      </c>
      <c r="Q123" s="98"/>
      <c r="R123" s="99">
        <f>SUM(R124:R132)</f>
        <v>0</v>
      </c>
      <c r="S123" s="98"/>
      <c r="T123" s="100">
        <f>SUM(T124:T132)</f>
        <v>0</v>
      </c>
      <c r="AR123" s="96" t="s">
        <v>85</v>
      </c>
      <c r="AT123" s="101" t="s">
        <v>74</v>
      </c>
      <c r="AU123" s="101" t="s">
        <v>83</v>
      </c>
      <c r="AY123" s="96" t="s">
        <v>138</v>
      </c>
      <c r="BK123" s="102">
        <f>SUM(BK124:BK132)</f>
        <v>0</v>
      </c>
    </row>
    <row r="124" spans="1:65" s="2" customFormat="1" ht="16.5" customHeight="1">
      <c r="A124" s="22"/>
      <c r="B124" s="103"/>
      <c r="C124" s="104" t="s">
        <v>83</v>
      </c>
      <c r="D124" s="104" t="s">
        <v>140</v>
      </c>
      <c r="E124" s="185" t="s">
        <v>377</v>
      </c>
      <c r="F124" s="186" t="s">
        <v>378</v>
      </c>
      <c r="G124" s="187" t="s">
        <v>379</v>
      </c>
      <c r="H124" s="188">
        <v>1</v>
      </c>
      <c r="I124" s="338">
        <v>0</v>
      </c>
      <c r="J124" s="189">
        <f t="shared" ref="J124:J132" si="0">ROUND(I124*H124,2)</f>
        <v>0</v>
      </c>
      <c r="K124" s="105"/>
      <c r="L124" s="23"/>
      <c r="M124" s="106" t="s">
        <v>1</v>
      </c>
      <c r="N124" s="107" t="s">
        <v>40</v>
      </c>
      <c r="O124" s="108">
        <v>0</v>
      </c>
      <c r="P124" s="108">
        <f t="shared" ref="P124:P132" si="1">O124*H124</f>
        <v>0</v>
      </c>
      <c r="Q124" s="108">
        <v>0</v>
      </c>
      <c r="R124" s="108">
        <f t="shared" ref="R124:R132" si="2">Q124*H124</f>
        <v>0</v>
      </c>
      <c r="S124" s="108">
        <v>0</v>
      </c>
      <c r="T124" s="109">
        <f t="shared" ref="T124:T132" si="3">S124*H124</f>
        <v>0</v>
      </c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R124" s="110" t="s">
        <v>214</v>
      </c>
      <c r="AT124" s="110" t="s">
        <v>140</v>
      </c>
      <c r="AU124" s="110" t="s">
        <v>85</v>
      </c>
      <c r="AY124" s="15" t="s">
        <v>138</v>
      </c>
      <c r="BE124" s="111">
        <f t="shared" ref="BE124:BE132" si="4">IF(N124="základní",J124,0)</f>
        <v>0</v>
      </c>
      <c r="BF124" s="111">
        <f t="shared" ref="BF124:BF132" si="5">IF(N124="snížená",J124,0)</f>
        <v>0</v>
      </c>
      <c r="BG124" s="111">
        <f t="shared" ref="BG124:BG132" si="6">IF(N124="zákl. přenesená",J124,0)</f>
        <v>0</v>
      </c>
      <c r="BH124" s="111">
        <f t="shared" ref="BH124:BH132" si="7">IF(N124="sníž. přenesená",J124,0)</f>
        <v>0</v>
      </c>
      <c r="BI124" s="111">
        <f t="shared" ref="BI124:BI132" si="8">IF(N124="nulová",J124,0)</f>
        <v>0</v>
      </c>
      <c r="BJ124" s="15" t="s">
        <v>83</v>
      </c>
      <c r="BK124" s="111">
        <f t="shared" ref="BK124:BK132" si="9">ROUND(I124*H124,2)</f>
        <v>0</v>
      </c>
      <c r="BL124" s="15" t="s">
        <v>214</v>
      </c>
      <c r="BM124" s="110" t="s">
        <v>380</v>
      </c>
    </row>
    <row r="125" spans="1:65" s="2" customFormat="1" ht="16.5" customHeight="1">
      <c r="A125" s="22"/>
      <c r="B125" s="103"/>
      <c r="C125" s="104" t="s">
        <v>85</v>
      </c>
      <c r="D125" s="104" t="s">
        <v>140</v>
      </c>
      <c r="E125" s="185" t="s">
        <v>381</v>
      </c>
      <c r="F125" s="186" t="s">
        <v>382</v>
      </c>
      <c r="G125" s="187" t="s">
        <v>379</v>
      </c>
      <c r="H125" s="188">
        <v>1</v>
      </c>
      <c r="I125" s="338">
        <v>0</v>
      </c>
      <c r="J125" s="189">
        <f t="shared" si="0"/>
        <v>0</v>
      </c>
      <c r="K125" s="105"/>
      <c r="L125" s="23"/>
      <c r="M125" s="106" t="s">
        <v>1</v>
      </c>
      <c r="N125" s="107" t="s">
        <v>40</v>
      </c>
      <c r="O125" s="108">
        <v>0</v>
      </c>
      <c r="P125" s="108">
        <f t="shared" si="1"/>
        <v>0</v>
      </c>
      <c r="Q125" s="108">
        <v>0</v>
      </c>
      <c r="R125" s="108">
        <f t="shared" si="2"/>
        <v>0</v>
      </c>
      <c r="S125" s="108">
        <v>0</v>
      </c>
      <c r="T125" s="109">
        <f t="shared" si="3"/>
        <v>0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R125" s="110" t="s">
        <v>214</v>
      </c>
      <c r="AT125" s="110" t="s">
        <v>140</v>
      </c>
      <c r="AU125" s="110" t="s">
        <v>85</v>
      </c>
      <c r="AY125" s="15" t="s">
        <v>138</v>
      </c>
      <c r="BE125" s="111">
        <f t="shared" si="4"/>
        <v>0</v>
      </c>
      <c r="BF125" s="111">
        <f t="shared" si="5"/>
        <v>0</v>
      </c>
      <c r="BG125" s="111">
        <f t="shared" si="6"/>
        <v>0</v>
      </c>
      <c r="BH125" s="111">
        <f t="shared" si="7"/>
        <v>0</v>
      </c>
      <c r="BI125" s="111">
        <f t="shared" si="8"/>
        <v>0</v>
      </c>
      <c r="BJ125" s="15" t="s">
        <v>83</v>
      </c>
      <c r="BK125" s="111">
        <f t="shared" si="9"/>
        <v>0</v>
      </c>
      <c r="BL125" s="15" t="s">
        <v>214</v>
      </c>
      <c r="BM125" s="110" t="s">
        <v>383</v>
      </c>
    </row>
    <row r="126" spans="1:65" s="2" customFormat="1" ht="16.5" customHeight="1">
      <c r="A126" s="22"/>
      <c r="B126" s="103"/>
      <c r="C126" s="104" t="s">
        <v>152</v>
      </c>
      <c r="D126" s="104" t="s">
        <v>140</v>
      </c>
      <c r="E126" s="185" t="s">
        <v>384</v>
      </c>
      <c r="F126" s="186" t="s">
        <v>385</v>
      </c>
      <c r="G126" s="187" t="s">
        <v>386</v>
      </c>
      <c r="H126" s="188">
        <v>1</v>
      </c>
      <c r="I126" s="338">
        <v>0</v>
      </c>
      <c r="J126" s="189">
        <f t="shared" si="0"/>
        <v>0</v>
      </c>
      <c r="K126" s="105"/>
      <c r="L126" s="23"/>
      <c r="M126" s="106" t="s">
        <v>1</v>
      </c>
      <c r="N126" s="107" t="s">
        <v>40</v>
      </c>
      <c r="O126" s="108">
        <v>0</v>
      </c>
      <c r="P126" s="108">
        <f t="shared" si="1"/>
        <v>0</v>
      </c>
      <c r="Q126" s="108">
        <v>0</v>
      </c>
      <c r="R126" s="108">
        <f t="shared" si="2"/>
        <v>0</v>
      </c>
      <c r="S126" s="108">
        <v>0</v>
      </c>
      <c r="T126" s="109">
        <f t="shared" si="3"/>
        <v>0</v>
      </c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R126" s="110" t="s">
        <v>214</v>
      </c>
      <c r="AT126" s="110" t="s">
        <v>140</v>
      </c>
      <c r="AU126" s="110" t="s">
        <v>85</v>
      </c>
      <c r="AY126" s="15" t="s">
        <v>138</v>
      </c>
      <c r="BE126" s="111">
        <f t="shared" si="4"/>
        <v>0</v>
      </c>
      <c r="BF126" s="111">
        <f t="shared" si="5"/>
        <v>0</v>
      </c>
      <c r="BG126" s="111">
        <f t="shared" si="6"/>
        <v>0</v>
      </c>
      <c r="BH126" s="111">
        <f t="shared" si="7"/>
        <v>0</v>
      </c>
      <c r="BI126" s="111">
        <f t="shared" si="8"/>
        <v>0</v>
      </c>
      <c r="BJ126" s="15" t="s">
        <v>83</v>
      </c>
      <c r="BK126" s="111">
        <f t="shared" si="9"/>
        <v>0</v>
      </c>
      <c r="BL126" s="15" t="s">
        <v>214</v>
      </c>
      <c r="BM126" s="110" t="s">
        <v>387</v>
      </c>
    </row>
    <row r="127" spans="1:65" s="2" customFormat="1" ht="16.5" customHeight="1">
      <c r="A127" s="22"/>
      <c r="B127" s="103"/>
      <c r="C127" s="104" t="s">
        <v>144</v>
      </c>
      <c r="D127" s="104" t="s">
        <v>140</v>
      </c>
      <c r="E127" s="185" t="s">
        <v>388</v>
      </c>
      <c r="F127" s="186" t="s">
        <v>389</v>
      </c>
      <c r="G127" s="187" t="s">
        <v>379</v>
      </c>
      <c r="H127" s="188">
        <v>1</v>
      </c>
      <c r="I127" s="338">
        <v>0</v>
      </c>
      <c r="J127" s="189">
        <f t="shared" si="0"/>
        <v>0</v>
      </c>
      <c r="K127" s="105"/>
      <c r="L127" s="23"/>
      <c r="M127" s="106" t="s">
        <v>1</v>
      </c>
      <c r="N127" s="107" t="s">
        <v>40</v>
      </c>
      <c r="O127" s="108">
        <v>0</v>
      </c>
      <c r="P127" s="108">
        <f t="shared" si="1"/>
        <v>0</v>
      </c>
      <c r="Q127" s="108">
        <v>0</v>
      </c>
      <c r="R127" s="108">
        <f t="shared" si="2"/>
        <v>0</v>
      </c>
      <c r="S127" s="108">
        <v>0</v>
      </c>
      <c r="T127" s="109">
        <f t="shared" si="3"/>
        <v>0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R127" s="110" t="s">
        <v>214</v>
      </c>
      <c r="AT127" s="110" t="s">
        <v>140</v>
      </c>
      <c r="AU127" s="110" t="s">
        <v>85</v>
      </c>
      <c r="AY127" s="15" t="s">
        <v>138</v>
      </c>
      <c r="BE127" s="111">
        <f t="shared" si="4"/>
        <v>0</v>
      </c>
      <c r="BF127" s="111">
        <f t="shared" si="5"/>
        <v>0</v>
      </c>
      <c r="BG127" s="111">
        <f t="shared" si="6"/>
        <v>0</v>
      </c>
      <c r="BH127" s="111">
        <f t="shared" si="7"/>
        <v>0</v>
      </c>
      <c r="BI127" s="111">
        <f t="shared" si="8"/>
        <v>0</v>
      </c>
      <c r="BJ127" s="15" t="s">
        <v>83</v>
      </c>
      <c r="BK127" s="111">
        <f t="shared" si="9"/>
        <v>0</v>
      </c>
      <c r="BL127" s="15" t="s">
        <v>214</v>
      </c>
      <c r="BM127" s="110" t="s">
        <v>390</v>
      </c>
    </row>
    <row r="128" spans="1:65" s="2" customFormat="1" ht="16.5" customHeight="1">
      <c r="A128" s="22"/>
      <c r="B128" s="103"/>
      <c r="C128" s="104" t="s">
        <v>159</v>
      </c>
      <c r="D128" s="104" t="s">
        <v>140</v>
      </c>
      <c r="E128" s="185" t="s">
        <v>391</v>
      </c>
      <c r="F128" s="186" t="s">
        <v>392</v>
      </c>
      <c r="G128" s="187" t="s">
        <v>379</v>
      </c>
      <c r="H128" s="188">
        <v>1</v>
      </c>
      <c r="I128" s="338">
        <v>0</v>
      </c>
      <c r="J128" s="189">
        <f t="shared" si="0"/>
        <v>0</v>
      </c>
      <c r="K128" s="105"/>
      <c r="L128" s="23"/>
      <c r="M128" s="106" t="s">
        <v>1</v>
      </c>
      <c r="N128" s="107" t="s">
        <v>40</v>
      </c>
      <c r="O128" s="108">
        <v>0</v>
      </c>
      <c r="P128" s="108">
        <f t="shared" si="1"/>
        <v>0</v>
      </c>
      <c r="Q128" s="108">
        <v>0</v>
      </c>
      <c r="R128" s="108">
        <f t="shared" si="2"/>
        <v>0</v>
      </c>
      <c r="S128" s="108">
        <v>0</v>
      </c>
      <c r="T128" s="109">
        <f t="shared" si="3"/>
        <v>0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R128" s="110" t="s">
        <v>214</v>
      </c>
      <c r="AT128" s="110" t="s">
        <v>140</v>
      </c>
      <c r="AU128" s="110" t="s">
        <v>85</v>
      </c>
      <c r="AY128" s="15" t="s">
        <v>138</v>
      </c>
      <c r="BE128" s="111">
        <f t="shared" si="4"/>
        <v>0</v>
      </c>
      <c r="BF128" s="111">
        <f t="shared" si="5"/>
        <v>0</v>
      </c>
      <c r="BG128" s="111">
        <f t="shared" si="6"/>
        <v>0</v>
      </c>
      <c r="BH128" s="111">
        <f t="shared" si="7"/>
        <v>0</v>
      </c>
      <c r="BI128" s="111">
        <f t="shared" si="8"/>
        <v>0</v>
      </c>
      <c r="BJ128" s="15" t="s">
        <v>83</v>
      </c>
      <c r="BK128" s="111">
        <f t="shared" si="9"/>
        <v>0</v>
      </c>
      <c r="BL128" s="15" t="s">
        <v>214</v>
      </c>
      <c r="BM128" s="110" t="s">
        <v>393</v>
      </c>
    </row>
    <row r="129" spans="1:65" s="2" customFormat="1" ht="16.5" customHeight="1">
      <c r="A129" s="22"/>
      <c r="B129" s="103"/>
      <c r="C129" s="104" t="s">
        <v>164</v>
      </c>
      <c r="D129" s="104" t="s">
        <v>140</v>
      </c>
      <c r="E129" s="185" t="s">
        <v>394</v>
      </c>
      <c r="F129" s="186" t="s">
        <v>392</v>
      </c>
      <c r="G129" s="187" t="s">
        <v>386</v>
      </c>
      <c r="H129" s="188">
        <v>1</v>
      </c>
      <c r="I129" s="338">
        <v>0</v>
      </c>
      <c r="J129" s="189">
        <f t="shared" si="0"/>
        <v>0</v>
      </c>
      <c r="K129" s="105"/>
      <c r="L129" s="23"/>
      <c r="M129" s="106" t="s">
        <v>1</v>
      </c>
      <c r="N129" s="107" t="s">
        <v>40</v>
      </c>
      <c r="O129" s="108">
        <v>0</v>
      </c>
      <c r="P129" s="108">
        <f t="shared" si="1"/>
        <v>0</v>
      </c>
      <c r="Q129" s="108">
        <v>0</v>
      </c>
      <c r="R129" s="108">
        <f t="shared" si="2"/>
        <v>0</v>
      </c>
      <c r="S129" s="108">
        <v>0</v>
      </c>
      <c r="T129" s="109">
        <f t="shared" si="3"/>
        <v>0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R129" s="110" t="s">
        <v>214</v>
      </c>
      <c r="AT129" s="110" t="s">
        <v>140</v>
      </c>
      <c r="AU129" s="110" t="s">
        <v>85</v>
      </c>
      <c r="AY129" s="15" t="s">
        <v>138</v>
      </c>
      <c r="BE129" s="111">
        <f t="shared" si="4"/>
        <v>0</v>
      </c>
      <c r="BF129" s="111">
        <f t="shared" si="5"/>
        <v>0</v>
      </c>
      <c r="BG129" s="111">
        <f t="shared" si="6"/>
        <v>0</v>
      </c>
      <c r="BH129" s="111">
        <f t="shared" si="7"/>
        <v>0</v>
      </c>
      <c r="BI129" s="111">
        <f t="shared" si="8"/>
        <v>0</v>
      </c>
      <c r="BJ129" s="15" t="s">
        <v>83</v>
      </c>
      <c r="BK129" s="111">
        <f t="shared" si="9"/>
        <v>0</v>
      </c>
      <c r="BL129" s="15" t="s">
        <v>214</v>
      </c>
      <c r="BM129" s="110" t="s">
        <v>395</v>
      </c>
    </row>
    <row r="130" spans="1:65" s="2" customFormat="1" ht="16.5" customHeight="1">
      <c r="A130" s="22"/>
      <c r="B130" s="103"/>
      <c r="C130" s="104" t="s">
        <v>169</v>
      </c>
      <c r="D130" s="104" t="s">
        <v>140</v>
      </c>
      <c r="E130" s="185" t="s">
        <v>396</v>
      </c>
      <c r="F130" s="186" t="s">
        <v>397</v>
      </c>
      <c r="G130" s="187" t="s">
        <v>386</v>
      </c>
      <c r="H130" s="188">
        <v>1</v>
      </c>
      <c r="I130" s="338">
        <v>0</v>
      </c>
      <c r="J130" s="189">
        <f t="shared" si="0"/>
        <v>0</v>
      </c>
      <c r="K130" s="105"/>
      <c r="L130" s="23"/>
      <c r="M130" s="106" t="s">
        <v>1</v>
      </c>
      <c r="N130" s="107" t="s">
        <v>40</v>
      </c>
      <c r="O130" s="108">
        <v>0</v>
      </c>
      <c r="P130" s="108">
        <f t="shared" si="1"/>
        <v>0</v>
      </c>
      <c r="Q130" s="108">
        <v>0</v>
      </c>
      <c r="R130" s="108">
        <f t="shared" si="2"/>
        <v>0</v>
      </c>
      <c r="S130" s="108">
        <v>0</v>
      </c>
      <c r="T130" s="109">
        <f t="shared" si="3"/>
        <v>0</v>
      </c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R130" s="110" t="s">
        <v>214</v>
      </c>
      <c r="AT130" s="110" t="s">
        <v>140</v>
      </c>
      <c r="AU130" s="110" t="s">
        <v>85</v>
      </c>
      <c r="AY130" s="15" t="s">
        <v>138</v>
      </c>
      <c r="BE130" s="111">
        <f t="shared" si="4"/>
        <v>0</v>
      </c>
      <c r="BF130" s="111">
        <f t="shared" si="5"/>
        <v>0</v>
      </c>
      <c r="BG130" s="111">
        <f t="shared" si="6"/>
        <v>0</v>
      </c>
      <c r="BH130" s="111">
        <f t="shared" si="7"/>
        <v>0</v>
      </c>
      <c r="BI130" s="111">
        <f t="shared" si="8"/>
        <v>0</v>
      </c>
      <c r="BJ130" s="15" t="s">
        <v>83</v>
      </c>
      <c r="BK130" s="111">
        <f t="shared" si="9"/>
        <v>0</v>
      </c>
      <c r="BL130" s="15" t="s">
        <v>214</v>
      </c>
      <c r="BM130" s="110" t="s">
        <v>398</v>
      </c>
    </row>
    <row r="131" spans="1:65" s="2" customFormat="1" ht="16.5" customHeight="1">
      <c r="A131" s="22"/>
      <c r="B131" s="103"/>
      <c r="C131" s="104" t="s">
        <v>173</v>
      </c>
      <c r="D131" s="104" t="s">
        <v>140</v>
      </c>
      <c r="E131" s="185" t="s">
        <v>399</v>
      </c>
      <c r="F131" s="186" t="s">
        <v>400</v>
      </c>
      <c r="G131" s="187" t="s">
        <v>386</v>
      </c>
      <c r="H131" s="188">
        <v>1</v>
      </c>
      <c r="I131" s="338">
        <v>0</v>
      </c>
      <c r="J131" s="189">
        <f t="shared" si="0"/>
        <v>0</v>
      </c>
      <c r="K131" s="105"/>
      <c r="L131" s="23"/>
      <c r="M131" s="106" t="s">
        <v>1</v>
      </c>
      <c r="N131" s="107" t="s">
        <v>40</v>
      </c>
      <c r="O131" s="108">
        <v>0</v>
      </c>
      <c r="P131" s="108">
        <f t="shared" si="1"/>
        <v>0</v>
      </c>
      <c r="Q131" s="108">
        <v>0</v>
      </c>
      <c r="R131" s="108">
        <f t="shared" si="2"/>
        <v>0</v>
      </c>
      <c r="S131" s="108">
        <v>0</v>
      </c>
      <c r="T131" s="109">
        <f t="shared" si="3"/>
        <v>0</v>
      </c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R131" s="110" t="s">
        <v>214</v>
      </c>
      <c r="AT131" s="110" t="s">
        <v>140</v>
      </c>
      <c r="AU131" s="110" t="s">
        <v>85</v>
      </c>
      <c r="AY131" s="15" t="s">
        <v>138</v>
      </c>
      <c r="BE131" s="111">
        <f t="shared" si="4"/>
        <v>0</v>
      </c>
      <c r="BF131" s="111">
        <f t="shared" si="5"/>
        <v>0</v>
      </c>
      <c r="BG131" s="111">
        <f t="shared" si="6"/>
        <v>0</v>
      </c>
      <c r="BH131" s="111">
        <f t="shared" si="7"/>
        <v>0</v>
      </c>
      <c r="BI131" s="111">
        <f t="shared" si="8"/>
        <v>0</v>
      </c>
      <c r="BJ131" s="15" t="s">
        <v>83</v>
      </c>
      <c r="BK131" s="111">
        <f t="shared" si="9"/>
        <v>0</v>
      </c>
      <c r="BL131" s="15" t="s">
        <v>214</v>
      </c>
      <c r="BM131" s="110" t="s">
        <v>401</v>
      </c>
    </row>
    <row r="132" spans="1:65" s="2" customFormat="1" ht="16.5" customHeight="1">
      <c r="A132" s="22"/>
      <c r="B132" s="103"/>
      <c r="C132" s="104" t="s">
        <v>182</v>
      </c>
      <c r="D132" s="104" t="s">
        <v>140</v>
      </c>
      <c r="E132" s="185" t="s">
        <v>402</v>
      </c>
      <c r="F132" s="186" t="s">
        <v>403</v>
      </c>
      <c r="G132" s="187" t="s">
        <v>386</v>
      </c>
      <c r="H132" s="188">
        <v>1</v>
      </c>
      <c r="I132" s="338">
        <v>0</v>
      </c>
      <c r="J132" s="189">
        <f t="shared" si="0"/>
        <v>0</v>
      </c>
      <c r="K132" s="105"/>
      <c r="L132" s="23"/>
      <c r="M132" s="106" t="s">
        <v>1</v>
      </c>
      <c r="N132" s="107" t="s">
        <v>40</v>
      </c>
      <c r="O132" s="108">
        <v>0</v>
      </c>
      <c r="P132" s="108">
        <f t="shared" si="1"/>
        <v>0</v>
      </c>
      <c r="Q132" s="108">
        <v>0</v>
      </c>
      <c r="R132" s="108">
        <f t="shared" si="2"/>
        <v>0</v>
      </c>
      <c r="S132" s="108">
        <v>0</v>
      </c>
      <c r="T132" s="109">
        <f t="shared" si="3"/>
        <v>0</v>
      </c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R132" s="110" t="s">
        <v>214</v>
      </c>
      <c r="AT132" s="110" t="s">
        <v>140</v>
      </c>
      <c r="AU132" s="110" t="s">
        <v>85</v>
      </c>
      <c r="AY132" s="15" t="s">
        <v>138</v>
      </c>
      <c r="BE132" s="111">
        <f t="shared" si="4"/>
        <v>0</v>
      </c>
      <c r="BF132" s="111">
        <f t="shared" si="5"/>
        <v>0</v>
      </c>
      <c r="BG132" s="111">
        <f t="shared" si="6"/>
        <v>0</v>
      </c>
      <c r="BH132" s="111">
        <f t="shared" si="7"/>
        <v>0</v>
      </c>
      <c r="BI132" s="111">
        <f t="shared" si="8"/>
        <v>0</v>
      </c>
      <c r="BJ132" s="15" t="s">
        <v>83</v>
      </c>
      <c r="BK132" s="111">
        <f t="shared" si="9"/>
        <v>0</v>
      </c>
      <c r="BL132" s="15" t="s">
        <v>214</v>
      </c>
      <c r="BM132" s="110" t="s">
        <v>404</v>
      </c>
    </row>
    <row r="133" spans="1:65" s="12" customFormat="1" ht="22.9" customHeight="1">
      <c r="B133" s="95"/>
      <c r="D133" s="96" t="s">
        <v>74</v>
      </c>
      <c r="E133" s="183" t="s">
        <v>405</v>
      </c>
      <c r="F133" s="183" t="s">
        <v>406</v>
      </c>
      <c r="G133" s="176"/>
      <c r="H133" s="176"/>
      <c r="I133" s="239"/>
      <c r="J133" s="184">
        <f>BK133</f>
        <v>0</v>
      </c>
      <c r="L133" s="95"/>
      <c r="M133" s="97"/>
      <c r="N133" s="98"/>
      <c r="O133" s="98"/>
      <c r="P133" s="99">
        <f>SUM(P134:P138)</f>
        <v>0</v>
      </c>
      <c r="Q133" s="98"/>
      <c r="R133" s="99">
        <f>SUM(R134:R138)</f>
        <v>0</v>
      </c>
      <c r="S133" s="98"/>
      <c r="T133" s="100">
        <f>SUM(T134:T138)</f>
        <v>0</v>
      </c>
      <c r="AR133" s="96" t="s">
        <v>85</v>
      </c>
      <c r="AT133" s="101" t="s">
        <v>74</v>
      </c>
      <c r="AU133" s="101" t="s">
        <v>83</v>
      </c>
      <c r="AY133" s="96" t="s">
        <v>138</v>
      </c>
      <c r="BK133" s="102">
        <f>SUM(BK134:BK138)</f>
        <v>0</v>
      </c>
    </row>
    <row r="134" spans="1:65" s="2" customFormat="1" ht="16.5" customHeight="1">
      <c r="A134" s="22"/>
      <c r="B134" s="103"/>
      <c r="C134" s="104" t="s">
        <v>187</v>
      </c>
      <c r="D134" s="104" t="s">
        <v>140</v>
      </c>
      <c r="E134" s="185" t="s">
        <v>407</v>
      </c>
      <c r="F134" s="186" t="s">
        <v>385</v>
      </c>
      <c r="G134" s="187" t="s">
        <v>386</v>
      </c>
      <c r="H134" s="188">
        <v>1</v>
      </c>
      <c r="I134" s="338">
        <v>0</v>
      </c>
      <c r="J134" s="189">
        <f>ROUND(I134*H134,2)</f>
        <v>0</v>
      </c>
      <c r="K134" s="105"/>
      <c r="L134" s="23"/>
      <c r="M134" s="106" t="s">
        <v>1</v>
      </c>
      <c r="N134" s="107" t="s">
        <v>40</v>
      </c>
      <c r="O134" s="108">
        <v>0</v>
      </c>
      <c r="P134" s="108">
        <f>O134*H134</f>
        <v>0</v>
      </c>
      <c r="Q134" s="108">
        <v>0</v>
      </c>
      <c r="R134" s="108">
        <f>Q134*H134</f>
        <v>0</v>
      </c>
      <c r="S134" s="108">
        <v>0</v>
      </c>
      <c r="T134" s="109">
        <f>S134*H134</f>
        <v>0</v>
      </c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R134" s="110" t="s">
        <v>214</v>
      </c>
      <c r="AT134" s="110" t="s">
        <v>140</v>
      </c>
      <c r="AU134" s="110" t="s">
        <v>85</v>
      </c>
      <c r="AY134" s="15" t="s">
        <v>138</v>
      </c>
      <c r="BE134" s="111">
        <f>IF(N134="základní",J134,0)</f>
        <v>0</v>
      </c>
      <c r="BF134" s="111">
        <f>IF(N134="snížená",J134,0)</f>
        <v>0</v>
      </c>
      <c r="BG134" s="111">
        <f>IF(N134="zákl. přenesená",J134,0)</f>
        <v>0</v>
      </c>
      <c r="BH134" s="111">
        <f>IF(N134="sníž. přenesená",J134,0)</f>
        <v>0</v>
      </c>
      <c r="BI134" s="111">
        <f>IF(N134="nulová",J134,0)</f>
        <v>0</v>
      </c>
      <c r="BJ134" s="15" t="s">
        <v>83</v>
      </c>
      <c r="BK134" s="111">
        <f>ROUND(I134*H134,2)</f>
        <v>0</v>
      </c>
      <c r="BL134" s="15" t="s">
        <v>214</v>
      </c>
      <c r="BM134" s="110" t="s">
        <v>408</v>
      </c>
    </row>
    <row r="135" spans="1:65" s="2" customFormat="1" ht="16.5" customHeight="1">
      <c r="A135" s="22"/>
      <c r="B135" s="103"/>
      <c r="C135" s="104" t="s">
        <v>191</v>
      </c>
      <c r="D135" s="104" t="s">
        <v>140</v>
      </c>
      <c r="E135" s="185" t="s">
        <v>409</v>
      </c>
      <c r="F135" s="186" t="s">
        <v>410</v>
      </c>
      <c r="G135" s="187" t="s">
        <v>386</v>
      </c>
      <c r="H135" s="188">
        <v>1</v>
      </c>
      <c r="I135" s="338">
        <v>0</v>
      </c>
      <c r="J135" s="189">
        <f>ROUND(I135*H135,2)</f>
        <v>0</v>
      </c>
      <c r="K135" s="105"/>
      <c r="L135" s="23"/>
      <c r="M135" s="106" t="s">
        <v>1</v>
      </c>
      <c r="N135" s="107" t="s">
        <v>40</v>
      </c>
      <c r="O135" s="108">
        <v>0</v>
      </c>
      <c r="P135" s="108">
        <f>O135*H135</f>
        <v>0</v>
      </c>
      <c r="Q135" s="108">
        <v>0</v>
      </c>
      <c r="R135" s="108">
        <f>Q135*H135</f>
        <v>0</v>
      </c>
      <c r="S135" s="108">
        <v>0</v>
      </c>
      <c r="T135" s="109">
        <f>S135*H135</f>
        <v>0</v>
      </c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R135" s="110" t="s">
        <v>214</v>
      </c>
      <c r="AT135" s="110" t="s">
        <v>140</v>
      </c>
      <c r="AU135" s="110" t="s">
        <v>85</v>
      </c>
      <c r="AY135" s="15" t="s">
        <v>138</v>
      </c>
      <c r="BE135" s="111">
        <f>IF(N135="základní",J135,0)</f>
        <v>0</v>
      </c>
      <c r="BF135" s="111">
        <f>IF(N135="snížená",J135,0)</f>
        <v>0</v>
      </c>
      <c r="BG135" s="111">
        <f>IF(N135="zákl. přenesená",J135,0)</f>
        <v>0</v>
      </c>
      <c r="BH135" s="111">
        <f>IF(N135="sníž. přenesená",J135,0)</f>
        <v>0</v>
      </c>
      <c r="BI135" s="111">
        <f>IF(N135="nulová",J135,0)</f>
        <v>0</v>
      </c>
      <c r="BJ135" s="15" t="s">
        <v>83</v>
      </c>
      <c r="BK135" s="111">
        <f>ROUND(I135*H135,2)</f>
        <v>0</v>
      </c>
      <c r="BL135" s="15" t="s">
        <v>214</v>
      </c>
      <c r="BM135" s="110" t="s">
        <v>411</v>
      </c>
    </row>
    <row r="136" spans="1:65" s="2" customFormat="1" ht="16.5" customHeight="1">
      <c r="A136" s="22"/>
      <c r="B136" s="103"/>
      <c r="C136" s="104" t="s">
        <v>8</v>
      </c>
      <c r="D136" s="104" t="s">
        <v>140</v>
      </c>
      <c r="E136" s="185" t="s">
        <v>412</v>
      </c>
      <c r="F136" s="186" t="s">
        <v>413</v>
      </c>
      <c r="G136" s="187" t="s">
        <v>386</v>
      </c>
      <c r="H136" s="188">
        <v>1</v>
      </c>
      <c r="I136" s="338">
        <v>0</v>
      </c>
      <c r="J136" s="189">
        <f>ROUND(I136*H136,2)</f>
        <v>0</v>
      </c>
      <c r="K136" s="105"/>
      <c r="L136" s="23"/>
      <c r="M136" s="106" t="s">
        <v>1</v>
      </c>
      <c r="N136" s="107" t="s">
        <v>40</v>
      </c>
      <c r="O136" s="108">
        <v>0</v>
      </c>
      <c r="P136" s="108">
        <f>O136*H136</f>
        <v>0</v>
      </c>
      <c r="Q136" s="108">
        <v>0</v>
      </c>
      <c r="R136" s="108">
        <f>Q136*H136</f>
        <v>0</v>
      </c>
      <c r="S136" s="108">
        <v>0</v>
      </c>
      <c r="T136" s="109">
        <f>S136*H136</f>
        <v>0</v>
      </c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R136" s="110" t="s">
        <v>214</v>
      </c>
      <c r="AT136" s="110" t="s">
        <v>140</v>
      </c>
      <c r="AU136" s="110" t="s">
        <v>85</v>
      </c>
      <c r="AY136" s="15" t="s">
        <v>138</v>
      </c>
      <c r="BE136" s="111">
        <f>IF(N136="základní",J136,0)</f>
        <v>0</v>
      </c>
      <c r="BF136" s="111">
        <f>IF(N136="snížená",J136,0)</f>
        <v>0</v>
      </c>
      <c r="BG136" s="111">
        <f>IF(N136="zákl. přenesená",J136,0)</f>
        <v>0</v>
      </c>
      <c r="BH136" s="111">
        <f>IF(N136="sníž. přenesená",J136,0)</f>
        <v>0</v>
      </c>
      <c r="BI136" s="111">
        <f>IF(N136="nulová",J136,0)</f>
        <v>0</v>
      </c>
      <c r="BJ136" s="15" t="s">
        <v>83</v>
      </c>
      <c r="BK136" s="111">
        <f>ROUND(I136*H136,2)</f>
        <v>0</v>
      </c>
      <c r="BL136" s="15" t="s">
        <v>214</v>
      </c>
      <c r="BM136" s="110" t="s">
        <v>414</v>
      </c>
    </row>
    <row r="137" spans="1:65" s="2" customFormat="1" ht="16.5" customHeight="1">
      <c r="A137" s="22"/>
      <c r="B137" s="103"/>
      <c r="C137" s="104" t="s">
        <v>199</v>
      </c>
      <c r="D137" s="104" t="s">
        <v>140</v>
      </c>
      <c r="E137" s="185" t="s">
        <v>415</v>
      </c>
      <c r="F137" s="186" t="s">
        <v>397</v>
      </c>
      <c r="G137" s="187" t="s">
        <v>386</v>
      </c>
      <c r="H137" s="188">
        <v>1</v>
      </c>
      <c r="I137" s="338">
        <v>0</v>
      </c>
      <c r="J137" s="189">
        <f>ROUND(I137*H137,2)</f>
        <v>0</v>
      </c>
      <c r="K137" s="105"/>
      <c r="L137" s="23"/>
      <c r="M137" s="106" t="s">
        <v>1</v>
      </c>
      <c r="N137" s="107" t="s">
        <v>40</v>
      </c>
      <c r="O137" s="108">
        <v>0</v>
      </c>
      <c r="P137" s="108">
        <f>O137*H137</f>
        <v>0</v>
      </c>
      <c r="Q137" s="108">
        <v>0</v>
      </c>
      <c r="R137" s="108">
        <f>Q137*H137</f>
        <v>0</v>
      </c>
      <c r="S137" s="108">
        <v>0</v>
      </c>
      <c r="T137" s="109">
        <f>S137*H137</f>
        <v>0</v>
      </c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R137" s="110" t="s">
        <v>214</v>
      </c>
      <c r="AT137" s="110" t="s">
        <v>140</v>
      </c>
      <c r="AU137" s="110" t="s">
        <v>85</v>
      </c>
      <c r="AY137" s="15" t="s">
        <v>138</v>
      </c>
      <c r="BE137" s="111">
        <f>IF(N137="základní",J137,0)</f>
        <v>0</v>
      </c>
      <c r="BF137" s="111">
        <f>IF(N137="snížená",J137,0)</f>
        <v>0</v>
      </c>
      <c r="BG137" s="111">
        <f>IF(N137="zákl. přenesená",J137,0)</f>
        <v>0</v>
      </c>
      <c r="BH137" s="111">
        <f>IF(N137="sníž. přenesená",J137,0)</f>
        <v>0</v>
      </c>
      <c r="BI137" s="111">
        <f>IF(N137="nulová",J137,0)</f>
        <v>0</v>
      </c>
      <c r="BJ137" s="15" t="s">
        <v>83</v>
      </c>
      <c r="BK137" s="111">
        <f>ROUND(I137*H137,2)</f>
        <v>0</v>
      </c>
      <c r="BL137" s="15" t="s">
        <v>214</v>
      </c>
      <c r="BM137" s="110" t="s">
        <v>416</v>
      </c>
    </row>
    <row r="138" spans="1:65" s="2" customFormat="1" ht="16.5" customHeight="1">
      <c r="A138" s="22"/>
      <c r="B138" s="103"/>
      <c r="C138" s="104" t="s">
        <v>204</v>
      </c>
      <c r="D138" s="104" t="s">
        <v>140</v>
      </c>
      <c r="E138" s="185" t="s">
        <v>417</v>
      </c>
      <c r="F138" s="186" t="s">
        <v>400</v>
      </c>
      <c r="G138" s="187" t="s">
        <v>386</v>
      </c>
      <c r="H138" s="188">
        <v>1</v>
      </c>
      <c r="I138" s="338">
        <v>0</v>
      </c>
      <c r="J138" s="189">
        <f>ROUND(I138*H138,2)</f>
        <v>0</v>
      </c>
      <c r="K138" s="105"/>
      <c r="L138" s="23"/>
      <c r="M138" s="106" t="s">
        <v>1</v>
      </c>
      <c r="N138" s="107" t="s">
        <v>40</v>
      </c>
      <c r="O138" s="108">
        <v>0</v>
      </c>
      <c r="P138" s="108">
        <f>O138*H138</f>
        <v>0</v>
      </c>
      <c r="Q138" s="108">
        <v>0</v>
      </c>
      <c r="R138" s="108">
        <f>Q138*H138</f>
        <v>0</v>
      </c>
      <c r="S138" s="108">
        <v>0</v>
      </c>
      <c r="T138" s="109">
        <f>S138*H138</f>
        <v>0</v>
      </c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R138" s="110" t="s">
        <v>214</v>
      </c>
      <c r="AT138" s="110" t="s">
        <v>140</v>
      </c>
      <c r="AU138" s="110" t="s">
        <v>85</v>
      </c>
      <c r="AY138" s="15" t="s">
        <v>138</v>
      </c>
      <c r="BE138" s="111">
        <f>IF(N138="základní",J138,0)</f>
        <v>0</v>
      </c>
      <c r="BF138" s="111">
        <f>IF(N138="snížená",J138,0)</f>
        <v>0</v>
      </c>
      <c r="BG138" s="111">
        <f>IF(N138="zákl. přenesená",J138,0)</f>
        <v>0</v>
      </c>
      <c r="BH138" s="111">
        <f>IF(N138="sníž. přenesená",J138,0)</f>
        <v>0</v>
      </c>
      <c r="BI138" s="111">
        <f>IF(N138="nulová",J138,0)</f>
        <v>0</v>
      </c>
      <c r="BJ138" s="15" t="s">
        <v>83</v>
      </c>
      <c r="BK138" s="111">
        <f>ROUND(I138*H138,2)</f>
        <v>0</v>
      </c>
      <c r="BL138" s="15" t="s">
        <v>214</v>
      </c>
      <c r="BM138" s="110" t="s">
        <v>418</v>
      </c>
    </row>
    <row r="139" spans="1:65" s="12" customFormat="1" ht="22.9" customHeight="1">
      <c r="B139" s="95"/>
      <c r="D139" s="96" t="s">
        <v>74</v>
      </c>
      <c r="E139" s="183" t="s">
        <v>419</v>
      </c>
      <c r="F139" s="183" t="s">
        <v>420</v>
      </c>
      <c r="G139" s="176"/>
      <c r="H139" s="176"/>
      <c r="I139" s="239"/>
      <c r="J139" s="184">
        <f>BK139</f>
        <v>0</v>
      </c>
      <c r="L139" s="95"/>
      <c r="M139" s="97"/>
      <c r="N139" s="98"/>
      <c r="O139" s="98"/>
      <c r="P139" s="99">
        <f>SUM(P140:P152)</f>
        <v>0</v>
      </c>
      <c r="Q139" s="98"/>
      <c r="R139" s="99">
        <f>SUM(R140:R152)</f>
        <v>0</v>
      </c>
      <c r="S139" s="98"/>
      <c r="T139" s="100">
        <f>SUM(T140:T152)</f>
        <v>0</v>
      </c>
      <c r="AR139" s="96" t="s">
        <v>85</v>
      </c>
      <c r="AT139" s="101" t="s">
        <v>74</v>
      </c>
      <c r="AU139" s="101" t="s">
        <v>83</v>
      </c>
      <c r="AY139" s="96" t="s">
        <v>138</v>
      </c>
      <c r="BK139" s="102">
        <f>SUM(BK140:BK152)</f>
        <v>0</v>
      </c>
    </row>
    <row r="140" spans="1:65" s="2" customFormat="1" ht="24.2" customHeight="1">
      <c r="A140" s="22"/>
      <c r="B140" s="103"/>
      <c r="C140" s="104" t="s">
        <v>209</v>
      </c>
      <c r="D140" s="104" t="s">
        <v>140</v>
      </c>
      <c r="E140" s="185" t="s">
        <v>421</v>
      </c>
      <c r="F140" s="186" t="s">
        <v>422</v>
      </c>
      <c r="G140" s="187" t="s">
        <v>167</v>
      </c>
      <c r="H140" s="188">
        <v>90</v>
      </c>
      <c r="I140" s="338">
        <v>0</v>
      </c>
      <c r="J140" s="189">
        <f t="shared" ref="J140:J152" si="10">ROUND(I140*H140,2)</f>
        <v>0</v>
      </c>
      <c r="K140" s="105"/>
      <c r="L140" s="23"/>
      <c r="M140" s="106" t="s">
        <v>1</v>
      </c>
      <c r="N140" s="107" t="s">
        <v>40</v>
      </c>
      <c r="O140" s="108">
        <v>0</v>
      </c>
      <c r="P140" s="108">
        <f t="shared" ref="P140:P152" si="11">O140*H140</f>
        <v>0</v>
      </c>
      <c r="Q140" s="108">
        <v>0</v>
      </c>
      <c r="R140" s="108">
        <f t="shared" ref="R140:R152" si="12">Q140*H140</f>
        <v>0</v>
      </c>
      <c r="S140" s="108">
        <v>0</v>
      </c>
      <c r="T140" s="109">
        <f t="shared" ref="T140:T152" si="13">S140*H140</f>
        <v>0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R140" s="110" t="s">
        <v>214</v>
      </c>
      <c r="AT140" s="110" t="s">
        <v>140</v>
      </c>
      <c r="AU140" s="110" t="s">
        <v>85</v>
      </c>
      <c r="AY140" s="15" t="s">
        <v>138</v>
      </c>
      <c r="BE140" s="111">
        <f t="shared" ref="BE140:BE152" si="14">IF(N140="základní",J140,0)</f>
        <v>0</v>
      </c>
      <c r="BF140" s="111">
        <f t="shared" ref="BF140:BF152" si="15">IF(N140="snížená",J140,0)</f>
        <v>0</v>
      </c>
      <c r="BG140" s="111">
        <f t="shared" ref="BG140:BG152" si="16">IF(N140="zákl. přenesená",J140,0)</f>
        <v>0</v>
      </c>
      <c r="BH140" s="111">
        <f t="shared" ref="BH140:BH152" si="17">IF(N140="sníž. přenesená",J140,0)</f>
        <v>0</v>
      </c>
      <c r="BI140" s="111">
        <f t="shared" ref="BI140:BI152" si="18">IF(N140="nulová",J140,0)</f>
        <v>0</v>
      </c>
      <c r="BJ140" s="15" t="s">
        <v>83</v>
      </c>
      <c r="BK140" s="111">
        <f t="shared" ref="BK140:BK152" si="19">ROUND(I140*H140,2)</f>
        <v>0</v>
      </c>
      <c r="BL140" s="15" t="s">
        <v>214</v>
      </c>
      <c r="BM140" s="110" t="s">
        <v>423</v>
      </c>
    </row>
    <row r="141" spans="1:65" s="2" customFormat="1" ht="16.5" customHeight="1">
      <c r="A141" s="22"/>
      <c r="B141" s="103"/>
      <c r="C141" s="104" t="s">
        <v>214</v>
      </c>
      <c r="D141" s="104" t="s">
        <v>140</v>
      </c>
      <c r="E141" s="185" t="s">
        <v>424</v>
      </c>
      <c r="F141" s="186" t="s">
        <v>425</v>
      </c>
      <c r="G141" s="187" t="s">
        <v>167</v>
      </c>
      <c r="H141" s="188">
        <v>400</v>
      </c>
      <c r="I141" s="338">
        <v>0</v>
      </c>
      <c r="J141" s="189">
        <f t="shared" si="10"/>
        <v>0</v>
      </c>
      <c r="K141" s="105"/>
      <c r="L141" s="23"/>
      <c r="M141" s="106" t="s">
        <v>1</v>
      </c>
      <c r="N141" s="107" t="s">
        <v>40</v>
      </c>
      <c r="O141" s="108">
        <v>0</v>
      </c>
      <c r="P141" s="108">
        <f t="shared" si="11"/>
        <v>0</v>
      </c>
      <c r="Q141" s="108">
        <v>0</v>
      </c>
      <c r="R141" s="108">
        <f t="shared" si="12"/>
        <v>0</v>
      </c>
      <c r="S141" s="108">
        <v>0</v>
      </c>
      <c r="T141" s="109">
        <f t="shared" si="13"/>
        <v>0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R141" s="110" t="s">
        <v>214</v>
      </c>
      <c r="AT141" s="110" t="s">
        <v>140</v>
      </c>
      <c r="AU141" s="110" t="s">
        <v>85</v>
      </c>
      <c r="AY141" s="15" t="s">
        <v>138</v>
      </c>
      <c r="BE141" s="111">
        <f t="shared" si="14"/>
        <v>0</v>
      </c>
      <c r="BF141" s="111">
        <f t="shared" si="15"/>
        <v>0</v>
      </c>
      <c r="BG141" s="111">
        <f t="shared" si="16"/>
        <v>0</v>
      </c>
      <c r="BH141" s="111">
        <f t="shared" si="17"/>
        <v>0</v>
      </c>
      <c r="BI141" s="111">
        <f t="shared" si="18"/>
        <v>0</v>
      </c>
      <c r="BJ141" s="15" t="s">
        <v>83</v>
      </c>
      <c r="BK141" s="111">
        <f t="shared" si="19"/>
        <v>0</v>
      </c>
      <c r="BL141" s="15" t="s">
        <v>214</v>
      </c>
      <c r="BM141" s="110" t="s">
        <v>426</v>
      </c>
    </row>
    <row r="142" spans="1:65" s="2" customFormat="1" ht="16.5" customHeight="1">
      <c r="A142" s="22"/>
      <c r="B142" s="103"/>
      <c r="C142" s="104" t="s">
        <v>218</v>
      </c>
      <c r="D142" s="104" t="s">
        <v>140</v>
      </c>
      <c r="E142" s="185" t="s">
        <v>427</v>
      </c>
      <c r="F142" s="186" t="s">
        <v>428</v>
      </c>
      <c r="G142" s="187" t="s">
        <v>167</v>
      </c>
      <c r="H142" s="188">
        <v>50</v>
      </c>
      <c r="I142" s="338">
        <v>0</v>
      </c>
      <c r="J142" s="189">
        <f t="shared" si="10"/>
        <v>0</v>
      </c>
      <c r="K142" s="105"/>
      <c r="L142" s="23"/>
      <c r="M142" s="106" t="s">
        <v>1</v>
      </c>
      <c r="N142" s="107" t="s">
        <v>40</v>
      </c>
      <c r="O142" s="108">
        <v>0</v>
      </c>
      <c r="P142" s="108">
        <f t="shared" si="11"/>
        <v>0</v>
      </c>
      <c r="Q142" s="108">
        <v>0</v>
      </c>
      <c r="R142" s="108">
        <f t="shared" si="12"/>
        <v>0</v>
      </c>
      <c r="S142" s="108">
        <v>0</v>
      </c>
      <c r="T142" s="109">
        <f t="shared" si="13"/>
        <v>0</v>
      </c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R142" s="110" t="s">
        <v>214</v>
      </c>
      <c r="AT142" s="110" t="s">
        <v>140</v>
      </c>
      <c r="AU142" s="110" t="s">
        <v>85</v>
      </c>
      <c r="AY142" s="15" t="s">
        <v>138</v>
      </c>
      <c r="BE142" s="111">
        <f t="shared" si="14"/>
        <v>0</v>
      </c>
      <c r="BF142" s="111">
        <f t="shared" si="15"/>
        <v>0</v>
      </c>
      <c r="BG142" s="111">
        <f t="shared" si="16"/>
        <v>0</v>
      </c>
      <c r="BH142" s="111">
        <f t="shared" si="17"/>
        <v>0</v>
      </c>
      <c r="BI142" s="111">
        <f t="shared" si="18"/>
        <v>0</v>
      </c>
      <c r="BJ142" s="15" t="s">
        <v>83</v>
      </c>
      <c r="BK142" s="111">
        <f t="shared" si="19"/>
        <v>0</v>
      </c>
      <c r="BL142" s="15" t="s">
        <v>214</v>
      </c>
      <c r="BM142" s="110" t="s">
        <v>429</v>
      </c>
    </row>
    <row r="143" spans="1:65" s="2" customFormat="1" ht="16.5" customHeight="1">
      <c r="A143" s="22"/>
      <c r="B143" s="103"/>
      <c r="C143" s="104" t="s">
        <v>222</v>
      </c>
      <c r="D143" s="104" t="s">
        <v>140</v>
      </c>
      <c r="E143" s="185" t="s">
        <v>430</v>
      </c>
      <c r="F143" s="186" t="s">
        <v>431</v>
      </c>
      <c r="G143" s="187" t="s">
        <v>167</v>
      </c>
      <c r="H143" s="188">
        <v>125</v>
      </c>
      <c r="I143" s="338">
        <v>0</v>
      </c>
      <c r="J143" s="189">
        <f t="shared" si="10"/>
        <v>0</v>
      </c>
      <c r="K143" s="105"/>
      <c r="L143" s="23"/>
      <c r="M143" s="106" t="s">
        <v>1</v>
      </c>
      <c r="N143" s="107" t="s">
        <v>40</v>
      </c>
      <c r="O143" s="108">
        <v>0</v>
      </c>
      <c r="P143" s="108">
        <f t="shared" si="11"/>
        <v>0</v>
      </c>
      <c r="Q143" s="108">
        <v>0</v>
      </c>
      <c r="R143" s="108">
        <f t="shared" si="12"/>
        <v>0</v>
      </c>
      <c r="S143" s="108">
        <v>0</v>
      </c>
      <c r="T143" s="109">
        <f t="shared" si="13"/>
        <v>0</v>
      </c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R143" s="110" t="s">
        <v>214</v>
      </c>
      <c r="AT143" s="110" t="s">
        <v>140</v>
      </c>
      <c r="AU143" s="110" t="s">
        <v>85</v>
      </c>
      <c r="AY143" s="15" t="s">
        <v>138</v>
      </c>
      <c r="BE143" s="111">
        <f t="shared" si="14"/>
        <v>0</v>
      </c>
      <c r="BF143" s="111">
        <f t="shared" si="15"/>
        <v>0</v>
      </c>
      <c r="BG143" s="111">
        <f t="shared" si="16"/>
        <v>0</v>
      </c>
      <c r="BH143" s="111">
        <f t="shared" si="17"/>
        <v>0</v>
      </c>
      <c r="BI143" s="111">
        <f t="shared" si="18"/>
        <v>0</v>
      </c>
      <c r="BJ143" s="15" t="s">
        <v>83</v>
      </c>
      <c r="BK143" s="111">
        <f t="shared" si="19"/>
        <v>0</v>
      </c>
      <c r="BL143" s="15" t="s">
        <v>214</v>
      </c>
      <c r="BM143" s="110" t="s">
        <v>432</v>
      </c>
    </row>
    <row r="144" spans="1:65" s="2" customFormat="1" ht="16.5" customHeight="1">
      <c r="A144" s="22"/>
      <c r="B144" s="103"/>
      <c r="C144" s="104" t="s">
        <v>226</v>
      </c>
      <c r="D144" s="104" t="s">
        <v>140</v>
      </c>
      <c r="E144" s="185" t="s">
        <v>433</v>
      </c>
      <c r="F144" s="186" t="s">
        <v>434</v>
      </c>
      <c r="G144" s="187" t="s">
        <v>167</v>
      </c>
      <c r="H144" s="188">
        <v>115</v>
      </c>
      <c r="I144" s="338">
        <v>0</v>
      </c>
      <c r="J144" s="189">
        <f t="shared" si="10"/>
        <v>0</v>
      </c>
      <c r="K144" s="105"/>
      <c r="L144" s="23"/>
      <c r="M144" s="106" t="s">
        <v>1</v>
      </c>
      <c r="N144" s="107" t="s">
        <v>40</v>
      </c>
      <c r="O144" s="108">
        <v>0</v>
      </c>
      <c r="P144" s="108">
        <f t="shared" si="11"/>
        <v>0</v>
      </c>
      <c r="Q144" s="108">
        <v>0</v>
      </c>
      <c r="R144" s="108">
        <f t="shared" si="12"/>
        <v>0</v>
      </c>
      <c r="S144" s="108">
        <v>0</v>
      </c>
      <c r="T144" s="109">
        <f t="shared" si="13"/>
        <v>0</v>
      </c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R144" s="110" t="s">
        <v>214</v>
      </c>
      <c r="AT144" s="110" t="s">
        <v>140</v>
      </c>
      <c r="AU144" s="110" t="s">
        <v>85</v>
      </c>
      <c r="AY144" s="15" t="s">
        <v>138</v>
      </c>
      <c r="BE144" s="111">
        <f t="shared" si="14"/>
        <v>0</v>
      </c>
      <c r="BF144" s="111">
        <f t="shared" si="15"/>
        <v>0</v>
      </c>
      <c r="BG144" s="111">
        <f t="shared" si="16"/>
        <v>0</v>
      </c>
      <c r="BH144" s="111">
        <f t="shared" si="17"/>
        <v>0</v>
      </c>
      <c r="BI144" s="111">
        <f t="shared" si="18"/>
        <v>0</v>
      </c>
      <c r="BJ144" s="15" t="s">
        <v>83</v>
      </c>
      <c r="BK144" s="111">
        <f t="shared" si="19"/>
        <v>0</v>
      </c>
      <c r="BL144" s="15" t="s">
        <v>214</v>
      </c>
      <c r="BM144" s="110" t="s">
        <v>435</v>
      </c>
    </row>
    <row r="145" spans="1:65" s="2" customFormat="1" ht="16.5" customHeight="1">
      <c r="A145" s="22"/>
      <c r="B145" s="103"/>
      <c r="C145" s="104" t="s">
        <v>230</v>
      </c>
      <c r="D145" s="104" t="s">
        <v>140</v>
      </c>
      <c r="E145" s="185" t="s">
        <v>436</v>
      </c>
      <c r="F145" s="186" t="s">
        <v>437</v>
      </c>
      <c r="G145" s="187" t="s">
        <v>167</v>
      </c>
      <c r="H145" s="188">
        <v>50</v>
      </c>
      <c r="I145" s="338">
        <v>0</v>
      </c>
      <c r="J145" s="189">
        <f t="shared" si="10"/>
        <v>0</v>
      </c>
      <c r="K145" s="105"/>
      <c r="L145" s="23"/>
      <c r="M145" s="106" t="s">
        <v>1</v>
      </c>
      <c r="N145" s="107" t="s">
        <v>40</v>
      </c>
      <c r="O145" s="108">
        <v>0</v>
      </c>
      <c r="P145" s="108">
        <f t="shared" si="11"/>
        <v>0</v>
      </c>
      <c r="Q145" s="108">
        <v>0</v>
      </c>
      <c r="R145" s="108">
        <f t="shared" si="12"/>
        <v>0</v>
      </c>
      <c r="S145" s="108">
        <v>0</v>
      </c>
      <c r="T145" s="109">
        <f t="shared" si="13"/>
        <v>0</v>
      </c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R145" s="110" t="s">
        <v>214</v>
      </c>
      <c r="AT145" s="110" t="s">
        <v>140</v>
      </c>
      <c r="AU145" s="110" t="s">
        <v>85</v>
      </c>
      <c r="AY145" s="15" t="s">
        <v>138</v>
      </c>
      <c r="BE145" s="111">
        <f t="shared" si="14"/>
        <v>0</v>
      </c>
      <c r="BF145" s="111">
        <f t="shared" si="15"/>
        <v>0</v>
      </c>
      <c r="BG145" s="111">
        <f t="shared" si="16"/>
        <v>0</v>
      </c>
      <c r="BH145" s="111">
        <f t="shared" si="17"/>
        <v>0</v>
      </c>
      <c r="BI145" s="111">
        <f t="shared" si="18"/>
        <v>0</v>
      </c>
      <c r="BJ145" s="15" t="s">
        <v>83</v>
      </c>
      <c r="BK145" s="111">
        <f t="shared" si="19"/>
        <v>0</v>
      </c>
      <c r="BL145" s="15" t="s">
        <v>214</v>
      </c>
      <c r="BM145" s="110" t="s">
        <v>438</v>
      </c>
    </row>
    <row r="146" spans="1:65" s="2" customFormat="1" ht="16.5" customHeight="1">
      <c r="A146" s="22"/>
      <c r="B146" s="103"/>
      <c r="C146" s="104" t="s">
        <v>7</v>
      </c>
      <c r="D146" s="104" t="s">
        <v>140</v>
      </c>
      <c r="E146" s="185" t="s">
        <v>439</v>
      </c>
      <c r="F146" s="186" t="s">
        <v>440</v>
      </c>
      <c r="G146" s="187" t="s">
        <v>167</v>
      </c>
      <c r="H146" s="188">
        <v>95</v>
      </c>
      <c r="I146" s="338">
        <v>0</v>
      </c>
      <c r="J146" s="189">
        <f t="shared" si="10"/>
        <v>0</v>
      </c>
      <c r="K146" s="105"/>
      <c r="L146" s="23"/>
      <c r="M146" s="106" t="s">
        <v>1</v>
      </c>
      <c r="N146" s="107" t="s">
        <v>40</v>
      </c>
      <c r="O146" s="108">
        <v>0</v>
      </c>
      <c r="P146" s="108">
        <f t="shared" si="11"/>
        <v>0</v>
      </c>
      <c r="Q146" s="108">
        <v>0</v>
      </c>
      <c r="R146" s="108">
        <f t="shared" si="12"/>
        <v>0</v>
      </c>
      <c r="S146" s="108">
        <v>0</v>
      </c>
      <c r="T146" s="109">
        <f t="shared" si="13"/>
        <v>0</v>
      </c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R146" s="110" t="s">
        <v>214</v>
      </c>
      <c r="AT146" s="110" t="s">
        <v>140</v>
      </c>
      <c r="AU146" s="110" t="s">
        <v>85</v>
      </c>
      <c r="AY146" s="15" t="s">
        <v>138</v>
      </c>
      <c r="BE146" s="111">
        <f t="shared" si="14"/>
        <v>0</v>
      </c>
      <c r="BF146" s="111">
        <f t="shared" si="15"/>
        <v>0</v>
      </c>
      <c r="BG146" s="111">
        <f t="shared" si="16"/>
        <v>0</v>
      </c>
      <c r="BH146" s="111">
        <f t="shared" si="17"/>
        <v>0</v>
      </c>
      <c r="BI146" s="111">
        <f t="shared" si="18"/>
        <v>0</v>
      </c>
      <c r="BJ146" s="15" t="s">
        <v>83</v>
      </c>
      <c r="BK146" s="111">
        <f t="shared" si="19"/>
        <v>0</v>
      </c>
      <c r="BL146" s="15" t="s">
        <v>214</v>
      </c>
      <c r="BM146" s="110" t="s">
        <v>441</v>
      </c>
    </row>
    <row r="147" spans="1:65" s="2" customFormat="1" ht="16.5" customHeight="1">
      <c r="A147" s="22"/>
      <c r="B147" s="103"/>
      <c r="C147" s="104" t="s">
        <v>244</v>
      </c>
      <c r="D147" s="104" t="s">
        <v>140</v>
      </c>
      <c r="E147" s="185" t="s">
        <v>442</v>
      </c>
      <c r="F147" s="186" t="s">
        <v>443</v>
      </c>
      <c r="G147" s="187" t="s">
        <v>379</v>
      </c>
      <c r="H147" s="188">
        <v>1</v>
      </c>
      <c r="I147" s="338">
        <v>0</v>
      </c>
      <c r="J147" s="189">
        <f t="shared" si="10"/>
        <v>0</v>
      </c>
      <c r="K147" s="105"/>
      <c r="L147" s="23"/>
      <c r="M147" s="106" t="s">
        <v>1</v>
      </c>
      <c r="N147" s="107" t="s">
        <v>40</v>
      </c>
      <c r="O147" s="108">
        <v>0</v>
      </c>
      <c r="P147" s="108">
        <f t="shared" si="11"/>
        <v>0</v>
      </c>
      <c r="Q147" s="108">
        <v>0</v>
      </c>
      <c r="R147" s="108">
        <f t="shared" si="12"/>
        <v>0</v>
      </c>
      <c r="S147" s="108">
        <v>0</v>
      </c>
      <c r="T147" s="109">
        <f t="shared" si="13"/>
        <v>0</v>
      </c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R147" s="110" t="s">
        <v>214</v>
      </c>
      <c r="AT147" s="110" t="s">
        <v>140</v>
      </c>
      <c r="AU147" s="110" t="s">
        <v>85</v>
      </c>
      <c r="AY147" s="15" t="s">
        <v>138</v>
      </c>
      <c r="BE147" s="111">
        <f t="shared" si="14"/>
        <v>0</v>
      </c>
      <c r="BF147" s="111">
        <f t="shared" si="15"/>
        <v>0</v>
      </c>
      <c r="BG147" s="111">
        <f t="shared" si="16"/>
        <v>0</v>
      </c>
      <c r="BH147" s="111">
        <f t="shared" si="17"/>
        <v>0</v>
      </c>
      <c r="BI147" s="111">
        <f t="shared" si="18"/>
        <v>0</v>
      </c>
      <c r="BJ147" s="15" t="s">
        <v>83</v>
      </c>
      <c r="BK147" s="111">
        <f t="shared" si="19"/>
        <v>0</v>
      </c>
      <c r="BL147" s="15" t="s">
        <v>214</v>
      </c>
      <c r="BM147" s="110" t="s">
        <v>444</v>
      </c>
    </row>
    <row r="148" spans="1:65" s="2" customFormat="1" ht="16.5" customHeight="1">
      <c r="A148" s="22"/>
      <c r="B148" s="103"/>
      <c r="C148" s="104" t="s">
        <v>250</v>
      </c>
      <c r="D148" s="104" t="s">
        <v>140</v>
      </c>
      <c r="E148" s="185" t="s">
        <v>445</v>
      </c>
      <c r="F148" s="186" t="s">
        <v>446</v>
      </c>
      <c r="G148" s="187" t="s">
        <v>379</v>
      </c>
      <c r="H148" s="188">
        <v>1</v>
      </c>
      <c r="I148" s="338">
        <v>0</v>
      </c>
      <c r="J148" s="189">
        <f t="shared" si="10"/>
        <v>0</v>
      </c>
      <c r="K148" s="105"/>
      <c r="L148" s="23"/>
      <c r="M148" s="106" t="s">
        <v>1</v>
      </c>
      <c r="N148" s="107" t="s">
        <v>40</v>
      </c>
      <c r="O148" s="108">
        <v>0</v>
      </c>
      <c r="P148" s="108">
        <f t="shared" si="11"/>
        <v>0</v>
      </c>
      <c r="Q148" s="108">
        <v>0</v>
      </c>
      <c r="R148" s="108">
        <f t="shared" si="12"/>
        <v>0</v>
      </c>
      <c r="S148" s="108">
        <v>0</v>
      </c>
      <c r="T148" s="109">
        <f t="shared" si="13"/>
        <v>0</v>
      </c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R148" s="110" t="s">
        <v>214</v>
      </c>
      <c r="AT148" s="110" t="s">
        <v>140</v>
      </c>
      <c r="AU148" s="110" t="s">
        <v>85</v>
      </c>
      <c r="AY148" s="15" t="s">
        <v>138</v>
      </c>
      <c r="BE148" s="111">
        <f t="shared" si="14"/>
        <v>0</v>
      </c>
      <c r="BF148" s="111">
        <f t="shared" si="15"/>
        <v>0</v>
      </c>
      <c r="BG148" s="111">
        <f t="shared" si="16"/>
        <v>0</v>
      </c>
      <c r="BH148" s="111">
        <f t="shared" si="17"/>
        <v>0</v>
      </c>
      <c r="BI148" s="111">
        <f t="shared" si="18"/>
        <v>0</v>
      </c>
      <c r="BJ148" s="15" t="s">
        <v>83</v>
      </c>
      <c r="BK148" s="111">
        <f t="shared" si="19"/>
        <v>0</v>
      </c>
      <c r="BL148" s="15" t="s">
        <v>214</v>
      </c>
      <c r="BM148" s="110" t="s">
        <v>447</v>
      </c>
    </row>
    <row r="149" spans="1:65" s="2" customFormat="1" ht="16.5" customHeight="1">
      <c r="A149" s="22"/>
      <c r="B149" s="103"/>
      <c r="C149" s="104" t="s">
        <v>257</v>
      </c>
      <c r="D149" s="104" t="s">
        <v>140</v>
      </c>
      <c r="E149" s="185" t="s">
        <v>448</v>
      </c>
      <c r="F149" s="186" t="s">
        <v>449</v>
      </c>
      <c r="G149" s="187" t="s">
        <v>386</v>
      </c>
      <c r="H149" s="188">
        <v>1</v>
      </c>
      <c r="I149" s="338">
        <v>0</v>
      </c>
      <c r="J149" s="189">
        <f t="shared" si="10"/>
        <v>0</v>
      </c>
      <c r="K149" s="105"/>
      <c r="L149" s="23"/>
      <c r="M149" s="106" t="s">
        <v>1</v>
      </c>
      <c r="N149" s="107" t="s">
        <v>40</v>
      </c>
      <c r="O149" s="108">
        <v>0</v>
      </c>
      <c r="P149" s="108">
        <f t="shared" si="11"/>
        <v>0</v>
      </c>
      <c r="Q149" s="108">
        <v>0</v>
      </c>
      <c r="R149" s="108">
        <f t="shared" si="12"/>
        <v>0</v>
      </c>
      <c r="S149" s="108">
        <v>0</v>
      </c>
      <c r="T149" s="109">
        <f t="shared" si="13"/>
        <v>0</v>
      </c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R149" s="110" t="s">
        <v>214</v>
      </c>
      <c r="AT149" s="110" t="s">
        <v>140</v>
      </c>
      <c r="AU149" s="110" t="s">
        <v>85</v>
      </c>
      <c r="AY149" s="15" t="s">
        <v>138</v>
      </c>
      <c r="BE149" s="111">
        <f t="shared" si="14"/>
        <v>0</v>
      </c>
      <c r="BF149" s="111">
        <f t="shared" si="15"/>
        <v>0</v>
      </c>
      <c r="BG149" s="111">
        <f t="shared" si="16"/>
        <v>0</v>
      </c>
      <c r="BH149" s="111">
        <f t="shared" si="17"/>
        <v>0</v>
      </c>
      <c r="BI149" s="111">
        <f t="shared" si="18"/>
        <v>0</v>
      </c>
      <c r="BJ149" s="15" t="s">
        <v>83</v>
      </c>
      <c r="BK149" s="111">
        <f t="shared" si="19"/>
        <v>0</v>
      </c>
      <c r="BL149" s="15" t="s">
        <v>214</v>
      </c>
      <c r="BM149" s="110" t="s">
        <v>450</v>
      </c>
    </row>
    <row r="150" spans="1:65" s="2" customFormat="1" ht="16.5" customHeight="1">
      <c r="A150" s="22"/>
      <c r="B150" s="103"/>
      <c r="C150" s="104" t="s">
        <v>261</v>
      </c>
      <c r="D150" s="104" t="s">
        <v>140</v>
      </c>
      <c r="E150" s="185" t="s">
        <v>451</v>
      </c>
      <c r="F150" s="186" t="s">
        <v>452</v>
      </c>
      <c r="G150" s="187" t="s">
        <v>386</v>
      </c>
      <c r="H150" s="188">
        <v>1</v>
      </c>
      <c r="I150" s="338">
        <v>0</v>
      </c>
      <c r="J150" s="189">
        <f t="shared" si="10"/>
        <v>0</v>
      </c>
      <c r="K150" s="105"/>
      <c r="L150" s="23"/>
      <c r="M150" s="106" t="s">
        <v>1</v>
      </c>
      <c r="N150" s="107" t="s">
        <v>40</v>
      </c>
      <c r="O150" s="108">
        <v>0</v>
      </c>
      <c r="P150" s="108">
        <f t="shared" si="11"/>
        <v>0</v>
      </c>
      <c r="Q150" s="108">
        <v>0</v>
      </c>
      <c r="R150" s="108">
        <f t="shared" si="12"/>
        <v>0</v>
      </c>
      <c r="S150" s="108">
        <v>0</v>
      </c>
      <c r="T150" s="109">
        <f t="shared" si="13"/>
        <v>0</v>
      </c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R150" s="110" t="s">
        <v>214</v>
      </c>
      <c r="AT150" s="110" t="s">
        <v>140</v>
      </c>
      <c r="AU150" s="110" t="s">
        <v>85</v>
      </c>
      <c r="AY150" s="15" t="s">
        <v>138</v>
      </c>
      <c r="BE150" s="111">
        <f t="shared" si="14"/>
        <v>0</v>
      </c>
      <c r="BF150" s="111">
        <f t="shared" si="15"/>
        <v>0</v>
      </c>
      <c r="BG150" s="111">
        <f t="shared" si="16"/>
        <v>0</v>
      </c>
      <c r="BH150" s="111">
        <f t="shared" si="17"/>
        <v>0</v>
      </c>
      <c r="BI150" s="111">
        <f t="shared" si="18"/>
        <v>0</v>
      </c>
      <c r="BJ150" s="15" t="s">
        <v>83</v>
      </c>
      <c r="BK150" s="111">
        <f t="shared" si="19"/>
        <v>0</v>
      </c>
      <c r="BL150" s="15" t="s">
        <v>214</v>
      </c>
      <c r="BM150" s="110" t="s">
        <v>453</v>
      </c>
    </row>
    <row r="151" spans="1:65" s="2" customFormat="1" ht="16.5" customHeight="1">
      <c r="A151" s="22"/>
      <c r="B151" s="103"/>
      <c r="C151" s="104" t="s">
        <v>265</v>
      </c>
      <c r="D151" s="104" t="s">
        <v>140</v>
      </c>
      <c r="E151" s="185" t="s">
        <v>454</v>
      </c>
      <c r="F151" s="186" t="s">
        <v>455</v>
      </c>
      <c r="G151" s="187" t="s">
        <v>456</v>
      </c>
      <c r="H151" s="188">
        <v>5</v>
      </c>
      <c r="I151" s="338">
        <v>0</v>
      </c>
      <c r="J151" s="189">
        <f t="shared" si="10"/>
        <v>0</v>
      </c>
      <c r="K151" s="105"/>
      <c r="L151" s="23"/>
      <c r="M151" s="106" t="s">
        <v>1</v>
      </c>
      <c r="N151" s="107" t="s">
        <v>40</v>
      </c>
      <c r="O151" s="108">
        <v>0</v>
      </c>
      <c r="P151" s="108">
        <f t="shared" si="11"/>
        <v>0</v>
      </c>
      <c r="Q151" s="108">
        <v>0</v>
      </c>
      <c r="R151" s="108">
        <f t="shared" si="12"/>
        <v>0</v>
      </c>
      <c r="S151" s="108">
        <v>0</v>
      </c>
      <c r="T151" s="109">
        <f t="shared" si="13"/>
        <v>0</v>
      </c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R151" s="110" t="s">
        <v>214</v>
      </c>
      <c r="AT151" s="110" t="s">
        <v>140</v>
      </c>
      <c r="AU151" s="110" t="s">
        <v>85</v>
      </c>
      <c r="AY151" s="15" t="s">
        <v>138</v>
      </c>
      <c r="BE151" s="111">
        <f t="shared" si="14"/>
        <v>0</v>
      </c>
      <c r="BF151" s="111">
        <f t="shared" si="15"/>
        <v>0</v>
      </c>
      <c r="BG151" s="111">
        <f t="shared" si="16"/>
        <v>0</v>
      </c>
      <c r="BH151" s="111">
        <f t="shared" si="17"/>
        <v>0</v>
      </c>
      <c r="BI151" s="111">
        <f t="shared" si="18"/>
        <v>0</v>
      </c>
      <c r="BJ151" s="15" t="s">
        <v>83</v>
      </c>
      <c r="BK151" s="111">
        <f t="shared" si="19"/>
        <v>0</v>
      </c>
      <c r="BL151" s="15" t="s">
        <v>214</v>
      </c>
      <c r="BM151" s="110" t="s">
        <v>457</v>
      </c>
    </row>
    <row r="152" spans="1:65" s="2" customFormat="1" ht="16.5" customHeight="1">
      <c r="A152" s="22"/>
      <c r="B152" s="103"/>
      <c r="C152" s="104" t="s">
        <v>269</v>
      </c>
      <c r="D152" s="104" t="s">
        <v>140</v>
      </c>
      <c r="E152" s="185" t="s">
        <v>458</v>
      </c>
      <c r="F152" s="186" t="s">
        <v>459</v>
      </c>
      <c r="G152" s="187" t="s">
        <v>456</v>
      </c>
      <c r="H152" s="188">
        <v>3</v>
      </c>
      <c r="I152" s="338">
        <v>0</v>
      </c>
      <c r="J152" s="189">
        <f t="shared" si="10"/>
        <v>0</v>
      </c>
      <c r="K152" s="105"/>
      <c r="L152" s="23"/>
      <c r="M152" s="106" t="s">
        <v>1</v>
      </c>
      <c r="N152" s="107" t="s">
        <v>40</v>
      </c>
      <c r="O152" s="108">
        <v>0</v>
      </c>
      <c r="P152" s="108">
        <f t="shared" si="11"/>
        <v>0</v>
      </c>
      <c r="Q152" s="108">
        <v>0</v>
      </c>
      <c r="R152" s="108">
        <f t="shared" si="12"/>
        <v>0</v>
      </c>
      <c r="S152" s="108">
        <v>0</v>
      </c>
      <c r="T152" s="109">
        <f t="shared" si="13"/>
        <v>0</v>
      </c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R152" s="110" t="s">
        <v>214</v>
      </c>
      <c r="AT152" s="110" t="s">
        <v>140</v>
      </c>
      <c r="AU152" s="110" t="s">
        <v>85</v>
      </c>
      <c r="AY152" s="15" t="s">
        <v>138</v>
      </c>
      <c r="BE152" s="111">
        <f t="shared" si="14"/>
        <v>0</v>
      </c>
      <c r="BF152" s="111">
        <f t="shared" si="15"/>
        <v>0</v>
      </c>
      <c r="BG152" s="111">
        <f t="shared" si="16"/>
        <v>0</v>
      </c>
      <c r="BH152" s="111">
        <f t="shared" si="17"/>
        <v>0</v>
      </c>
      <c r="BI152" s="111">
        <f t="shared" si="18"/>
        <v>0</v>
      </c>
      <c r="BJ152" s="15" t="s">
        <v>83</v>
      </c>
      <c r="BK152" s="111">
        <f t="shared" si="19"/>
        <v>0</v>
      </c>
      <c r="BL152" s="15" t="s">
        <v>214</v>
      </c>
      <c r="BM152" s="110" t="s">
        <v>460</v>
      </c>
    </row>
    <row r="153" spans="1:65" s="12" customFormat="1" ht="22.9" customHeight="1">
      <c r="B153" s="95"/>
      <c r="D153" s="96" t="s">
        <v>74</v>
      </c>
      <c r="E153" s="183" t="s">
        <v>461</v>
      </c>
      <c r="F153" s="183" t="s">
        <v>462</v>
      </c>
      <c r="G153" s="176"/>
      <c r="H153" s="176"/>
      <c r="I153" s="239"/>
      <c r="J153" s="184">
        <f>BK153</f>
        <v>0</v>
      </c>
      <c r="L153" s="95"/>
      <c r="M153" s="97"/>
      <c r="N153" s="98"/>
      <c r="O153" s="98"/>
      <c r="P153" s="99">
        <f>SUM(P154:P155)</f>
        <v>0</v>
      </c>
      <c r="Q153" s="98"/>
      <c r="R153" s="99">
        <f>SUM(R154:R155)</f>
        <v>0</v>
      </c>
      <c r="S153" s="98"/>
      <c r="T153" s="100">
        <f>SUM(T154:T155)</f>
        <v>0</v>
      </c>
      <c r="AR153" s="96" t="s">
        <v>85</v>
      </c>
      <c r="AT153" s="101" t="s">
        <v>74</v>
      </c>
      <c r="AU153" s="101" t="s">
        <v>83</v>
      </c>
      <c r="AY153" s="96" t="s">
        <v>138</v>
      </c>
      <c r="BK153" s="102">
        <f>SUM(BK154:BK155)</f>
        <v>0</v>
      </c>
    </row>
    <row r="154" spans="1:65" s="2" customFormat="1" ht="16.5" customHeight="1">
      <c r="A154" s="22"/>
      <c r="B154" s="103"/>
      <c r="C154" s="104" t="s">
        <v>273</v>
      </c>
      <c r="D154" s="104" t="s">
        <v>140</v>
      </c>
      <c r="E154" s="185" t="s">
        <v>463</v>
      </c>
      <c r="F154" s="186" t="s">
        <v>464</v>
      </c>
      <c r="G154" s="187" t="s">
        <v>386</v>
      </c>
      <c r="H154" s="188">
        <v>1</v>
      </c>
      <c r="I154" s="338">
        <v>0</v>
      </c>
      <c r="J154" s="189">
        <f>ROUND(I154*H154,2)</f>
        <v>0</v>
      </c>
      <c r="K154" s="105"/>
      <c r="L154" s="23"/>
      <c r="M154" s="106" t="s">
        <v>1</v>
      </c>
      <c r="N154" s="107" t="s">
        <v>40</v>
      </c>
      <c r="O154" s="108">
        <v>0</v>
      </c>
      <c r="P154" s="108">
        <f>O154*H154</f>
        <v>0</v>
      </c>
      <c r="Q154" s="108">
        <v>0</v>
      </c>
      <c r="R154" s="108">
        <f>Q154*H154</f>
        <v>0</v>
      </c>
      <c r="S154" s="108">
        <v>0</v>
      </c>
      <c r="T154" s="109">
        <f>S154*H154</f>
        <v>0</v>
      </c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R154" s="110" t="s">
        <v>214</v>
      </c>
      <c r="AT154" s="110" t="s">
        <v>140</v>
      </c>
      <c r="AU154" s="110" t="s">
        <v>85</v>
      </c>
      <c r="AY154" s="15" t="s">
        <v>138</v>
      </c>
      <c r="BE154" s="111">
        <f>IF(N154="základní",J154,0)</f>
        <v>0</v>
      </c>
      <c r="BF154" s="111">
        <f>IF(N154="snížená",J154,0)</f>
        <v>0</v>
      </c>
      <c r="BG154" s="111">
        <f>IF(N154="zákl. přenesená",J154,0)</f>
        <v>0</v>
      </c>
      <c r="BH154" s="111">
        <f>IF(N154="sníž. přenesená",J154,0)</f>
        <v>0</v>
      </c>
      <c r="BI154" s="111">
        <f>IF(N154="nulová",J154,0)</f>
        <v>0</v>
      </c>
      <c r="BJ154" s="15" t="s">
        <v>83</v>
      </c>
      <c r="BK154" s="111">
        <f>ROUND(I154*H154,2)</f>
        <v>0</v>
      </c>
      <c r="BL154" s="15" t="s">
        <v>214</v>
      </c>
      <c r="BM154" s="110" t="s">
        <v>465</v>
      </c>
    </row>
    <row r="155" spans="1:65" s="2" customFormat="1" ht="16.5" customHeight="1">
      <c r="A155" s="22"/>
      <c r="B155" s="103"/>
      <c r="C155" s="104" t="s">
        <v>277</v>
      </c>
      <c r="D155" s="104" t="s">
        <v>140</v>
      </c>
      <c r="E155" s="185" t="s">
        <v>466</v>
      </c>
      <c r="F155" s="186" t="s">
        <v>467</v>
      </c>
      <c r="G155" s="187" t="s">
        <v>386</v>
      </c>
      <c r="H155" s="188">
        <v>1</v>
      </c>
      <c r="I155" s="338">
        <v>0</v>
      </c>
      <c r="J155" s="189">
        <f>ROUND(I155*H155,2)</f>
        <v>0</v>
      </c>
      <c r="K155" s="105"/>
      <c r="L155" s="23"/>
      <c r="M155" s="116" t="s">
        <v>1</v>
      </c>
      <c r="N155" s="117" t="s">
        <v>40</v>
      </c>
      <c r="O155" s="118">
        <v>0</v>
      </c>
      <c r="P155" s="118">
        <f>O155*H155</f>
        <v>0</v>
      </c>
      <c r="Q155" s="118">
        <v>0</v>
      </c>
      <c r="R155" s="118">
        <f>Q155*H155</f>
        <v>0</v>
      </c>
      <c r="S155" s="118">
        <v>0</v>
      </c>
      <c r="T155" s="119">
        <f>S155*H155</f>
        <v>0</v>
      </c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R155" s="110" t="s">
        <v>214</v>
      </c>
      <c r="AT155" s="110" t="s">
        <v>140</v>
      </c>
      <c r="AU155" s="110" t="s">
        <v>85</v>
      </c>
      <c r="AY155" s="15" t="s">
        <v>138</v>
      </c>
      <c r="BE155" s="111">
        <f>IF(N155="základní",J155,0)</f>
        <v>0</v>
      </c>
      <c r="BF155" s="111">
        <f>IF(N155="snížená",J155,0)</f>
        <v>0</v>
      </c>
      <c r="BG155" s="111">
        <f>IF(N155="zákl. přenesená",J155,0)</f>
        <v>0</v>
      </c>
      <c r="BH155" s="111">
        <f>IF(N155="sníž. přenesená",J155,0)</f>
        <v>0</v>
      </c>
      <c r="BI155" s="111">
        <f>IF(N155="nulová",J155,0)</f>
        <v>0</v>
      </c>
      <c r="BJ155" s="15" t="s">
        <v>83</v>
      </c>
      <c r="BK155" s="111">
        <f>ROUND(I155*H155,2)</f>
        <v>0</v>
      </c>
      <c r="BL155" s="15" t="s">
        <v>214</v>
      </c>
      <c r="BM155" s="110" t="s">
        <v>468</v>
      </c>
    </row>
    <row r="156" spans="1:65" s="2" customFormat="1" ht="6.95" customHeight="1">
      <c r="A156" s="22"/>
      <c r="B156" s="32"/>
      <c r="C156" s="33"/>
      <c r="D156" s="33"/>
      <c r="E156" s="147"/>
      <c r="F156" s="147"/>
      <c r="G156" s="147"/>
      <c r="H156" s="147"/>
      <c r="I156" s="233"/>
      <c r="J156" s="147"/>
      <c r="K156" s="33"/>
      <c r="L156" s="23"/>
      <c r="M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</sheetData>
  <sheetProtection password="CA50" sheet="1" objects="1" scenarios="1"/>
  <autoFilter ref="C120:K15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44"/>
  <sheetViews>
    <sheetView showGridLines="0" topLeftCell="A80" workbookViewId="0">
      <selection activeCell="W133" sqref="W13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70" customWidth="1"/>
    <col min="6" max="6" width="50.83203125" style="70" customWidth="1"/>
    <col min="7" max="7" width="7.5" style="70" customWidth="1"/>
    <col min="8" max="8" width="14" style="70" customWidth="1"/>
    <col min="9" max="9" width="15.83203125" style="221" customWidth="1"/>
    <col min="10" max="10" width="22.33203125" style="70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70"/>
    </row>
    <row r="2" spans="1:46" s="1" customFormat="1" ht="36.950000000000003" customHeight="1">
      <c r="E2" s="70"/>
      <c r="F2" s="70"/>
      <c r="G2" s="70"/>
      <c r="H2" s="70"/>
      <c r="I2" s="221"/>
      <c r="J2" s="70"/>
      <c r="L2" s="267" t="s">
        <v>5</v>
      </c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5" t="s">
        <v>91</v>
      </c>
    </row>
    <row r="3" spans="1:46" s="1" customFormat="1" ht="6.95" customHeight="1">
      <c r="B3" s="16"/>
      <c r="C3" s="17"/>
      <c r="D3" s="17"/>
      <c r="E3" s="121"/>
      <c r="F3" s="121"/>
      <c r="G3" s="121"/>
      <c r="H3" s="121"/>
      <c r="I3" s="222"/>
      <c r="J3" s="121"/>
      <c r="K3" s="17"/>
      <c r="L3" s="18"/>
      <c r="AT3" s="15" t="s">
        <v>85</v>
      </c>
    </row>
    <row r="4" spans="1:46" s="1" customFormat="1" ht="24.95" customHeight="1">
      <c r="B4" s="18"/>
      <c r="D4" s="19" t="s">
        <v>102</v>
      </c>
      <c r="E4" s="70"/>
      <c r="F4" s="70"/>
      <c r="G4" s="70"/>
      <c r="H4" s="70"/>
      <c r="I4" s="221"/>
      <c r="J4" s="70"/>
      <c r="L4" s="18"/>
      <c r="M4" s="71" t="s">
        <v>10</v>
      </c>
      <c r="AT4" s="15" t="s">
        <v>3</v>
      </c>
    </row>
    <row r="5" spans="1:46" s="1" customFormat="1" ht="6.95" customHeight="1">
      <c r="B5" s="18"/>
      <c r="E5" s="70"/>
      <c r="F5" s="70"/>
      <c r="G5" s="70"/>
      <c r="H5" s="70"/>
      <c r="I5" s="221"/>
      <c r="J5" s="70"/>
      <c r="L5" s="18"/>
    </row>
    <row r="6" spans="1:46" s="1" customFormat="1" ht="12" customHeight="1">
      <c r="B6" s="18"/>
      <c r="D6" s="21" t="s">
        <v>14</v>
      </c>
      <c r="E6" s="70"/>
      <c r="F6" s="70"/>
      <c r="G6" s="70"/>
      <c r="H6" s="70"/>
      <c r="I6" s="221"/>
      <c r="J6" s="70"/>
      <c r="L6" s="18"/>
    </row>
    <row r="7" spans="1:46" s="1" customFormat="1" ht="16.5" customHeight="1">
      <c r="B7" s="18"/>
      <c r="E7" s="275" t="str">
        <f>'Rekapitulace stavby'!K6</f>
        <v>Fotovoltaická elektrárna JM</v>
      </c>
      <c r="F7" s="276"/>
      <c r="G7" s="276"/>
      <c r="H7" s="276"/>
      <c r="I7" s="221"/>
      <c r="J7" s="70"/>
      <c r="L7" s="18"/>
    </row>
    <row r="8" spans="1:46" s="2" customFormat="1" ht="12" customHeight="1">
      <c r="A8" s="22"/>
      <c r="B8" s="23"/>
      <c r="C8" s="22"/>
      <c r="D8" s="21" t="s">
        <v>103</v>
      </c>
      <c r="E8" s="123"/>
      <c r="F8" s="123"/>
      <c r="G8" s="123"/>
      <c r="H8" s="123"/>
      <c r="I8" s="223"/>
      <c r="J8" s="123"/>
      <c r="K8" s="22"/>
      <c r="L8" s="27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16.5" customHeight="1">
      <c r="A9" s="22"/>
      <c r="B9" s="23"/>
      <c r="C9" s="22"/>
      <c r="D9" s="22"/>
      <c r="E9" s="273" t="s">
        <v>469</v>
      </c>
      <c r="F9" s="274"/>
      <c r="G9" s="274"/>
      <c r="H9" s="274"/>
      <c r="I9" s="223"/>
      <c r="J9" s="123"/>
      <c r="K9" s="22"/>
      <c r="L9" s="27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>
      <c r="A10" s="22"/>
      <c r="B10" s="23"/>
      <c r="C10" s="22"/>
      <c r="D10" s="22"/>
      <c r="E10" s="123"/>
      <c r="F10" s="123"/>
      <c r="G10" s="123"/>
      <c r="H10" s="123"/>
      <c r="I10" s="223"/>
      <c r="J10" s="123"/>
      <c r="K10" s="22"/>
      <c r="L10" s="27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2" customHeight="1">
      <c r="A11" s="22"/>
      <c r="B11" s="23"/>
      <c r="C11" s="22"/>
      <c r="D11" s="21" t="s">
        <v>16</v>
      </c>
      <c r="E11" s="123"/>
      <c r="F11" s="127" t="s">
        <v>1</v>
      </c>
      <c r="G11" s="123"/>
      <c r="H11" s="123"/>
      <c r="I11" s="224" t="s">
        <v>17</v>
      </c>
      <c r="J11" s="127" t="s">
        <v>1</v>
      </c>
      <c r="K11" s="22"/>
      <c r="L11" s="27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2" customHeight="1">
      <c r="A12" s="22"/>
      <c r="B12" s="23"/>
      <c r="C12" s="22"/>
      <c r="D12" s="21" t="s">
        <v>18</v>
      </c>
      <c r="E12" s="123"/>
      <c r="F12" s="127" t="s">
        <v>19</v>
      </c>
      <c r="G12" s="123"/>
      <c r="H12" s="123"/>
      <c r="I12" s="224" t="s">
        <v>20</v>
      </c>
      <c r="J12" s="129" t="str">
        <f>'Rekapitulace stavby'!AN8</f>
        <v>20. 1. 2025</v>
      </c>
      <c r="K12" s="22"/>
      <c r="L12" s="27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0.9" customHeight="1">
      <c r="A13" s="22"/>
      <c r="B13" s="23"/>
      <c r="C13" s="22"/>
      <c r="D13" s="22"/>
      <c r="E13" s="123"/>
      <c r="F13" s="123"/>
      <c r="G13" s="123"/>
      <c r="H13" s="123"/>
      <c r="I13" s="223"/>
      <c r="J13" s="123"/>
      <c r="K13" s="22"/>
      <c r="L13" s="27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12" customHeight="1">
      <c r="A14" s="22"/>
      <c r="B14" s="23"/>
      <c r="C14" s="22"/>
      <c r="D14" s="21" t="s">
        <v>22</v>
      </c>
      <c r="E14" s="123"/>
      <c r="F14" s="123"/>
      <c r="G14" s="123"/>
      <c r="H14" s="123"/>
      <c r="I14" s="224" t="s">
        <v>23</v>
      </c>
      <c r="J14" s="127" t="s">
        <v>24</v>
      </c>
      <c r="K14" s="22"/>
      <c r="L14" s="27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18" customHeight="1">
      <c r="A15" s="22"/>
      <c r="B15" s="23"/>
      <c r="C15" s="22"/>
      <c r="D15" s="22"/>
      <c r="E15" s="127" t="s">
        <v>25</v>
      </c>
      <c r="F15" s="123"/>
      <c r="G15" s="123"/>
      <c r="H15" s="123"/>
      <c r="I15" s="224" t="s">
        <v>26</v>
      </c>
      <c r="J15" s="127" t="s">
        <v>27</v>
      </c>
      <c r="K15" s="22"/>
      <c r="L15" s="27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6.95" customHeight="1">
      <c r="A16" s="22"/>
      <c r="B16" s="23"/>
      <c r="C16" s="22"/>
      <c r="D16" s="22"/>
      <c r="E16" s="123"/>
      <c r="F16" s="123"/>
      <c r="G16" s="123"/>
      <c r="H16" s="123"/>
      <c r="I16" s="223"/>
      <c r="J16" s="123"/>
      <c r="K16" s="22"/>
      <c r="L16" s="27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s="2" customFormat="1" ht="12" customHeight="1">
      <c r="A17" s="22"/>
      <c r="B17" s="23"/>
      <c r="C17" s="22"/>
      <c r="D17" s="21" t="s">
        <v>28</v>
      </c>
      <c r="E17" s="123"/>
      <c r="F17" s="123"/>
      <c r="G17" s="123"/>
      <c r="H17" s="123"/>
      <c r="I17" s="224" t="s">
        <v>23</v>
      </c>
      <c r="J17" s="127" t="str">
        <f>'Rekapitulace stavby'!AN13</f>
        <v/>
      </c>
      <c r="K17" s="22"/>
      <c r="L17" s="27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s="2" customFormat="1" ht="18" customHeight="1">
      <c r="A18" s="22"/>
      <c r="B18" s="23"/>
      <c r="C18" s="22"/>
      <c r="D18" s="22"/>
      <c r="E18" s="277" t="str">
        <f>'Rekapitulace stavby'!E14</f>
        <v xml:space="preserve"> </v>
      </c>
      <c r="F18" s="277"/>
      <c r="G18" s="277"/>
      <c r="H18" s="277"/>
      <c r="I18" s="224" t="s">
        <v>26</v>
      </c>
      <c r="J18" s="127" t="str">
        <f>'Rekapitulace stavby'!AN14</f>
        <v/>
      </c>
      <c r="K18" s="22"/>
      <c r="L18" s="27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s="2" customFormat="1" ht="6.95" customHeight="1">
      <c r="A19" s="22"/>
      <c r="B19" s="23"/>
      <c r="C19" s="22"/>
      <c r="D19" s="22"/>
      <c r="E19" s="123"/>
      <c r="F19" s="123"/>
      <c r="G19" s="123"/>
      <c r="H19" s="123"/>
      <c r="I19" s="223"/>
      <c r="J19" s="123"/>
      <c r="K19" s="22"/>
      <c r="L19" s="27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s="2" customFormat="1" ht="12" customHeight="1">
      <c r="A20" s="22"/>
      <c r="B20" s="23"/>
      <c r="C20" s="22"/>
      <c r="D20" s="21" t="s">
        <v>30</v>
      </c>
      <c r="E20" s="123"/>
      <c r="F20" s="123"/>
      <c r="G20" s="123"/>
      <c r="H20" s="123"/>
      <c r="I20" s="224" t="s">
        <v>23</v>
      </c>
      <c r="J20" s="127" t="str">
        <f>IF('Rekapitulace stavby'!AN16="","",'Rekapitulace stavby'!AN16)</f>
        <v/>
      </c>
      <c r="K20" s="22"/>
      <c r="L20" s="27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s="2" customFormat="1" ht="18" customHeight="1">
      <c r="A21" s="22"/>
      <c r="B21" s="23"/>
      <c r="C21" s="22"/>
      <c r="D21" s="22"/>
      <c r="E21" s="127" t="str">
        <f>IF('Rekapitulace stavby'!E17="","",'Rekapitulace stavby'!E17)</f>
        <v xml:space="preserve"> </v>
      </c>
      <c r="F21" s="123"/>
      <c r="G21" s="123"/>
      <c r="H21" s="123"/>
      <c r="I21" s="224" t="s">
        <v>26</v>
      </c>
      <c r="J21" s="127" t="str">
        <f>IF('Rekapitulace stavby'!AN17="","",'Rekapitulace stavby'!AN17)</f>
        <v/>
      </c>
      <c r="K21" s="22"/>
      <c r="L21" s="27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s="2" customFormat="1" ht="6.95" customHeight="1">
      <c r="A22" s="22"/>
      <c r="B22" s="23"/>
      <c r="C22" s="22"/>
      <c r="D22" s="22"/>
      <c r="E22" s="123"/>
      <c r="F22" s="123"/>
      <c r="G22" s="123"/>
      <c r="H22" s="123"/>
      <c r="I22" s="223"/>
      <c r="J22" s="123"/>
      <c r="K22" s="22"/>
      <c r="L22" s="27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s="2" customFormat="1" ht="12" customHeight="1">
      <c r="A23" s="22"/>
      <c r="B23" s="23"/>
      <c r="C23" s="22"/>
      <c r="D23" s="21" t="s">
        <v>32</v>
      </c>
      <c r="E23" s="123"/>
      <c r="F23" s="123"/>
      <c r="G23" s="123"/>
      <c r="H23" s="123"/>
      <c r="I23" s="224" t="s">
        <v>23</v>
      </c>
      <c r="J23" s="127" t="s">
        <v>1</v>
      </c>
      <c r="K23" s="22"/>
      <c r="L23" s="27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s="2" customFormat="1" ht="18" customHeight="1">
      <c r="A24" s="22"/>
      <c r="B24" s="23"/>
      <c r="C24" s="22"/>
      <c r="D24" s="22"/>
      <c r="E24" s="127" t="s">
        <v>33</v>
      </c>
      <c r="F24" s="123"/>
      <c r="G24" s="123"/>
      <c r="H24" s="123"/>
      <c r="I24" s="224" t="s">
        <v>26</v>
      </c>
      <c r="J24" s="127" t="s">
        <v>1</v>
      </c>
      <c r="K24" s="22"/>
      <c r="L24" s="27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s="2" customFormat="1" ht="6.95" customHeight="1">
      <c r="A25" s="22"/>
      <c r="B25" s="23"/>
      <c r="C25" s="22"/>
      <c r="D25" s="22"/>
      <c r="E25" s="123"/>
      <c r="F25" s="123"/>
      <c r="G25" s="123"/>
      <c r="H25" s="123"/>
      <c r="I25" s="223"/>
      <c r="J25" s="123"/>
      <c r="K25" s="22"/>
      <c r="L25" s="27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s="2" customFormat="1" ht="12" customHeight="1">
      <c r="A26" s="22"/>
      <c r="B26" s="23"/>
      <c r="C26" s="22"/>
      <c r="D26" s="21" t="s">
        <v>34</v>
      </c>
      <c r="E26" s="123"/>
      <c r="F26" s="123"/>
      <c r="G26" s="123"/>
      <c r="H26" s="123"/>
      <c r="I26" s="223"/>
      <c r="J26" s="123"/>
      <c r="K26" s="22"/>
      <c r="L26" s="27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s="8" customFormat="1" ht="16.5" customHeight="1">
      <c r="A27" s="72"/>
      <c r="B27" s="73"/>
      <c r="C27" s="72"/>
      <c r="D27" s="72"/>
      <c r="E27" s="278" t="s">
        <v>1</v>
      </c>
      <c r="F27" s="278"/>
      <c r="G27" s="278"/>
      <c r="H27" s="278"/>
      <c r="I27" s="225"/>
      <c r="J27" s="220"/>
      <c r="K27" s="72"/>
      <c r="L27" s="74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</row>
    <row r="28" spans="1:31" s="2" customFormat="1" ht="6.95" customHeight="1">
      <c r="A28" s="22"/>
      <c r="B28" s="23"/>
      <c r="C28" s="22"/>
      <c r="D28" s="22"/>
      <c r="E28" s="123"/>
      <c r="F28" s="123"/>
      <c r="G28" s="123"/>
      <c r="H28" s="123"/>
      <c r="I28" s="223"/>
      <c r="J28" s="123"/>
      <c r="K28" s="22"/>
      <c r="L28" s="27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s="2" customFormat="1" ht="6.95" customHeight="1">
      <c r="A29" s="22"/>
      <c r="B29" s="23"/>
      <c r="C29" s="22"/>
      <c r="D29" s="47"/>
      <c r="E29" s="131"/>
      <c r="F29" s="131"/>
      <c r="G29" s="131"/>
      <c r="H29" s="131"/>
      <c r="I29" s="226"/>
      <c r="J29" s="131"/>
      <c r="K29" s="47"/>
      <c r="L29" s="27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s="2" customFormat="1" ht="25.35" customHeight="1">
      <c r="A30" s="22"/>
      <c r="B30" s="23"/>
      <c r="C30" s="22"/>
      <c r="D30" s="75" t="s">
        <v>35</v>
      </c>
      <c r="E30" s="123"/>
      <c r="F30" s="123"/>
      <c r="G30" s="123"/>
      <c r="H30" s="123"/>
      <c r="I30" s="223"/>
      <c r="J30" s="132">
        <f>ROUND(J121, 2)</f>
        <v>0</v>
      </c>
      <c r="K30" s="22"/>
      <c r="L30" s="27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s="2" customFormat="1" ht="6.95" customHeight="1">
      <c r="A31" s="22"/>
      <c r="B31" s="23"/>
      <c r="C31" s="22"/>
      <c r="D31" s="47"/>
      <c r="E31" s="131"/>
      <c r="F31" s="131"/>
      <c r="G31" s="131"/>
      <c r="H31" s="131"/>
      <c r="I31" s="226"/>
      <c r="J31" s="131"/>
      <c r="K31" s="47"/>
      <c r="L31" s="27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s="2" customFormat="1" ht="14.45" customHeight="1">
      <c r="A32" s="22"/>
      <c r="B32" s="23"/>
      <c r="C32" s="22"/>
      <c r="D32" s="22"/>
      <c r="E32" s="123"/>
      <c r="F32" s="133" t="s">
        <v>37</v>
      </c>
      <c r="G32" s="123"/>
      <c r="H32" s="123"/>
      <c r="I32" s="227" t="s">
        <v>36</v>
      </c>
      <c r="J32" s="133" t="s">
        <v>38</v>
      </c>
      <c r="K32" s="22"/>
      <c r="L32" s="27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s="2" customFormat="1" ht="14.45" customHeight="1">
      <c r="A33" s="22"/>
      <c r="B33" s="23"/>
      <c r="C33" s="22"/>
      <c r="D33" s="76" t="s">
        <v>39</v>
      </c>
      <c r="E33" s="128" t="s">
        <v>40</v>
      </c>
      <c r="F33" s="134">
        <f>ROUND((SUM(BE121:BE143)),  2)</f>
        <v>0</v>
      </c>
      <c r="G33" s="123"/>
      <c r="H33" s="123"/>
      <c r="I33" s="228">
        <v>0.21</v>
      </c>
      <c r="J33" s="134">
        <f>ROUND(((SUM(BE121:BE143))*I33),  2)</f>
        <v>0</v>
      </c>
      <c r="K33" s="22"/>
      <c r="L33" s="27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s="2" customFormat="1" ht="14.45" customHeight="1">
      <c r="A34" s="22"/>
      <c r="B34" s="23"/>
      <c r="C34" s="22"/>
      <c r="D34" s="22"/>
      <c r="E34" s="128" t="s">
        <v>41</v>
      </c>
      <c r="F34" s="134">
        <f>ROUND((SUM(BF121:BF143)),  2)</f>
        <v>0</v>
      </c>
      <c r="G34" s="123"/>
      <c r="H34" s="123"/>
      <c r="I34" s="228">
        <v>0.12</v>
      </c>
      <c r="J34" s="134">
        <f>ROUND(((SUM(BF121:BF143))*I34),  2)</f>
        <v>0</v>
      </c>
      <c r="K34" s="22"/>
      <c r="L34" s="27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s="2" customFormat="1" ht="14.45" hidden="1" customHeight="1">
      <c r="A35" s="22"/>
      <c r="B35" s="23"/>
      <c r="C35" s="22"/>
      <c r="D35" s="22"/>
      <c r="E35" s="128" t="s">
        <v>42</v>
      </c>
      <c r="F35" s="134">
        <f>ROUND((SUM(BG121:BG143)),  2)</f>
        <v>0</v>
      </c>
      <c r="G35" s="123"/>
      <c r="H35" s="123"/>
      <c r="I35" s="228">
        <v>0.21</v>
      </c>
      <c r="J35" s="134">
        <f>0</f>
        <v>0</v>
      </c>
      <c r="K35" s="22"/>
      <c r="L35" s="27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s="2" customFormat="1" ht="14.45" hidden="1" customHeight="1">
      <c r="A36" s="22"/>
      <c r="B36" s="23"/>
      <c r="C36" s="22"/>
      <c r="D36" s="22"/>
      <c r="E36" s="128" t="s">
        <v>43</v>
      </c>
      <c r="F36" s="134">
        <f>ROUND((SUM(BH121:BH143)),  2)</f>
        <v>0</v>
      </c>
      <c r="G36" s="123"/>
      <c r="H36" s="123"/>
      <c r="I36" s="228">
        <v>0.12</v>
      </c>
      <c r="J36" s="134">
        <f>0</f>
        <v>0</v>
      </c>
      <c r="K36" s="22"/>
      <c r="L36" s="27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s="2" customFormat="1" ht="14.45" hidden="1" customHeight="1">
      <c r="A37" s="22"/>
      <c r="B37" s="23"/>
      <c r="C37" s="22"/>
      <c r="D37" s="22"/>
      <c r="E37" s="128" t="s">
        <v>44</v>
      </c>
      <c r="F37" s="134">
        <f>ROUND((SUM(BI121:BI143)),  2)</f>
        <v>0</v>
      </c>
      <c r="G37" s="123"/>
      <c r="H37" s="123"/>
      <c r="I37" s="228">
        <v>0</v>
      </c>
      <c r="J37" s="134">
        <f>0</f>
        <v>0</v>
      </c>
      <c r="K37" s="22"/>
      <c r="L37" s="27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s="2" customFormat="1" ht="6.95" customHeight="1">
      <c r="A38" s="22"/>
      <c r="B38" s="23"/>
      <c r="C38" s="22"/>
      <c r="D38" s="22"/>
      <c r="E38" s="123"/>
      <c r="F38" s="123"/>
      <c r="G38" s="123"/>
      <c r="H38" s="123"/>
      <c r="I38" s="223"/>
      <c r="J38" s="123"/>
      <c r="K38" s="22"/>
      <c r="L38" s="27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s="2" customFormat="1" ht="25.35" customHeight="1">
      <c r="A39" s="22"/>
      <c r="B39" s="23"/>
      <c r="C39" s="77"/>
      <c r="D39" s="78" t="s">
        <v>45</v>
      </c>
      <c r="E39" s="135"/>
      <c r="F39" s="135"/>
      <c r="G39" s="136" t="s">
        <v>46</v>
      </c>
      <c r="H39" s="137" t="s">
        <v>47</v>
      </c>
      <c r="I39" s="229"/>
      <c r="J39" s="138">
        <f>SUM(J30:J37)</f>
        <v>0</v>
      </c>
      <c r="K39" s="79"/>
      <c r="L39" s="27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s="2" customFormat="1" ht="14.45" customHeight="1">
      <c r="A40" s="22"/>
      <c r="B40" s="23"/>
      <c r="C40" s="22"/>
      <c r="D40" s="22"/>
      <c r="E40" s="123"/>
      <c r="F40" s="123"/>
      <c r="G40" s="123"/>
      <c r="H40" s="123"/>
      <c r="I40" s="223"/>
      <c r="J40" s="123"/>
      <c r="K40" s="22"/>
      <c r="L40" s="27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s="1" customFormat="1" ht="14.45" customHeight="1">
      <c r="B41" s="18"/>
      <c r="E41" s="70"/>
      <c r="F41" s="70"/>
      <c r="G41" s="70"/>
      <c r="H41" s="70"/>
      <c r="I41" s="221"/>
      <c r="J41" s="70"/>
      <c r="L41" s="18"/>
    </row>
    <row r="42" spans="1:31" s="1" customFormat="1" ht="14.45" customHeight="1">
      <c r="B42" s="18"/>
      <c r="E42" s="70"/>
      <c r="F42" s="70"/>
      <c r="G42" s="70"/>
      <c r="H42" s="70"/>
      <c r="I42" s="221"/>
      <c r="J42" s="70"/>
      <c r="L42" s="18"/>
    </row>
    <row r="43" spans="1:31" s="1" customFormat="1" ht="14.45" customHeight="1">
      <c r="B43" s="18"/>
      <c r="E43" s="70"/>
      <c r="F43" s="70"/>
      <c r="G43" s="70"/>
      <c r="H43" s="70"/>
      <c r="I43" s="221"/>
      <c r="J43" s="70"/>
      <c r="L43" s="18"/>
    </row>
    <row r="44" spans="1:31" s="1" customFormat="1" ht="14.45" customHeight="1">
      <c r="B44" s="18"/>
      <c r="E44" s="70"/>
      <c r="F44" s="70"/>
      <c r="G44" s="70"/>
      <c r="H44" s="70"/>
      <c r="I44" s="221"/>
      <c r="J44" s="70"/>
      <c r="L44" s="18"/>
    </row>
    <row r="45" spans="1:31" s="1" customFormat="1" ht="14.45" customHeight="1">
      <c r="B45" s="18"/>
      <c r="E45" s="70"/>
      <c r="F45" s="70"/>
      <c r="G45" s="70"/>
      <c r="H45" s="70"/>
      <c r="I45" s="221"/>
      <c r="J45" s="70"/>
      <c r="L45" s="18"/>
    </row>
    <row r="46" spans="1:31" s="1" customFormat="1" ht="14.45" customHeight="1">
      <c r="B46" s="18"/>
      <c r="E46" s="70"/>
      <c r="F46" s="70"/>
      <c r="G46" s="70"/>
      <c r="H46" s="70"/>
      <c r="I46" s="221"/>
      <c r="J46" s="70"/>
      <c r="L46" s="18"/>
    </row>
    <row r="47" spans="1:31" s="1" customFormat="1" ht="14.45" customHeight="1">
      <c r="B47" s="18"/>
      <c r="E47" s="70"/>
      <c r="F47" s="70"/>
      <c r="G47" s="70"/>
      <c r="H47" s="70"/>
      <c r="I47" s="221"/>
      <c r="J47" s="70"/>
      <c r="L47" s="18"/>
    </row>
    <row r="48" spans="1:31" s="1" customFormat="1" ht="14.45" customHeight="1">
      <c r="B48" s="18"/>
      <c r="E48" s="70"/>
      <c r="F48" s="70"/>
      <c r="G48" s="70"/>
      <c r="H48" s="70"/>
      <c r="I48" s="221"/>
      <c r="J48" s="70"/>
      <c r="L48" s="18"/>
    </row>
    <row r="49" spans="1:31" s="1" customFormat="1" ht="14.45" customHeight="1">
      <c r="B49" s="18"/>
      <c r="E49" s="70"/>
      <c r="F49" s="70"/>
      <c r="G49" s="70"/>
      <c r="H49" s="70"/>
      <c r="I49" s="221"/>
      <c r="J49" s="70"/>
      <c r="L49" s="18"/>
    </row>
    <row r="50" spans="1:31" s="2" customFormat="1" ht="14.45" customHeight="1">
      <c r="B50" s="27"/>
      <c r="D50" s="28" t="s">
        <v>48</v>
      </c>
      <c r="E50" s="140"/>
      <c r="F50" s="140"/>
      <c r="G50" s="141" t="s">
        <v>49</v>
      </c>
      <c r="H50" s="140"/>
      <c r="I50" s="230"/>
      <c r="J50" s="140"/>
      <c r="K50" s="29"/>
      <c r="L50" s="27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2"/>
      <c r="B61" s="23"/>
      <c r="C61" s="22"/>
      <c r="D61" s="30" t="s">
        <v>50</v>
      </c>
      <c r="E61" s="142"/>
      <c r="F61" s="143" t="s">
        <v>51</v>
      </c>
      <c r="G61" s="144" t="s">
        <v>50</v>
      </c>
      <c r="H61" s="142"/>
      <c r="I61" s="231"/>
      <c r="J61" s="145" t="s">
        <v>51</v>
      </c>
      <c r="K61" s="24"/>
      <c r="L61" s="27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2"/>
      <c r="B65" s="23"/>
      <c r="C65" s="22"/>
      <c r="D65" s="28" t="s">
        <v>52</v>
      </c>
      <c r="E65" s="146"/>
      <c r="F65" s="146"/>
      <c r="G65" s="141" t="s">
        <v>53</v>
      </c>
      <c r="H65" s="146"/>
      <c r="I65" s="232"/>
      <c r="J65" s="146"/>
      <c r="K65" s="31"/>
      <c r="L65" s="27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2"/>
      <c r="B76" s="23"/>
      <c r="C76" s="22"/>
      <c r="D76" s="30" t="s">
        <v>50</v>
      </c>
      <c r="E76" s="142"/>
      <c r="F76" s="143" t="s">
        <v>51</v>
      </c>
      <c r="G76" s="144" t="s">
        <v>50</v>
      </c>
      <c r="H76" s="142"/>
      <c r="I76" s="231"/>
      <c r="J76" s="145" t="s">
        <v>51</v>
      </c>
      <c r="K76" s="24"/>
      <c r="L76" s="27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1" s="2" customFormat="1" ht="14.45" customHeight="1">
      <c r="A77" s="22"/>
      <c r="B77" s="32"/>
      <c r="C77" s="33"/>
      <c r="D77" s="33"/>
      <c r="E77" s="147"/>
      <c r="F77" s="147"/>
      <c r="G77" s="147"/>
      <c r="H77" s="147"/>
      <c r="I77" s="233"/>
      <c r="J77" s="147"/>
      <c r="K77" s="33"/>
      <c r="L77" s="27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81" spans="1:47" s="2" customFormat="1" ht="6.95" hidden="1" customHeight="1">
      <c r="A81" s="22"/>
      <c r="B81" s="34"/>
      <c r="C81" s="35"/>
      <c r="D81" s="35"/>
      <c r="E81" s="148"/>
      <c r="F81" s="148"/>
      <c r="G81" s="148"/>
      <c r="H81" s="148"/>
      <c r="I81" s="234"/>
      <c r="J81" s="148"/>
      <c r="K81" s="35"/>
      <c r="L81" s="27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47" s="2" customFormat="1" ht="24.95" hidden="1" customHeight="1">
      <c r="A82" s="22"/>
      <c r="B82" s="23"/>
      <c r="C82" s="19" t="s">
        <v>105</v>
      </c>
      <c r="D82" s="22"/>
      <c r="E82" s="123"/>
      <c r="F82" s="123"/>
      <c r="G82" s="123"/>
      <c r="H82" s="123"/>
      <c r="I82" s="223"/>
      <c r="J82" s="123"/>
      <c r="K82" s="22"/>
      <c r="L82" s="27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47" s="2" customFormat="1" ht="6.95" hidden="1" customHeight="1">
      <c r="A83" s="22"/>
      <c r="B83" s="23"/>
      <c r="C83" s="22"/>
      <c r="D83" s="22"/>
      <c r="E83" s="123"/>
      <c r="F83" s="123"/>
      <c r="G83" s="123"/>
      <c r="H83" s="123"/>
      <c r="I83" s="223"/>
      <c r="J83" s="123"/>
      <c r="K83" s="22"/>
      <c r="L83" s="27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47" s="2" customFormat="1" ht="12" hidden="1" customHeight="1">
      <c r="A84" s="22"/>
      <c r="B84" s="23"/>
      <c r="C84" s="21" t="s">
        <v>14</v>
      </c>
      <c r="D84" s="22"/>
      <c r="E84" s="123"/>
      <c r="F84" s="123"/>
      <c r="G84" s="123"/>
      <c r="H84" s="123"/>
      <c r="I84" s="223"/>
      <c r="J84" s="123"/>
      <c r="K84" s="22"/>
      <c r="L84" s="27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47" s="2" customFormat="1" ht="16.5" hidden="1" customHeight="1">
      <c r="A85" s="22"/>
      <c r="B85" s="23"/>
      <c r="C85" s="22"/>
      <c r="D85" s="22"/>
      <c r="E85" s="275" t="str">
        <f>E7</f>
        <v>Fotovoltaická elektrárna JM</v>
      </c>
      <c r="F85" s="276"/>
      <c r="G85" s="276"/>
      <c r="H85" s="276"/>
      <c r="I85" s="223"/>
      <c r="J85" s="123"/>
      <c r="K85" s="22"/>
      <c r="L85" s="27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47" s="2" customFormat="1" ht="12" hidden="1" customHeight="1">
      <c r="A86" s="22"/>
      <c r="B86" s="23"/>
      <c r="C86" s="21" t="s">
        <v>103</v>
      </c>
      <c r="D86" s="22"/>
      <c r="E86" s="123"/>
      <c r="F86" s="123"/>
      <c r="G86" s="123"/>
      <c r="H86" s="123"/>
      <c r="I86" s="223"/>
      <c r="J86" s="123"/>
      <c r="K86" s="22"/>
      <c r="L86" s="27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1:47" s="2" customFormat="1" ht="16.5" hidden="1" customHeight="1">
      <c r="A87" s="22"/>
      <c r="B87" s="23"/>
      <c r="C87" s="22"/>
      <c r="D87" s="22"/>
      <c r="E87" s="273" t="str">
        <f>E9</f>
        <v>03 - DC část</v>
      </c>
      <c r="F87" s="274"/>
      <c r="G87" s="274"/>
      <c r="H87" s="274"/>
      <c r="I87" s="223"/>
      <c r="J87" s="123"/>
      <c r="K87" s="22"/>
      <c r="L87" s="27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47" s="2" customFormat="1" ht="6.95" hidden="1" customHeight="1">
      <c r="A88" s="22"/>
      <c r="B88" s="23"/>
      <c r="C88" s="22"/>
      <c r="D88" s="22"/>
      <c r="E88" s="123"/>
      <c r="F88" s="123"/>
      <c r="G88" s="123"/>
      <c r="H88" s="123"/>
      <c r="I88" s="223"/>
      <c r="J88" s="123"/>
      <c r="K88" s="22"/>
      <c r="L88" s="27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47" s="2" customFormat="1" ht="12" hidden="1" customHeight="1">
      <c r="A89" s="22"/>
      <c r="B89" s="23"/>
      <c r="C89" s="21" t="s">
        <v>18</v>
      </c>
      <c r="D89" s="22"/>
      <c r="E89" s="123"/>
      <c r="F89" s="127" t="str">
        <f>F12</f>
        <v xml:space="preserve">VŠE v Praze, ul. Ekonomická 957, Praha 4 </v>
      </c>
      <c r="G89" s="123"/>
      <c r="H89" s="123"/>
      <c r="I89" s="224" t="s">
        <v>20</v>
      </c>
      <c r="J89" s="129" t="str">
        <f>IF(J12="","",J12)</f>
        <v>20. 1. 2025</v>
      </c>
      <c r="K89" s="22"/>
      <c r="L89" s="2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47" s="2" customFormat="1" ht="6.95" hidden="1" customHeight="1">
      <c r="A90" s="22"/>
      <c r="B90" s="23"/>
      <c r="C90" s="22"/>
      <c r="D90" s="22"/>
      <c r="E90" s="123"/>
      <c r="F90" s="123"/>
      <c r="G90" s="123"/>
      <c r="H90" s="123"/>
      <c r="I90" s="223"/>
      <c r="J90" s="123"/>
      <c r="K90" s="22"/>
      <c r="L90" s="27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47" s="2" customFormat="1" ht="15.2" hidden="1" customHeight="1">
      <c r="A91" s="22"/>
      <c r="B91" s="23"/>
      <c r="C91" s="21" t="s">
        <v>22</v>
      </c>
      <c r="D91" s="22"/>
      <c r="E91" s="123"/>
      <c r="F91" s="127" t="str">
        <f>E15</f>
        <v>Vysoká škola ekonomická v Praze</v>
      </c>
      <c r="G91" s="123"/>
      <c r="H91" s="123"/>
      <c r="I91" s="224" t="s">
        <v>30</v>
      </c>
      <c r="J91" s="149" t="str">
        <f>E21</f>
        <v xml:space="preserve"> </v>
      </c>
      <c r="K91" s="22"/>
      <c r="L91" s="27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47" s="2" customFormat="1" ht="15.2" hidden="1" customHeight="1">
      <c r="A92" s="22"/>
      <c r="B92" s="23"/>
      <c r="C92" s="21" t="s">
        <v>28</v>
      </c>
      <c r="D92" s="22"/>
      <c r="E92" s="123"/>
      <c r="F92" s="127" t="str">
        <f>IF(E18="","",E18)</f>
        <v xml:space="preserve"> </v>
      </c>
      <c r="G92" s="123"/>
      <c r="H92" s="123"/>
      <c r="I92" s="224" t="s">
        <v>32</v>
      </c>
      <c r="J92" s="149" t="str">
        <f>E24</f>
        <v>Ing. Milan Dušek</v>
      </c>
      <c r="K92" s="22"/>
      <c r="L92" s="27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47" s="2" customFormat="1" ht="10.35" hidden="1" customHeight="1">
      <c r="A93" s="22"/>
      <c r="B93" s="23"/>
      <c r="C93" s="22"/>
      <c r="D93" s="22"/>
      <c r="E93" s="123"/>
      <c r="F93" s="123"/>
      <c r="G93" s="123"/>
      <c r="H93" s="123"/>
      <c r="I93" s="223"/>
      <c r="J93" s="123"/>
      <c r="K93" s="22"/>
      <c r="L93" s="27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47" s="2" customFormat="1" ht="29.25" hidden="1" customHeight="1">
      <c r="A94" s="22"/>
      <c r="B94" s="23"/>
      <c r="C94" s="80" t="s">
        <v>106</v>
      </c>
      <c r="D94" s="77"/>
      <c r="E94" s="150"/>
      <c r="F94" s="150"/>
      <c r="G94" s="150"/>
      <c r="H94" s="150"/>
      <c r="I94" s="235"/>
      <c r="J94" s="151" t="s">
        <v>107</v>
      </c>
      <c r="K94" s="77"/>
      <c r="L94" s="27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47" s="2" customFormat="1" ht="10.35" hidden="1" customHeight="1">
      <c r="A95" s="22"/>
      <c r="B95" s="23"/>
      <c r="C95" s="22"/>
      <c r="D95" s="22"/>
      <c r="E95" s="123"/>
      <c r="F95" s="123"/>
      <c r="G95" s="123"/>
      <c r="H95" s="123"/>
      <c r="I95" s="223"/>
      <c r="J95" s="123"/>
      <c r="K95" s="22"/>
      <c r="L95" s="27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47" s="2" customFormat="1" ht="22.9" hidden="1" customHeight="1">
      <c r="A96" s="22"/>
      <c r="B96" s="23"/>
      <c r="C96" s="81" t="s">
        <v>108</v>
      </c>
      <c r="D96" s="22"/>
      <c r="E96" s="123"/>
      <c r="F96" s="123"/>
      <c r="G96" s="123"/>
      <c r="H96" s="123"/>
      <c r="I96" s="223"/>
      <c r="J96" s="132">
        <f>J121</f>
        <v>0</v>
      </c>
      <c r="K96" s="22"/>
      <c r="L96" s="27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U96" s="15" t="s">
        <v>109</v>
      </c>
    </row>
    <row r="97" spans="1:31" s="9" customFormat="1" ht="24.95" hidden="1" customHeight="1">
      <c r="B97" s="82"/>
      <c r="D97" s="83" t="s">
        <v>370</v>
      </c>
      <c r="E97" s="152"/>
      <c r="F97" s="152"/>
      <c r="G97" s="152"/>
      <c r="H97" s="152"/>
      <c r="I97" s="236"/>
      <c r="J97" s="153">
        <f>J122</f>
        <v>0</v>
      </c>
      <c r="L97" s="82"/>
    </row>
    <row r="98" spans="1:31" s="10" customFormat="1" ht="19.899999999999999" hidden="1" customHeight="1">
      <c r="B98" s="84"/>
      <c r="D98" s="85" t="s">
        <v>470</v>
      </c>
      <c r="E98" s="156"/>
      <c r="F98" s="156"/>
      <c r="G98" s="156"/>
      <c r="H98" s="156"/>
      <c r="I98" s="237"/>
      <c r="J98" s="157">
        <f>J123</f>
        <v>0</v>
      </c>
      <c r="L98" s="84"/>
    </row>
    <row r="99" spans="1:31" s="10" customFormat="1" ht="19.899999999999999" hidden="1" customHeight="1">
      <c r="B99" s="84"/>
      <c r="D99" s="85" t="s">
        <v>471</v>
      </c>
      <c r="E99" s="156"/>
      <c r="F99" s="156"/>
      <c r="G99" s="156"/>
      <c r="H99" s="156"/>
      <c r="I99" s="237"/>
      <c r="J99" s="157">
        <f>J127</f>
        <v>0</v>
      </c>
      <c r="L99" s="84"/>
    </row>
    <row r="100" spans="1:31" s="10" customFormat="1" ht="19.899999999999999" hidden="1" customHeight="1">
      <c r="B100" s="84"/>
      <c r="D100" s="85" t="s">
        <v>472</v>
      </c>
      <c r="E100" s="156"/>
      <c r="F100" s="156"/>
      <c r="G100" s="156"/>
      <c r="H100" s="156"/>
      <c r="I100" s="237"/>
      <c r="J100" s="157">
        <f>J133</f>
        <v>0</v>
      </c>
      <c r="L100" s="84"/>
    </row>
    <row r="101" spans="1:31" s="10" customFormat="1" ht="19.899999999999999" hidden="1" customHeight="1">
      <c r="B101" s="84"/>
      <c r="D101" s="85" t="s">
        <v>374</v>
      </c>
      <c r="E101" s="156"/>
      <c r="F101" s="156"/>
      <c r="G101" s="156"/>
      <c r="H101" s="156"/>
      <c r="I101" s="237"/>
      <c r="J101" s="157">
        <f>J142</f>
        <v>0</v>
      </c>
      <c r="L101" s="84"/>
    </row>
    <row r="102" spans="1:31" s="2" customFormat="1" ht="21.75" hidden="1" customHeight="1">
      <c r="A102" s="22"/>
      <c r="B102" s="23"/>
      <c r="C102" s="22"/>
      <c r="D102" s="22"/>
      <c r="E102" s="123"/>
      <c r="F102" s="123"/>
      <c r="G102" s="123"/>
      <c r="H102" s="123"/>
      <c r="I102" s="223"/>
      <c r="J102" s="123"/>
      <c r="K102" s="22"/>
      <c r="L102" s="27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s="2" customFormat="1" ht="6.95" hidden="1" customHeight="1">
      <c r="A103" s="22"/>
      <c r="B103" s="32"/>
      <c r="C103" s="33"/>
      <c r="D103" s="33"/>
      <c r="E103" s="147"/>
      <c r="F103" s="147"/>
      <c r="G103" s="147"/>
      <c r="H103" s="147"/>
      <c r="I103" s="233"/>
      <c r="J103" s="147"/>
      <c r="K103" s="33"/>
      <c r="L103" s="27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hidden="1"/>
    <row r="105" spans="1:31" hidden="1"/>
    <row r="106" spans="1:31" hidden="1"/>
    <row r="107" spans="1:31" s="2" customFormat="1" ht="6.95" customHeight="1">
      <c r="A107" s="22"/>
      <c r="B107" s="34"/>
      <c r="C107" s="35"/>
      <c r="D107" s="35"/>
      <c r="E107" s="148"/>
      <c r="F107" s="148"/>
      <c r="G107" s="148"/>
      <c r="H107" s="148"/>
      <c r="I107" s="234"/>
      <c r="J107" s="148"/>
      <c r="K107" s="35"/>
      <c r="L107" s="27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s="2" customFormat="1" ht="24.95" customHeight="1">
      <c r="A108" s="22"/>
      <c r="B108" s="23"/>
      <c r="C108" s="19" t="s">
        <v>123</v>
      </c>
      <c r="D108" s="22"/>
      <c r="E108" s="123"/>
      <c r="F108" s="123"/>
      <c r="G108" s="123"/>
      <c r="H108" s="123"/>
      <c r="I108" s="223"/>
      <c r="J108" s="123"/>
      <c r="K108" s="22"/>
      <c r="L108" s="27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s="2" customFormat="1" ht="6.95" customHeight="1">
      <c r="A109" s="22"/>
      <c r="B109" s="23"/>
      <c r="C109" s="22"/>
      <c r="D109" s="22"/>
      <c r="E109" s="123"/>
      <c r="F109" s="123"/>
      <c r="G109" s="123"/>
      <c r="H109" s="123"/>
      <c r="I109" s="223"/>
      <c r="J109" s="123"/>
      <c r="K109" s="22"/>
      <c r="L109" s="27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s="2" customFormat="1" ht="12" customHeight="1">
      <c r="A110" s="22"/>
      <c r="B110" s="23"/>
      <c r="C110" s="21" t="s">
        <v>14</v>
      </c>
      <c r="D110" s="22"/>
      <c r="E110" s="123"/>
      <c r="F110" s="123"/>
      <c r="G110" s="123"/>
      <c r="H110" s="123"/>
      <c r="I110" s="223"/>
      <c r="J110" s="123"/>
      <c r="K110" s="22"/>
      <c r="L110" s="27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1:31" s="2" customFormat="1" ht="16.5" customHeight="1">
      <c r="A111" s="22"/>
      <c r="B111" s="23"/>
      <c r="C111" s="22"/>
      <c r="D111" s="22"/>
      <c r="E111" s="275" t="str">
        <f>E7</f>
        <v>Fotovoltaická elektrárna JM</v>
      </c>
      <c r="F111" s="276"/>
      <c r="G111" s="276"/>
      <c r="H111" s="276"/>
      <c r="I111" s="223"/>
      <c r="J111" s="123"/>
      <c r="K111" s="22"/>
      <c r="L111" s="27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1:31" s="2" customFormat="1" ht="12" customHeight="1">
      <c r="A112" s="22"/>
      <c r="B112" s="23"/>
      <c r="C112" s="21" t="s">
        <v>103</v>
      </c>
      <c r="D112" s="22"/>
      <c r="E112" s="123"/>
      <c r="F112" s="123"/>
      <c r="G112" s="123"/>
      <c r="H112" s="123"/>
      <c r="I112" s="223"/>
      <c r="J112" s="123"/>
      <c r="K112" s="22"/>
      <c r="L112" s="27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1:65" s="2" customFormat="1" ht="16.5" customHeight="1">
      <c r="A113" s="22"/>
      <c r="B113" s="23"/>
      <c r="C113" s="22"/>
      <c r="D113" s="22"/>
      <c r="E113" s="273" t="str">
        <f>E9</f>
        <v>03 - DC část</v>
      </c>
      <c r="F113" s="274"/>
      <c r="G113" s="274"/>
      <c r="H113" s="274"/>
      <c r="I113" s="223"/>
      <c r="J113" s="123"/>
      <c r="K113" s="22"/>
      <c r="L113" s="27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1:65" s="2" customFormat="1" ht="6.95" customHeight="1">
      <c r="A114" s="22"/>
      <c r="B114" s="23"/>
      <c r="C114" s="22"/>
      <c r="D114" s="22"/>
      <c r="E114" s="123"/>
      <c r="F114" s="123"/>
      <c r="G114" s="123"/>
      <c r="H114" s="123"/>
      <c r="I114" s="223"/>
      <c r="J114" s="123"/>
      <c r="K114" s="22"/>
      <c r="L114" s="27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1:65" s="2" customFormat="1" ht="12" customHeight="1">
      <c r="A115" s="22"/>
      <c r="B115" s="23"/>
      <c r="C115" s="21" t="s">
        <v>18</v>
      </c>
      <c r="D115" s="22"/>
      <c r="E115" s="123"/>
      <c r="F115" s="127" t="str">
        <f>F12</f>
        <v xml:space="preserve">VŠE v Praze, ul. Ekonomická 957, Praha 4 </v>
      </c>
      <c r="G115" s="123"/>
      <c r="H115" s="123"/>
      <c r="I115" s="224" t="s">
        <v>20</v>
      </c>
      <c r="J115" s="129" t="str">
        <f>IF(J12="","",J12)</f>
        <v>20. 1. 2025</v>
      </c>
      <c r="K115" s="22"/>
      <c r="L115" s="27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1:65" s="2" customFormat="1" ht="6.95" customHeight="1">
      <c r="A116" s="22"/>
      <c r="B116" s="23"/>
      <c r="C116" s="22"/>
      <c r="D116" s="22"/>
      <c r="E116" s="123"/>
      <c r="F116" s="123"/>
      <c r="G116" s="123"/>
      <c r="H116" s="123"/>
      <c r="I116" s="223"/>
      <c r="J116" s="123"/>
      <c r="K116" s="22"/>
      <c r="L116" s="27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1:65" s="2" customFormat="1" ht="15.2" customHeight="1">
      <c r="A117" s="22"/>
      <c r="B117" s="23"/>
      <c r="C117" s="21" t="s">
        <v>22</v>
      </c>
      <c r="D117" s="22"/>
      <c r="E117" s="123"/>
      <c r="F117" s="127" t="str">
        <f>E15</f>
        <v>Vysoká škola ekonomická v Praze</v>
      </c>
      <c r="G117" s="123"/>
      <c r="H117" s="123"/>
      <c r="I117" s="224" t="s">
        <v>30</v>
      </c>
      <c r="J117" s="149" t="str">
        <f>E21</f>
        <v xml:space="preserve"> </v>
      </c>
      <c r="K117" s="22"/>
      <c r="L117" s="27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1:65" s="2" customFormat="1" ht="15.2" customHeight="1">
      <c r="A118" s="22"/>
      <c r="B118" s="23"/>
      <c r="C118" s="21" t="s">
        <v>28</v>
      </c>
      <c r="D118" s="22"/>
      <c r="E118" s="123"/>
      <c r="F118" s="127" t="str">
        <f>IF(E18="","",E18)</f>
        <v xml:space="preserve"> </v>
      </c>
      <c r="G118" s="123"/>
      <c r="H118" s="123"/>
      <c r="I118" s="224" t="s">
        <v>32</v>
      </c>
      <c r="J118" s="149" t="str">
        <f>E24</f>
        <v>Ing. Milan Dušek</v>
      </c>
      <c r="K118" s="22"/>
      <c r="L118" s="27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1:65" s="2" customFormat="1" ht="10.35" customHeight="1">
      <c r="A119" s="22"/>
      <c r="B119" s="23"/>
      <c r="C119" s="22"/>
      <c r="D119" s="22"/>
      <c r="E119" s="123"/>
      <c r="F119" s="123"/>
      <c r="G119" s="123"/>
      <c r="H119" s="123"/>
      <c r="I119" s="223"/>
      <c r="J119" s="123"/>
      <c r="K119" s="22"/>
      <c r="L119" s="27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1:65" s="11" customFormat="1" ht="29.25" customHeight="1">
      <c r="A120" s="86"/>
      <c r="B120" s="87"/>
      <c r="C120" s="88" t="s">
        <v>124</v>
      </c>
      <c r="D120" s="89" t="s">
        <v>60</v>
      </c>
      <c r="E120" s="160" t="s">
        <v>56</v>
      </c>
      <c r="F120" s="160" t="s">
        <v>57</v>
      </c>
      <c r="G120" s="160" t="s">
        <v>125</v>
      </c>
      <c r="H120" s="160" t="s">
        <v>126</v>
      </c>
      <c r="I120" s="238" t="s">
        <v>127</v>
      </c>
      <c r="J120" s="161" t="s">
        <v>107</v>
      </c>
      <c r="K120" s="90" t="s">
        <v>128</v>
      </c>
      <c r="L120" s="91"/>
      <c r="M120" s="43" t="s">
        <v>1</v>
      </c>
      <c r="N120" s="44" t="s">
        <v>39</v>
      </c>
      <c r="O120" s="44" t="s">
        <v>129</v>
      </c>
      <c r="P120" s="44" t="s">
        <v>130</v>
      </c>
      <c r="Q120" s="44" t="s">
        <v>131</v>
      </c>
      <c r="R120" s="44" t="s">
        <v>132</v>
      </c>
      <c r="S120" s="44" t="s">
        <v>133</v>
      </c>
      <c r="T120" s="45" t="s">
        <v>134</v>
      </c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</row>
    <row r="121" spans="1:65" s="2" customFormat="1" ht="22.9" customHeight="1">
      <c r="A121" s="22"/>
      <c r="B121" s="23"/>
      <c r="C121" s="50" t="s">
        <v>135</v>
      </c>
      <c r="D121" s="22"/>
      <c r="E121" s="123"/>
      <c r="F121" s="123"/>
      <c r="G121" s="123"/>
      <c r="H121" s="123"/>
      <c r="I121" s="223"/>
      <c r="J121" s="169">
        <f>BK121</f>
        <v>0</v>
      </c>
      <c r="K121" s="22"/>
      <c r="L121" s="23"/>
      <c r="M121" s="46"/>
      <c r="N121" s="38"/>
      <c r="O121" s="47"/>
      <c r="P121" s="92">
        <f>P122</f>
        <v>0</v>
      </c>
      <c r="Q121" s="47"/>
      <c r="R121" s="92">
        <f>R122</f>
        <v>0</v>
      </c>
      <c r="S121" s="47"/>
      <c r="T121" s="93">
        <f>T122</f>
        <v>0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T121" s="15" t="s">
        <v>74</v>
      </c>
      <c r="AU121" s="15" t="s">
        <v>109</v>
      </c>
      <c r="BK121" s="94">
        <f>BK122</f>
        <v>0</v>
      </c>
    </row>
    <row r="122" spans="1:65" s="12" customFormat="1" ht="25.9" customHeight="1">
      <c r="B122" s="95"/>
      <c r="D122" s="96" t="s">
        <v>74</v>
      </c>
      <c r="E122" s="175" t="s">
        <v>240</v>
      </c>
      <c r="F122" s="175" t="s">
        <v>240</v>
      </c>
      <c r="G122" s="176"/>
      <c r="H122" s="176"/>
      <c r="I122" s="239"/>
      <c r="J122" s="177">
        <f>BK122</f>
        <v>0</v>
      </c>
      <c r="L122" s="95"/>
      <c r="M122" s="97"/>
      <c r="N122" s="98"/>
      <c r="O122" s="98"/>
      <c r="P122" s="99">
        <f>P123+P127+P133+P142</f>
        <v>0</v>
      </c>
      <c r="Q122" s="98"/>
      <c r="R122" s="99">
        <f>R123+R127+R133+R142</f>
        <v>0</v>
      </c>
      <c r="S122" s="98"/>
      <c r="T122" s="100">
        <f>T123+T127+T133+T142</f>
        <v>0</v>
      </c>
      <c r="AR122" s="96" t="s">
        <v>85</v>
      </c>
      <c r="AT122" s="101" t="s">
        <v>74</v>
      </c>
      <c r="AU122" s="101" t="s">
        <v>75</v>
      </c>
      <c r="AY122" s="96" t="s">
        <v>138</v>
      </c>
      <c r="BK122" s="102">
        <f>BK123+BK127+BK133+BK142</f>
        <v>0</v>
      </c>
    </row>
    <row r="123" spans="1:65" s="12" customFormat="1" ht="22.9" customHeight="1">
      <c r="B123" s="95"/>
      <c r="D123" s="96" t="s">
        <v>74</v>
      </c>
      <c r="E123" s="183" t="s">
        <v>473</v>
      </c>
      <c r="F123" s="183" t="s">
        <v>474</v>
      </c>
      <c r="G123" s="176"/>
      <c r="H123" s="176"/>
      <c r="I123" s="239"/>
      <c r="J123" s="184">
        <f>BK123</f>
        <v>0</v>
      </c>
      <c r="L123" s="95"/>
      <c r="M123" s="97"/>
      <c r="N123" s="98"/>
      <c r="O123" s="98"/>
      <c r="P123" s="99">
        <f>SUM(P124:P126)</f>
        <v>0</v>
      </c>
      <c r="Q123" s="98"/>
      <c r="R123" s="99">
        <f>SUM(R124:R126)</f>
        <v>0</v>
      </c>
      <c r="S123" s="98"/>
      <c r="T123" s="100">
        <f>SUM(T124:T126)</f>
        <v>0</v>
      </c>
      <c r="AR123" s="96" t="s">
        <v>85</v>
      </c>
      <c r="AT123" s="101" t="s">
        <v>74</v>
      </c>
      <c r="AU123" s="101" t="s">
        <v>83</v>
      </c>
      <c r="AY123" s="96" t="s">
        <v>138</v>
      </c>
      <c r="BK123" s="102">
        <f>SUM(BK124:BK126)</f>
        <v>0</v>
      </c>
    </row>
    <row r="124" spans="1:65" s="2" customFormat="1" ht="16.5" customHeight="1">
      <c r="A124" s="22"/>
      <c r="B124" s="103"/>
      <c r="C124" s="104" t="s">
        <v>83</v>
      </c>
      <c r="D124" s="104" t="s">
        <v>140</v>
      </c>
      <c r="E124" s="185" t="s">
        <v>475</v>
      </c>
      <c r="F124" s="186" t="s">
        <v>476</v>
      </c>
      <c r="G124" s="187" t="s">
        <v>477</v>
      </c>
      <c r="H124" s="188">
        <v>30</v>
      </c>
      <c r="I124" s="338">
        <v>0</v>
      </c>
      <c r="J124" s="189">
        <f>ROUND(I124*H124,2)</f>
        <v>0</v>
      </c>
      <c r="K124" s="105"/>
      <c r="L124" s="23"/>
      <c r="M124" s="106" t="s">
        <v>1</v>
      </c>
      <c r="N124" s="107" t="s">
        <v>40</v>
      </c>
      <c r="O124" s="108">
        <v>0</v>
      </c>
      <c r="P124" s="108">
        <f>O124*H124</f>
        <v>0</v>
      </c>
      <c r="Q124" s="108">
        <v>0</v>
      </c>
      <c r="R124" s="108">
        <f>Q124*H124</f>
        <v>0</v>
      </c>
      <c r="S124" s="108">
        <v>0</v>
      </c>
      <c r="T124" s="109">
        <f>S124*H124</f>
        <v>0</v>
      </c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R124" s="110" t="s">
        <v>214</v>
      </c>
      <c r="AT124" s="110" t="s">
        <v>140</v>
      </c>
      <c r="AU124" s="110" t="s">
        <v>85</v>
      </c>
      <c r="AY124" s="15" t="s">
        <v>138</v>
      </c>
      <c r="BE124" s="111">
        <f>IF(N124="základní",J124,0)</f>
        <v>0</v>
      </c>
      <c r="BF124" s="111">
        <f>IF(N124="snížená",J124,0)</f>
        <v>0</v>
      </c>
      <c r="BG124" s="111">
        <f>IF(N124="zákl. přenesená",J124,0)</f>
        <v>0</v>
      </c>
      <c r="BH124" s="111">
        <f>IF(N124="sníž. přenesená",J124,0)</f>
        <v>0</v>
      </c>
      <c r="BI124" s="111">
        <f>IF(N124="nulová",J124,0)</f>
        <v>0</v>
      </c>
      <c r="BJ124" s="15" t="s">
        <v>83</v>
      </c>
      <c r="BK124" s="111">
        <f>ROUND(I124*H124,2)</f>
        <v>0</v>
      </c>
      <c r="BL124" s="15" t="s">
        <v>214</v>
      </c>
      <c r="BM124" s="110" t="s">
        <v>478</v>
      </c>
    </row>
    <row r="125" spans="1:65" s="2" customFormat="1" ht="21.75" customHeight="1">
      <c r="A125" s="22"/>
      <c r="B125" s="103"/>
      <c r="C125" s="104" t="s">
        <v>85</v>
      </c>
      <c r="D125" s="104" t="s">
        <v>140</v>
      </c>
      <c r="E125" s="185" t="s">
        <v>479</v>
      </c>
      <c r="F125" s="186" t="s">
        <v>480</v>
      </c>
      <c r="G125" s="187" t="s">
        <v>167</v>
      </c>
      <c r="H125" s="188">
        <v>480</v>
      </c>
      <c r="I125" s="338">
        <v>0</v>
      </c>
      <c r="J125" s="189">
        <f>ROUND(I125*H125,2)</f>
        <v>0</v>
      </c>
      <c r="K125" s="105"/>
      <c r="L125" s="23"/>
      <c r="M125" s="106" t="s">
        <v>1</v>
      </c>
      <c r="N125" s="107" t="s">
        <v>40</v>
      </c>
      <c r="O125" s="108">
        <v>0</v>
      </c>
      <c r="P125" s="108">
        <f>O125*H125</f>
        <v>0</v>
      </c>
      <c r="Q125" s="108">
        <v>0</v>
      </c>
      <c r="R125" s="108">
        <f>Q125*H125</f>
        <v>0</v>
      </c>
      <c r="S125" s="108">
        <v>0</v>
      </c>
      <c r="T125" s="109">
        <f>S125*H125</f>
        <v>0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R125" s="110" t="s">
        <v>214</v>
      </c>
      <c r="AT125" s="110" t="s">
        <v>140</v>
      </c>
      <c r="AU125" s="110" t="s">
        <v>85</v>
      </c>
      <c r="AY125" s="15" t="s">
        <v>138</v>
      </c>
      <c r="BE125" s="111">
        <f>IF(N125="základní",J125,0)</f>
        <v>0</v>
      </c>
      <c r="BF125" s="111">
        <f>IF(N125="snížená",J125,0)</f>
        <v>0</v>
      </c>
      <c r="BG125" s="111">
        <f>IF(N125="zákl. přenesená",J125,0)</f>
        <v>0</v>
      </c>
      <c r="BH125" s="111">
        <f>IF(N125="sníž. přenesená",J125,0)</f>
        <v>0</v>
      </c>
      <c r="BI125" s="111">
        <f>IF(N125="nulová",J125,0)</f>
        <v>0</v>
      </c>
      <c r="BJ125" s="15" t="s">
        <v>83</v>
      </c>
      <c r="BK125" s="111">
        <f>ROUND(I125*H125,2)</f>
        <v>0</v>
      </c>
      <c r="BL125" s="15" t="s">
        <v>214</v>
      </c>
      <c r="BM125" s="110" t="s">
        <v>481</v>
      </c>
    </row>
    <row r="126" spans="1:65" s="2" customFormat="1" ht="21.75" customHeight="1">
      <c r="A126" s="22"/>
      <c r="B126" s="103"/>
      <c r="C126" s="104" t="s">
        <v>152</v>
      </c>
      <c r="D126" s="104" t="s">
        <v>140</v>
      </c>
      <c r="E126" s="185" t="s">
        <v>482</v>
      </c>
      <c r="F126" s="186" t="s">
        <v>483</v>
      </c>
      <c r="G126" s="187" t="s">
        <v>167</v>
      </c>
      <c r="H126" s="188">
        <v>480</v>
      </c>
      <c r="I126" s="338">
        <v>0</v>
      </c>
      <c r="J126" s="189">
        <f>ROUND(I126*H126,2)</f>
        <v>0</v>
      </c>
      <c r="K126" s="105"/>
      <c r="L126" s="23"/>
      <c r="M126" s="106" t="s">
        <v>1</v>
      </c>
      <c r="N126" s="107" t="s">
        <v>40</v>
      </c>
      <c r="O126" s="108">
        <v>0</v>
      </c>
      <c r="P126" s="108">
        <f>O126*H126</f>
        <v>0</v>
      </c>
      <c r="Q126" s="108">
        <v>0</v>
      </c>
      <c r="R126" s="108">
        <f>Q126*H126</f>
        <v>0</v>
      </c>
      <c r="S126" s="108">
        <v>0</v>
      </c>
      <c r="T126" s="109">
        <f>S126*H126</f>
        <v>0</v>
      </c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R126" s="110" t="s">
        <v>214</v>
      </c>
      <c r="AT126" s="110" t="s">
        <v>140</v>
      </c>
      <c r="AU126" s="110" t="s">
        <v>85</v>
      </c>
      <c r="AY126" s="15" t="s">
        <v>138</v>
      </c>
      <c r="BE126" s="111">
        <f>IF(N126="základní",J126,0)</f>
        <v>0</v>
      </c>
      <c r="BF126" s="111">
        <f>IF(N126="snížená",J126,0)</f>
        <v>0</v>
      </c>
      <c r="BG126" s="111">
        <f>IF(N126="zákl. přenesená",J126,0)</f>
        <v>0</v>
      </c>
      <c r="BH126" s="111">
        <f>IF(N126="sníž. přenesená",J126,0)</f>
        <v>0</v>
      </c>
      <c r="BI126" s="111">
        <f>IF(N126="nulová",J126,0)</f>
        <v>0</v>
      </c>
      <c r="BJ126" s="15" t="s">
        <v>83</v>
      </c>
      <c r="BK126" s="111">
        <f>ROUND(I126*H126,2)</f>
        <v>0</v>
      </c>
      <c r="BL126" s="15" t="s">
        <v>214</v>
      </c>
      <c r="BM126" s="110" t="s">
        <v>484</v>
      </c>
    </row>
    <row r="127" spans="1:65" s="12" customFormat="1" ht="22.9" customHeight="1">
      <c r="B127" s="95"/>
      <c r="D127" s="96" t="s">
        <v>74</v>
      </c>
      <c r="E127" s="183" t="s">
        <v>485</v>
      </c>
      <c r="F127" s="183" t="s">
        <v>486</v>
      </c>
      <c r="G127" s="176"/>
      <c r="H127" s="176"/>
      <c r="I127" s="239"/>
      <c r="J127" s="184">
        <f>BK127</f>
        <v>0</v>
      </c>
      <c r="L127" s="95"/>
      <c r="M127" s="97"/>
      <c r="N127" s="98"/>
      <c r="O127" s="98"/>
      <c r="P127" s="99">
        <f>SUM(P128:P132)</f>
        <v>0</v>
      </c>
      <c r="Q127" s="98"/>
      <c r="R127" s="99">
        <f>SUM(R128:R132)</f>
        <v>0</v>
      </c>
      <c r="S127" s="98"/>
      <c r="T127" s="100">
        <f>SUM(T128:T132)</f>
        <v>0</v>
      </c>
      <c r="AR127" s="96" t="s">
        <v>85</v>
      </c>
      <c r="AT127" s="101" t="s">
        <v>74</v>
      </c>
      <c r="AU127" s="101" t="s">
        <v>83</v>
      </c>
      <c r="AY127" s="96" t="s">
        <v>138</v>
      </c>
      <c r="BK127" s="102">
        <f>SUM(BK128:BK132)</f>
        <v>0</v>
      </c>
    </row>
    <row r="128" spans="1:65" s="2" customFormat="1" ht="16.5" customHeight="1">
      <c r="A128" s="22"/>
      <c r="B128" s="103"/>
      <c r="C128" s="104" t="s">
        <v>144</v>
      </c>
      <c r="D128" s="104" t="s">
        <v>140</v>
      </c>
      <c r="E128" s="185" t="s">
        <v>487</v>
      </c>
      <c r="F128" s="186" t="s">
        <v>488</v>
      </c>
      <c r="G128" s="187" t="s">
        <v>379</v>
      </c>
      <c r="H128" s="188">
        <v>2</v>
      </c>
      <c r="I128" s="338">
        <v>0</v>
      </c>
      <c r="J128" s="189">
        <f>ROUND(I128*H128,2)</f>
        <v>0</v>
      </c>
      <c r="K128" s="105"/>
      <c r="L128" s="23"/>
      <c r="M128" s="106" t="s">
        <v>1</v>
      </c>
      <c r="N128" s="107" t="s">
        <v>40</v>
      </c>
      <c r="O128" s="108">
        <v>0</v>
      </c>
      <c r="P128" s="108">
        <f>O128*H128</f>
        <v>0</v>
      </c>
      <c r="Q128" s="108">
        <v>0</v>
      </c>
      <c r="R128" s="108">
        <f>Q128*H128</f>
        <v>0</v>
      </c>
      <c r="S128" s="108">
        <v>0</v>
      </c>
      <c r="T128" s="109">
        <f>S128*H128</f>
        <v>0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R128" s="110" t="s">
        <v>214</v>
      </c>
      <c r="AT128" s="110" t="s">
        <v>140</v>
      </c>
      <c r="AU128" s="110" t="s">
        <v>85</v>
      </c>
      <c r="AY128" s="15" t="s">
        <v>138</v>
      </c>
      <c r="BE128" s="111">
        <f>IF(N128="základní",J128,0)</f>
        <v>0</v>
      </c>
      <c r="BF128" s="111">
        <f>IF(N128="snížená",J128,0)</f>
        <v>0</v>
      </c>
      <c r="BG128" s="111">
        <f>IF(N128="zákl. přenesená",J128,0)</f>
        <v>0</v>
      </c>
      <c r="BH128" s="111">
        <f>IF(N128="sníž. přenesená",J128,0)</f>
        <v>0</v>
      </c>
      <c r="BI128" s="111">
        <f>IF(N128="nulová",J128,0)</f>
        <v>0</v>
      </c>
      <c r="BJ128" s="15" t="s">
        <v>83</v>
      </c>
      <c r="BK128" s="111">
        <f>ROUND(I128*H128,2)</f>
        <v>0</v>
      </c>
      <c r="BL128" s="15" t="s">
        <v>214</v>
      </c>
      <c r="BM128" s="110" t="s">
        <v>489</v>
      </c>
    </row>
    <row r="129" spans="1:65" s="2" customFormat="1" ht="21.75" customHeight="1">
      <c r="A129" s="22"/>
      <c r="B129" s="103"/>
      <c r="C129" s="104" t="s">
        <v>159</v>
      </c>
      <c r="D129" s="104" t="s">
        <v>140</v>
      </c>
      <c r="E129" s="185" t="s">
        <v>490</v>
      </c>
      <c r="F129" s="186" t="s">
        <v>491</v>
      </c>
      <c r="G129" s="187" t="s">
        <v>386</v>
      </c>
      <c r="H129" s="188">
        <v>15</v>
      </c>
      <c r="I129" s="338">
        <v>0</v>
      </c>
      <c r="J129" s="189">
        <f>ROUND(I129*H129,2)</f>
        <v>0</v>
      </c>
      <c r="K129" s="105"/>
      <c r="L129" s="23"/>
      <c r="M129" s="106" t="s">
        <v>1</v>
      </c>
      <c r="N129" s="107" t="s">
        <v>40</v>
      </c>
      <c r="O129" s="108">
        <v>0</v>
      </c>
      <c r="P129" s="108">
        <f>O129*H129</f>
        <v>0</v>
      </c>
      <c r="Q129" s="108">
        <v>0</v>
      </c>
      <c r="R129" s="108">
        <f>Q129*H129</f>
        <v>0</v>
      </c>
      <c r="S129" s="108">
        <v>0</v>
      </c>
      <c r="T129" s="109">
        <f>S129*H129</f>
        <v>0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R129" s="110" t="s">
        <v>214</v>
      </c>
      <c r="AT129" s="110" t="s">
        <v>140</v>
      </c>
      <c r="AU129" s="110" t="s">
        <v>85</v>
      </c>
      <c r="AY129" s="15" t="s">
        <v>138</v>
      </c>
      <c r="BE129" s="111">
        <f>IF(N129="základní",J129,0)</f>
        <v>0</v>
      </c>
      <c r="BF129" s="111">
        <f>IF(N129="snížená",J129,0)</f>
        <v>0</v>
      </c>
      <c r="BG129" s="111">
        <f>IF(N129="zákl. přenesená",J129,0)</f>
        <v>0</v>
      </c>
      <c r="BH129" s="111">
        <f>IF(N129="sníž. přenesená",J129,0)</f>
        <v>0</v>
      </c>
      <c r="BI129" s="111">
        <f>IF(N129="nulová",J129,0)</f>
        <v>0</v>
      </c>
      <c r="BJ129" s="15" t="s">
        <v>83</v>
      </c>
      <c r="BK129" s="111">
        <f>ROUND(I129*H129,2)</f>
        <v>0</v>
      </c>
      <c r="BL129" s="15" t="s">
        <v>214</v>
      </c>
      <c r="BM129" s="110" t="s">
        <v>492</v>
      </c>
    </row>
    <row r="130" spans="1:65" s="2" customFormat="1" ht="16.5" customHeight="1">
      <c r="A130" s="22"/>
      <c r="B130" s="103"/>
      <c r="C130" s="104" t="s">
        <v>164</v>
      </c>
      <c r="D130" s="104" t="s">
        <v>140</v>
      </c>
      <c r="E130" s="185" t="s">
        <v>493</v>
      </c>
      <c r="F130" s="186" t="s">
        <v>494</v>
      </c>
      <c r="G130" s="187" t="s">
        <v>379</v>
      </c>
      <c r="H130" s="188">
        <v>15</v>
      </c>
      <c r="I130" s="338">
        <v>0</v>
      </c>
      <c r="J130" s="189">
        <f>ROUND(I130*H130,2)</f>
        <v>0</v>
      </c>
      <c r="K130" s="105"/>
      <c r="L130" s="23"/>
      <c r="M130" s="106" t="s">
        <v>1</v>
      </c>
      <c r="N130" s="107" t="s">
        <v>40</v>
      </c>
      <c r="O130" s="108">
        <v>0</v>
      </c>
      <c r="P130" s="108">
        <f>O130*H130</f>
        <v>0</v>
      </c>
      <c r="Q130" s="108">
        <v>0</v>
      </c>
      <c r="R130" s="108">
        <f>Q130*H130</f>
        <v>0</v>
      </c>
      <c r="S130" s="108">
        <v>0</v>
      </c>
      <c r="T130" s="109">
        <f>S130*H130</f>
        <v>0</v>
      </c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R130" s="110" t="s">
        <v>214</v>
      </c>
      <c r="AT130" s="110" t="s">
        <v>140</v>
      </c>
      <c r="AU130" s="110" t="s">
        <v>85</v>
      </c>
      <c r="AY130" s="15" t="s">
        <v>138</v>
      </c>
      <c r="BE130" s="111">
        <f>IF(N130="základní",J130,0)</f>
        <v>0</v>
      </c>
      <c r="BF130" s="111">
        <f>IF(N130="snížená",J130,0)</f>
        <v>0</v>
      </c>
      <c r="BG130" s="111">
        <f>IF(N130="zákl. přenesená",J130,0)</f>
        <v>0</v>
      </c>
      <c r="BH130" s="111">
        <f>IF(N130="sníž. přenesená",J130,0)</f>
        <v>0</v>
      </c>
      <c r="BI130" s="111">
        <f>IF(N130="nulová",J130,0)</f>
        <v>0</v>
      </c>
      <c r="BJ130" s="15" t="s">
        <v>83</v>
      </c>
      <c r="BK130" s="111">
        <f>ROUND(I130*H130,2)</f>
        <v>0</v>
      </c>
      <c r="BL130" s="15" t="s">
        <v>214</v>
      </c>
      <c r="BM130" s="110" t="s">
        <v>495</v>
      </c>
    </row>
    <row r="131" spans="1:65" s="2" customFormat="1" ht="16.5" customHeight="1">
      <c r="A131" s="22"/>
      <c r="B131" s="103"/>
      <c r="C131" s="104" t="s">
        <v>169</v>
      </c>
      <c r="D131" s="104" t="s">
        <v>140</v>
      </c>
      <c r="E131" s="185" t="s">
        <v>496</v>
      </c>
      <c r="F131" s="186" t="s">
        <v>494</v>
      </c>
      <c r="G131" s="187" t="s">
        <v>477</v>
      </c>
      <c r="H131" s="188">
        <v>2</v>
      </c>
      <c r="I131" s="338">
        <v>0</v>
      </c>
      <c r="J131" s="189">
        <f>ROUND(I131*H131,2)</f>
        <v>0</v>
      </c>
      <c r="K131" s="105"/>
      <c r="L131" s="23"/>
      <c r="M131" s="106" t="s">
        <v>1</v>
      </c>
      <c r="N131" s="107" t="s">
        <v>40</v>
      </c>
      <c r="O131" s="108">
        <v>0</v>
      </c>
      <c r="P131" s="108">
        <f>O131*H131</f>
        <v>0</v>
      </c>
      <c r="Q131" s="108">
        <v>0</v>
      </c>
      <c r="R131" s="108">
        <f>Q131*H131</f>
        <v>0</v>
      </c>
      <c r="S131" s="108">
        <v>0</v>
      </c>
      <c r="T131" s="109">
        <f>S131*H131</f>
        <v>0</v>
      </c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R131" s="110" t="s">
        <v>214</v>
      </c>
      <c r="AT131" s="110" t="s">
        <v>140</v>
      </c>
      <c r="AU131" s="110" t="s">
        <v>85</v>
      </c>
      <c r="AY131" s="15" t="s">
        <v>138</v>
      </c>
      <c r="BE131" s="111">
        <f>IF(N131="základní",J131,0)</f>
        <v>0</v>
      </c>
      <c r="BF131" s="111">
        <f>IF(N131="snížená",J131,0)</f>
        <v>0</v>
      </c>
      <c r="BG131" s="111">
        <f>IF(N131="zákl. přenesená",J131,0)</f>
        <v>0</v>
      </c>
      <c r="BH131" s="111">
        <f>IF(N131="sníž. přenesená",J131,0)</f>
        <v>0</v>
      </c>
      <c r="BI131" s="111">
        <f>IF(N131="nulová",J131,0)</f>
        <v>0</v>
      </c>
      <c r="BJ131" s="15" t="s">
        <v>83</v>
      </c>
      <c r="BK131" s="111">
        <f>ROUND(I131*H131,2)</f>
        <v>0</v>
      </c>
      <c r="BL131" s="15" t="s">
        <v>214</v>
      </c>
      <c r="BM131" s="110" t="s">
        <v>497</v>
      </c>
    </row>
    <row r="132" spans="1:65" s="2" customFormat="1" ht="16.5" customHeight="1">
      <c r="A132" s="22"/>
      <c r="B132" s="103"/>
      <c r="C132" s="104" t="s">
        <v>173</v>
      </c>
      <c r="D132" s="104" t="s">
        <v>140</v>
      </c>
      <c r="E132" s="185" t="s">
        <v>498</v>
      </c>
      <c r="F132" s="186" t="s">
        <v>499</v>
      </c>
      <c r="G132" s="187" t="s">
        <v>386</v>
      </c>
      <c r="H132" s="188">
        <v>2</v>
      </c>
      <c r="I132" s="338">
        <v>0</v>
      </c>
      <c r="J132" s="189">
        <f>ROUND(I132*H132,2)</f>
        <v>0</v>
      </c>
      <c r="K132" s="105"/>
      <c r="L132" s="23"/>
      <c r="M132" s="106" t="s">
        <v>1</v>
      </c>
      <c r="N132" s="107" t="s">
        <v>40</v>
      </c>
      <c r="O132" s="108">
        <v>0</v>
      </c>
      <c r="P132" s="108">
        <f>O132*H132</f>
        <v>0</v>
      </c>
      <c r="Q132" s="108">
        <v>0</v>
      </c>
      <c r="R132" s="108">
        <f>Q132*H132</f>
        <v>0</v>
      </c>
      <c r="S132" s="108">
        <v>0</v>
      </c>
      <c r="T132" s="109">
        <f>S132*H132</f>
        <v>0</v>
      </c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R132" s="110" t="s">
        <v>214</v>
      </c>
      <c r="AT132" s="110" t="s">
        <v>140</v>
      </c>
      <c r="AU132" s="110" t="s">
        <v>85</v>
      </c>
      <c r="AY132" s="15" t="s">
        <v>138</v>
      </c>
      <c r="BE132" s="111">
        <f>IF(N132="základní",J132,0)</f>
        <v>0</v>
      </c>
      <c r="BF132" s="111">
        <f>IF(N132="snížená",J132,0)</f>
        <v>0</v>
      </c>
      <c r="BG132" s="111">
        <f>IF(N132="zákl. přenesená",J132,0)</f>
        <v>0</v>
      </c>
      <c r="BH132" s="111">
        <f>IF(N132="sníž. přenesená",J132,0)</f>
        <v>0</v>
      </c>
      <c r="BI132" s="111">
        <f>IF(N132="nulová",J132,0)</f>
        <v>0</v>
      </c>
      <c r="BJ132" s="15" t="s">
        <v>83</v>
      </c>
      <c r="BK132" s="111">
        <f>ROUND(I132*H132,2)</f>
        <v>0</v>
      </c>
      <c r="BL132" s="15" t="s">
        <v>214</v>
      </c>
      <c r="BM132" s="110" t="s">
        <v>500</v>
      </c>
    </row>
    <row r="133" spans="1:65" s="12" customFormat="1" ht="22.9" customHeight="1">
      <c r="B133" s="95"/>
      <c r="D133" s="96" t="s">
        <v>74</v>
      </c>
      <c r="E133" s="183" t="s">
        <v>501</v>
      </c>
      <c r="F133" s="183" t="s">
        <v>420</v>
      </c>
      <c r="G133" s="176"/>
      <c r="H133" s="176"/>
      <c r="I133" s="239"/>
      <c r="J133" s="184">
        <f>BK133</f>
        <v>0</v>
      </c>
      <c r="L133" s="95"/>
      <c r="M133" s="97"/>
      <c r="N133" s="98"/>
      <c r="O133" s="98"/>
      <c r="P133" s="99">
        <f>SUM(P134:P141)</f>
        <v>0</v>
      </c>
      <c r="Q133" s="98"/>
      <c r="R133" s="99">
        <f>SUM(R134:R141)</f>
        <v>0</v>
      </c>
      <c r="S133" s="98"/>
      <c r="T133" s="100">
        <f>SUM(T134:T141)</f>
        <v>0</v>
      </c>
      <c r="AR133" s="96" t="s">
        <v>85</v>
      </c>
      <c r="AT133" s="101" t="s">
        <v>74</v>
      </c>
      <c r="AU133" s="101" t="s">
        <v>83</v>
      </c>
      <c r="AY133" s="96" t="s">
        <v>138</v>
      </c>
      <c r="BK133" s="102">
        <f>SUM(BK134:BK141)</f>
        <v>0</v>
      </c>
    </row>
    <row r="134" spans="1:65" s="2" customFormat="1" ht="24.2" customHeight="1">
      <c r="A134" s="22"/>
      <c r="B134" s="103"/>
      <c r="C134" s="104" t="s">
        <v>182</v>
      </c>
      <c r="D134" s="104" t="s">
        <v>140</v>
      </c>
      <c r="E134" s="185" t="s">
        <v>502</v>
      </c>
      <c r="F134" s="186" t="s">
        <v>503</v>
      </c>
      <c r="G134" s="187" t="s">
        <v>167</v>
      </c>
      <c r="H134" s="188">
        <v>80</v>
      </c>
      <c r="I134" s="338">
        <v>0</v>
      </c>
      <c r="J134" s="189">
        <f t="shared" ref="J134:J141" si="0">ROUND(I134*H134,2)</f>
        <v>0</v>
      </c>
      <c r="K134" s="105"/>
      <c r="L134" s="23"/>
      <c r="M134" s="106" t="s">
        <v>1</v>
      </c>
      <c r="N134" s="107" t="s">
        <v>40</v>
      </c>
      <c r="O134" s="108">
        <v>0</v>
      </c>
      <c r="P134" s="108">
        <f t="shared" ref="P134:P141" si="1">O134*H134</f>
        <v>0</v>
      </c>
      <c r="Q134" s="108">
        <v>0</v>
      </c>
      <c r="R134" s="108">
        <f t="shared" ref="R134:R141" si="2">Q134*H134</f>
        <v>0</v>
      </c>
      <c r="S134" s="108">
        <v>0</v>
      </c>
      <c r="T134" s="109">
        <f t="shared" ref="T134:T141" si="3">S134*H134</f>
        <v>0</v>
      </c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R134" s="110" t="s">
        <v>214</v>
      </c>
      <c r="AT134" s="110" t="s">
        <v>140</v>
      </c>
      <c r="AU134" s="110" t="s">
        <v>85</v>
      </c>
      <c r="AY134" s="15" t="s">
        <v>138</v>
      </c>
      <c r="BE134" s="111">
        <f t="shared" ref="BE134:BE141" si="4">IF(N134="základní",J134,0)</f>
        <v>0</v>
      </c>
      <c r="BF134" s="111">
        <f t="shared" ref="BF134:BF141" si="5">IF(N134="snížená",J134,0)</f>
        <v>0</v>
      </c>
      <c r="BG134" s="111">
        <f t="shared" ref="BG134:BG141" si="6">IF(N134="zákl. přenesená",J134,0)</f>
        <v>0</v>
      </c>
      <c r="BH134" s="111">
        <f t="shared" ref="BH134:BH141" si="7">IF(N134="sníž. přenesená",J134,0)</f>
        <v>0</v>
      </c>
      <c r="BI134" s="111">
        <f t="shared" ref="BI134:BI141" si="8">IF(N134="nulová",J134,0)</f>
        <v>0</v>
      </c>
      <c r="BJ134" s="15" t="s">
        <v>83</v>
      </c>
      <c r="BK134" s="111">
        <f t="shared" ref="BK134:BK141" si="9">ROUND(I134*H134,2)</f>
        <v>0</v>
      </c>
      <c r="BL134" s="15" t="s">
        <v>214</v>
      </c>
      <c r="BM134" s="110" t="s">
        <v>504</v>
      </c>
    </row>
    <row r="135" spans="1:65" s="2" customFormat="1" ht="37.9" customHeight="1">
      <c r="A135" s="22"/>
      <c r="B135" s="103"/>
      <c r="C135" s="104" t="s">
        <v>187</v>
      </c>
      <c r="D135" s="104" t="s">
        <v>140</v>
      </c>
      <c r="E135" s="185" t="s">
        <v>505</v>
      </c>
      <c r="F135" s="186" t="s">
        <v>506</v>
      </c>
      <c r="G135" s="187" t="s">
        <v>167</v>
      </c>
      <c r="H135" s="188">
        <v>100</v>
      </c>
      <c r="I135" s="338">
        <v>0</v>
      </c>
      <c r="J135" s="189">
        <f t="shared" si="0"/>
        <v>0</v>
      </c>
      <c r="K135" s="105"/>
      <c r="L135" s="23"/>
      <c r="M135" s="106" t="s">
        <v>1</v>
      </c>
      <c r="N135" s="107" t="s">
        <v>40</v>
      </c>
      <c r="O135" s="108">
        <v>0</v>
      </c>
      <c r="P135" s="108">
        <f t="shared" si="1"/>
        <v>0</v>
      </c>
      <c r="Q135" s="108">
        <v>0</v>
      </c>
      <c r="R135" s="108">
        <f t="shared" si="2"/>
        <v>0</v>
      </c>
      <c r="S135" s="108">
        <v>0</v>
      </c>
      <c r="T135" s="109">
        <f t="shared" si="3"/>
        <v>0</v>
      </c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R135" s="110" t="s">
        <v>214</v>
      </c>
      <c r="AT135" s="110" t="s">
        <v>140</v>
      </c>
      <c r="AU135" s="110" t="s">
        <v>85</v>
      </c>
      <c r="AY135" s="15" t="s">
        <v>138</v>
      </c>
      <c r="BE135" s="111">
        <f t="shared" si="4"/>
        <v>0</v>
      </c>
      <c r="BF135" s="111">
        <f t="shared" si="5"/>
        <v>0</v>
      </c>
      <c r="BG135" s="111">
        <f t="shared" si="6"/>
        <v>0</v>
      </c>
      <c r="BH135" s="111">
        <f t="shared" si="7"/>
        <v>0</v>
      </c>
      <c r="BI135" s="111">
        <f t="shared" si="8"/>
        <v>0</v>
      </c>
      <c r="BJ135" s="15" t="s">
        <v>83</v>
      </c>
      <c r="BK135" s="111">
        <f t="shared" si="9"/>
        <v>0</v>
      </c>
      <c r="BL135" s="15" t="s">
        <v>214</v>
      </c>
      <c r="BM135" s="110" t="s">
        <v>507</v>
      </c>
    </row>
    <row r="136" spans="1:65" s="2" customFormat="1" ht="49.15" customHeight="1">
      <c r="A136" s="22"/>
      <c r="B136" s="103"/>
      <c r="C136" s="104" t="s">
        <v>191</v>
      </c>
      <c r="D136" s="104" t="s">
        <v>140</v>
      </c>
      <c r="E136" s="185" t="s">
        <v>508</v>
      </c>
      <c r="F136" s="186" t="s">
        <v>509</v>
      </c>
      <c r="G136" s="187" t="s">
        <v>386</v>
      </c>
      <c r="H136" s="188">
        <v>1</v>
      </c>
      <c r="I136" s="338">
        <v>0</v>
      </c>
      <c r="J136" s="189">
        <f t="shared" si="0"/>
        <v>0</v>
      </c>
      <c r="K136" s="105"/>
      <c r="L136" s="23"/>
      <c r="M136" s="106" t="s">
        <v>1</v>
      </c>
      <c r="N136" s="107" t="s">
        <v>40</v>
      </c>
      <c r="O136" s="108">
        <v>0</v>
      </c>
      <c r="P136" s="108">
        <f t="shared" si="1"/>
        <v>0</v>
      </c>
      <c r="Q136" s="108">
        <v>0</v>
      </c>
      <c r="R136" s="108">
        <f t="shared" si="2"/>
        <v>0</v>
      </c>
      <c r="S136" s="108">
        <v>0</v>
      </c>
      <c r="T136" s="109">
        <f t="shared" si="3"/>
        <v>0</v>
      </c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R136" s="110" t="s">
        <v>214</v>
      </c>
      <c r="AT136" s="110" t="s">
        <v>140</v>
      </c>
      <c r="AU136" s="110" t="s">
        <v>85</v>
      </c>
      <c r="AY136" s="15" t="s">
        <v>138</v>
      </c>
      <c r="BE136" s="111">
        <f t="shared" si="4"/>
        <v>0</v>
      </c>
      <c r="BF136" s="111">
        <f t="shared" si="5"/>
        <v>0</v>
      </c>
      <c r="BG136" s="111">
        <f t="shared" si="6"/>
        <v>0</v>
      </c>
      <c r="BH136" s="111">
        <f t="shared" si="7"/>
        <v>0</v>
      </c>
      <c r="BI136" s="111">
        <f t="shared" si="8"/>
        <v>0</v>
      </c>
      <c r="BJ136" s="15" t="s">
        <v>83</v>
      </c>
      <c r="BK136" s="111">
        <f t="shared" si="9"/>
        <v>0</v>
      </c>
      <c r="BL136" s="15" t="s">
        <v>214</v>
      </c>
      <c r="BM136" s="110" t="s">
        <v>510</v>
      </c>
    </row>
    <row r="137" spans="1:65" s="2" customFormat="1" ht="16.5" customHeight="1">
      <c r="A137" s="22"/>
      <c r="B137" s="103"/>
      <c r="C137" s="104" t="s">
        <v>8</v>
      </c>
      <c r="D137" s="104" t="s">
        <v>140</v>
      </c>
      <c r="E137" s="185" t="s">
        <v>511</v>
      </c>
      <c r="F137" s="186" t="s">
        <v>512</v>
      </c>
      <c r="G137" s="187" t="s">
        <v>167</v>
      </c>
      <c r="H137" s="188">
        <v>100</v>
      </c>
      <c r="I137" s="338">
        <v>0</v>
      </c>
      <c r="J137" s="189">
        <f t="shared" si="0"/>
        <v>0</v>
      </c>
      <c r="K137" s="105"/>
      <c r="L137" s="23"/>
      <c r="M137" s="106" t="s">
        <v>1</v>
      </c>
      <c r="N137" s="107" t="s">
        <v>40</v>
      </c>
      <c r="O137" s="108">
        <v>0</v>
      </c>
      <c r="P137" s="108">
        <f t="shared" si="1"/>
        <v>0</v>
      </c>
      <c r="Q137" s="108">
        <v>0</v>
      </c>
      <c r="R137" s="108">
        <f t="shared" si="2"/>
        <v>0</v>
      </c>
      <c r="S137" s="108">
        <v>0</v>
      </c>
      <c r="T137" s="109">
        <f t="shared" si="3"/>
        <v>0</v>
      </c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R137" s="110" t="s">
        <v>214</v>
      </c>
      <c r="AT137" s="110" t="s">
        <v>140</v>
      </c>
      <c r="AU137" s="110" t="s">
        <v>85</v>
      </c>
      <c r="AY137" s="15" t="s">
        <v>138</v>
      </c>
      <c r="BE137" s="111">
        <f t="shared" si="4"/>
        <v>0</v>
      </c>
      <c r="BF137" s="111">
        <f t="shared" si="5"/>
        <v>0</v>
      </c>
      <c r="BG137" s="111">
        <f t="shared" si="6"/>
        <v>0</v>
      </c>
      <c r="BH137" s="111">
        <f t="shared" si="7"/>
        <v>0</v>
      </c>
      <c r="BI137" s="111">
        <f t="shared" si="8"/>
        <v>0</v>
      </c>
      <c r="BJ137" s="15" t="s">
        <v>83</v>
      </c>
      <c r="BK137" s="111">
        <f t="shared" si="9"/>
        <v>0</v>
      </c>
      <c r="BL137" s="15" t="s">
        <v>214</v>
      </c>
      <c r="BM137" s="110" t="s">
        <v>513</v>
      </c>
    </row>
    <row r="138" spans="1:65" s="2" customFormat="1" ht="16.5" customHeight="1">
      <c r="A138" s="22"/>
      <c r="B138" s="103"/>
      <c r="C138" s="104" t="s">
        <v>199</v>
      </c>
      <c r="D138" s="104" t="s">
        <v>140</v>
      </c>
      <c r="E138" s="185" t="s">
        <v>514</v>
      </c>
      <c r="F138" s="186" t="s">
        <v>515</v>
      </c>
      <c r="G138" s="187" t="s">
        <v>379</v>
      </c>
      <c r="H138" s="188">
        <v>1</v>
      </c>
      <c r="I138" s="338">
        <v>0</v>
      </c>
      <c r="J138" s="189">
        <f t="shared" si="0"/>
        <v>0</v>
      </c>
      <c r="K138" s="105"/>
      <c r="L138" s="23"/>
      <c r="M138" s="106" t="s">
        <v>1</v>
      </c>
      <c r="N138" s="107" t="s">
        <v>40</v>
      </c>
      <c r="O138" s="108">
        <v>0</v>
      </c>
      <c r="P138" s="108">
        <f t="shared" si="1"/>
        <v>0</v>
      </c>
      <c r="Q138" s="108">
        <v>0</v>
      </c>
      <c r="R138" s="108">
        <f t="shared" si="2"/>
        <v>0</v>
      </c>
      <c r="S138" s="108">
        <v>0</v>
      </c>
      <c r="T138" s="109">
        <f t="shared" si="3"/>
        <v>0</v>
      </c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R138" s="110" t="s">
        <v>214</v>
      </c>
      <c r="AT138" s="110" t="s">
        <v>140</v>
      </c>
      <c r="AU138" s="110" t="s">
        <v>85</v>
      </c>
      <c r="AY138" s="15" t="s">
        <v>138</v>
      </c>
      <c r="BE138" s="111">
        <f t="shared" si="4"/>
        <v>0</v>
      </c>
      <c r="BF138" s="111">
        <f t="shared" si="5"/>
        <v>0</v>
      </c>
      <c r="BG138" s="111">
        <f t="shared" si="6"/>
        <v>0</v>
      </c>
      <c r="BH138" s="111">
        <f t="shared" si="7"/>
        <v>0</v>
      </c>
      <c r="BI138" s="111">
        <f t="shared" si="8"/>
        <v>0</v>
      </c>
      <c r="BJ138" s="15" t="s">
        <v>83</v>
      </c>
      <c r="BK138" s="111">
        <f t="shared" si="9"/>
        <v>0</v>
      </c>
      <c r="BL138" s="15" t="s">
        <v>214</v>
      </c>
      <c r="BM138" s="110" t="s">
        <v>516</v>
      </c>
    </row>
    <row r="139" spans="1:65" s="2" customFormat="1" ht="24.2" customHeight="1">
      <c r="A139" s="22"/>
      <c r="B139" s="103"/>
      <c r="C139" s="104" t="s">
        <v>204</v>
      </c>
      <c r="D139" s="104" t="s">
        <v>140</v>
      </c>
      <c r="E139" s="185" t="s">
        <v>517</v>
      </c>
      <c r="F139" s="186" t="s">
        <v>518</v>
      </c>
      <c r="G139" s="187" t="s">
        <v>379</v>
      </c>
      <c r="H139" s="188">
        <v>90</v>
      </c>
      <c r="I139" s="338">
        <v>0</v>
      </c>
      <c r="J139" s="189">
        <f t="shared" si="0"/>
        <v>0</v>
      </c>
      <c r="K139" s="105"/>
      <c r="L139" s="23"/>
      <c r="M139" s="106" t="s">
        <v>1</v>
      </c>
      <c r="N139" s="107" t="s">
        <v>40</v>
      </c>
      <c r="O139" s="108">
        <v>0</v>
      </c>
      <c r="P139" s="108">
        <f t="shared" si="1"/>
        <v>0</v>
      </c>
      <c r="Q139" s="108">
        <v>0</v>
      </c>
      <c r="R139" s="108">
        <f t="shared" si="2"/>
        <v>0</v>
      </c>
      <c r="S139" s="108">
        <v>0</v>
      </c>
      <c r="T139" s="109">
        <f t="shared" si="3"/>
        <v>0</v>
      </c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R139" s="110" t="s">
        <v>214</v>
      </c>
      <c r="AT139" s="110" t="s">
        <v>140</v>
      </c>
      <c r="AU139" s="110" t="s">
        <v>85</v>
      </c>
      <c r="AY139" s="15" t="s">
        <v>138</v>
      </c>
      <c r="BE139" s="111">
        <f t="shared" si="4"/>
        <v>0</v>
      </c>
      <c r="BF139" s="111">
        <f t="shared" si="5"/>
        <v>0</v>
      </c>
      <c r="BG139" s="111">
        <f t="shared" si="6"/>
        <v>0</v>
      </c>
      <c r="BH139" s="111">
        <f t="shared" si="7"/>
        <v>0</v>
      </c>
      <c r="BI139" s="111">
        <f t="shared" si="8"/>
        <v>0</v>
      </c>
      <c r="BJ139" s="15" t="s">
        <v>83</v>
      </c>
      <c r="BK139" s="111">
        <f t="shared" si="9"/>
        <v>0</v>
      </c>
      <c r="BL139" s="15" t="s">
        <v>214</v>
      </c>
      <c r="BM139" s="110" t="s">
        <v>519</v>
      </c>
    </row>
    <row r="140" spans="1:65" s="2" customFormat="1" ht="16.5" customHeight="1">
      <c r="A140" s="22"/>
      <c r="B140" s="103"/>
      <c r="C140" s="104" t="s">
        <v>209</v>
      </c>
      <c r="D140" s="104" t="s">
        <v>140</v>
      </c>
      <c r="E140" s="185" t="s">
        <v>520</v>
      </c>
      <c r="F140" s="186" t="s">
        <v>455</v>
      </c>
      <c r="G140" s="187" t="s">
        <v>456</v>
      </c>
      <c r="H140" s="188">
        <v>5</v>
      </c>
      <c r="I140" s="338">
        <v>0</v>
      </c>
      <c r="J140" s="189">
        <f t="shared" si="0"/>
        <v>0</v>
      </c>
      <c r="K140" s="105"/>
      <c r="L140" s="23"/>
      <c r="M140" s="106" t="s">
        <v>1</v>
      </c>
      <c r="N140" s="107" t="s">
        <v>40</v>
      </c>
      <c r="O140" s="108">
        <v>0</v>
      </c>
      <c r="P140" s="108">
        <f t="shared" si="1"/>
        <v>0</v>
      </c>
      <c r="Q140" s="108">
        <v>0</v>
      </c>
      <c r="R140" s="108">
        <f t="shared" si="2"/>
        <v>0</v>
      </c>
      <c r="S140" s="108">
        <v>0</v>
      </c>
      <c r="T140" s="109">
        <f t="shared" si="3"/>
        <v>0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R140" s="110" t="s">
        <v>214</v>
      </c>
      <c r="AT140" s="110" t="s">
        <v>140</v>
      </c>
      <c r="AU140" s="110" t="s">
        <v>85</v>
      </c>
      <c r="AY140" s="15" t="s">
        <v>138</v>
      </c>
      <c r="BE140" s="111">
        <f t="shared" si="4"/>
        <v>0</v>
      </c>
      <c r="BF140" s="111">
        <f t="shared" si="5"/>
        <v>0</v>
      </c>
      <c r="BG140" s="111">
        <f t="shared" si="6"/>
        <v>0</v>
      </c>
      <c r="BH140" s="111">
        <f t="shared" si="7"/>
        <v>0</v>
      </c>
      <c r="BI140" s="111">
        <f t="shared" si="8"/>
        <v>0</v>
      </c>
      <c r="BJ140" s="15" t="s">
        <v>83</v>
      </c>
      <c r="BK140" s="111">
        <f t="shared" si="9"/>
        <v>0</v>
      </c>
      <c r="BL140" s="15" t="s">
        <v>214</v>
      </c>
      <c r="BM140" s="110" t="s">
        <v>521</v>
      </c>
    </row>
    <row r="141" spans="1:65" s="2" customFormat="1" ht="16.5" customHeight="1">
      <c r="A141" s="22"/>
      <c r="B141" s="103"/>
      <c r="C141" s="104" t="s">
        <v>214</v>
      </c>
      <c r="D141" s="104" t="s">
        <v>140</v>
      </c>
      <c r="E141" s="185" t="s">
        <v>522</v>
      </c>
      <c r="F141" s="186" t="s">
        <v>459</v>
      </c>
      <c r="G141" s="187" t="s">
        <v>456</v>
      </c>
      <c r="H141" s="188">
        <v>3</v>
      </c>
      <c r="I141" s="338">
        <v>0</v>
      </c>
      <c r="J141" s="189">
        <f t="shared" si="0"/>
        <v>0</v>
      </c>
      <c r="K141" s="105"/>
      <c r="L141" s="23"/>
      <c r="M141" s="106" t="s">
        <v>1</v>
      </c>
      <c r="N141" s="107" t="s">
        <v>40</v>
      </c>
      <c r="O141" s="108">
        <v>0</v>
      </c>
      <c r="P141" s="108">
        <f t="shared" si="1"/>
        <v>0</v>
      </c>
      <c r="Q141" s="108">
        <v>0</v>
      </c>
      <c r="R141" s="108">
        <f t="shared" si="2"/>
        <v>0</v>
      </c>
      <c r="S141" s="108">
        <v>0</v>
      </c>
      <c r="T141" s="109">
        <f t="shared" si="3"/>
        <v>0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R141" s="110" t="s">
        <v>214</v>
      </c>
      <c r="AT141" s="110" t="s">
        <v>140</v>
      </c>
      <c r="AU141" s="110" t="s">
        <v>85</v>
      </c>
      <c r="AY141" s="15" t="s">
        <v>138</v>
      </c>
      <c r="BE141" s="111">
        <f t="shared" si="4"/>
        <v>0</v>
      </c>
      <c r="BF141" s="111">
        <f t="shared" si="5"/>
        <v>0</v>
      </c>
      <c r="BG141" s="111">
        <f t="shared" si="6"/>
        <v>0</v>
      </c>
      <c r="BH141" s="111">
        <f t="shared" si="7"/>
        <v>0</v>
      </c>
      <c r="BI141" s="111">
        <f t="shared" si="8"/>
        <v>0</v>
      </c>
      <c r="BJ141" s="15" t="s">
        <v>83</v>
      </c>
      <c r="BK141" s="111">
        <f t="shared" si="9"/>
        <v>0</v>
      </c>
      <c r="BL141" s="15" t="s">
        <v>214</v>
      </c>
      <c r="BM141" s="110" t="s">
        <v>523</v>
      </c>
    </row>
    <row r="142" spans="1:65" s="12" customFormat="1" ht="22.9" customHeight="1">
      <c r="B142" s="95"/>
      <c r="D142" s="96" t="s">
        <v>74</v>
      </c>
      <c r="E142" s="183" t="s">
        <v>461</v>
      </c>
      <c r="F142" s="183" t="s">
        <v>462</v>
      </c>
      <c r="G142" s="176"/>
      <c r="H142" s="176"/>
      <c r="I142" s="239"/>
      <c r="J142" s="184">
        <f>BK142</f>
        <v>0</v>
      </c>
      <c r="L142" s="95"/>
      <c r="M142" s="97"/>
      <c r="N142" s="98"/>
      <c r="O142" s="98"/>
      <c r="P142" s="99">
        <f>P143</f>
        <v>0</v>
      </c>
      <c r="Q142" s="98"/>
      <c r="R142" s="99">
        <f>R143</f>
        <v>0</v>
      </c>
      <c r="S142" s="98"/>
      <c r="T142" s="100">
        <f>T143</f>
        <v>0</v>
      </c>
      <c r="AR142" s="96" t="s">
        <v>85</v>
      </c>
      <c r="AT142" s="101" t="s">
        <v>74</v>
      </c>
      <c r="AU142" s="101" t="s">
        <v>83</v>
      </c>
      <c r="AY142" s="96" t="s">
        <v>138</v>
      </c>
      <c r="BK142" s="102">
        <f>BK143</f>
        <v>0</v>
      </c>
    </row>
    <row r="143" spans="1:65" s="2" customFormat="1" ht="16.5" customHeight="1">
      <c r="A143" s="22"/>
      <c r="B143" s="103"/>
      <c r="C143" s="104" t="s">
        <v>218</v>
      </c>
      <c r="D143" s="104" t="s">
        <v>140</v>
      </c>
      <c r="E143" s="185" t="s">
        <v>463</v>
      </c>
      <c r="F143" s="186" t="s">
        <v>464</v>
      </c>
      <c r="G143" s="187" t="s">
        <v>386</v>
      </c>
      <c r="H143" s="188">
        <v>1</v>
      </c>
      <c r="I143" s="338">
        <v>0</v>
      </c>
      <c r="J143" s="189">
        <f>ROUND(I143*H143,2)</f>
        <v>0</v>
      </c>
      <c r="K143" s="105"/>
      <c r="L143" s="23"/>
      <c r="M143" s="116" t="s">
        <v>1</v>
      </c>
      <c r="N143" s="117" t="s">
        <v>40</v>
      </c>
      <c r="O143" s="118">
        <v>0</v>
      </c>
      <c r="P143" s="118">
        <f>O143*H143</f>
        <v>0</v>
      </c>
      <c r="Q143" s="118">
        <v>0</v>
      </c>
      <c r="R143" s="118">
        <f>Q143*H143</f>
        <v>0</v>
      </c>
      <c r="S143" s="118">
        <v>0</v>
      </c>
      <c r="T143" s="119">
        <f>S143*H143</f>
        <v>0</v>
      </c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R143" s="110" t="s">
        <v>214</v>
      </c>
      <c r="AT143" s="110" t="s">
        <v>140</v>
      </c>
      <c r="AU143" s="110" t="s">
        <v>85</v>
      </c>
      <c r="AY143" s="15" t="s">
        <v>138</v>
      </c>
      <c r="BE143" s="111">
        <f>IF(N143="základní",J143,0)</f>
        <v>0</v>
      </c>
      <c r="BF143" s="111">
        <f>IF(N143="snížená",J143,0)</f>
        <v>0</v>
      </c>
      <c r="BG143" s="111">
        <f>IF(N143="zákl. přenesená",J143,0)</f>
        <v>0</v>
      </c>
      <c r="BH143" s="111">
        <f>IF(N143="sníž. přenesená",J143,0)</f>
        <v>0</v>
      </c>
      <c r="BI143" s="111">
        <f>IF(N143="nulová",J143,0)</f>
        <v>0</v>
      </c>
      <c r="BJ143" s="15" t="s">
        <v>83</v>
      </c>
      <c r="BK143" s="111">
        <f>ROUND(I143*H143,2)</f>
        <v>0</v>
      </c>
      <c r="BL143" s="15" t="s">
        <v>214</v>
      </c>
      <c r="BM143" s="110" t="s">
        <v>524</v>
      </c>
    </row>
    <row r="144" spans="1:65" s="2" customFormat="1" ht="6.95" customHeight="1">
      <c r="A144" s="22"/>
      <c r="B144" s="32"/>
      <c r="C144" s="33"/>
      <c r="D144" s="33"/>
      <c r="E144" s="147"/>
      <c r="F144" s="147"/>
      <c r="G144" s="147"/>
      <c r="H144" s="147"/>
      <c r="I144" s="233"/>
      <c r="J144" s="147"/>
      <c r="K144" s="33"/>
      <c r="L144" s="23"/>
      <c r="M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</sheetData>
  <sheetProtection password="CA50" sheet="1" objects="1" scenarios="1"/>
  <autoFilter ref="C120:K14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33"/>
  <sheetViews>
    <sheetView showGridLines="0" topLeftCell="A74" workbookViewId="0">
      <selection activeCell="I132" sqref="I13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70" customWidth="1"/>
    <col min="6" max="6" width="50.83203125" style="70" customWidth="1"/>
    <col min="7" max="7" width="7.5" style="70" customWidth="1"/>
    <col min="8" max="8" width="14" style="70" customWidth="1"/>
    <col min="9" max="9" width="15.83203125" style="221" customWidth="1"/>
    <col min="10" max="10" width="22.33203125" style="70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70"/>
    </row>
    <row r="2" spans="1:46" s="1" customFormat="1" ht="36.950000000000003" customHeight="1">
      <c r="E2" s="70"/>
      <c r="F2" s="70"/>
      <c r="G2" s="70"/>
      <c r="H2" s="70"/>
      <c r="I2" s="221"/>
      <c r="J2" s="70"/>
      <c r="L2" s="267" t="s">
        <v>5</v>
      </c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5" t="s">
        <v>94</v>
      </c>
    </row>
    <row r="3" spans="1:46" s="1" customFormat="1" ht="6.95" customHeight="1">
      <c r="B3" s="16"/>
      <c r="C3" s="17"/>
      <c r="D3" s="17"/>
      <c r="E3" s="121"/>
      <c r="F3" s="121"/>
      <c r="G3" s="121"/>
      <c r="H3" s="121"/>
      <c r="I3" s="222"/>
      <c r="J3" s="121"/>
      <c r="K3" s="17"/>
      <c r="L3" s="18"/>
      <c r="AT3" s="15" t="s">
        <v>85</v>
      </c>
    </row>
    <row r="4" spans="1:46" s="1" customFormat="1" ht="24.95" customHeight="1">
      <c r="B4" s="18"/>
      <c r="D4" s="19" t="s">
        <v>102</v>
      </c>
      <c r="E4" s="70"/>
      <c r="F4" s="70"/>
      <c r="G4" s="70"/>
      <c r="H4" s="70"/>
      <c r="I4" s="221"/>
      <c r="J4" s="70"/>
      <c r="L4" s="18"/>
      <c r="M4" s="71" t="s">
        <v>10</v>
      </c>
      <c r="AT4" s="15" t="s">
        <v>3</v>
      </c>
    </row>
    <row r="5" spans="1:46" s="1" customFormat="1" ht="6.95" customHeight="1">
      <c r="B5" s="18"/>
      <c r="E5" s="70"/>
      <c r="F5" s="70"/>
      <c r="G5" s="70"/>
      <c r="H5" s="70"/>
      <c r="I5" s="221"/>
      <c r="J5" s="70"/>
      <c r="L5" s="18"/>
    </row>
    <row r="6" spans="1:46" s="1" customFormat="1" ht="12" customHeight="1">
      <c r="B6" s="18"/>
      <c r="D6" s="21" t="s">
        <v>14</v>
      </c>
      <c r="E6" s="70"/>
      <c r="F6" s="70"/>
      <c r="G6" s="70"/>
      <c r="H6" s="70"/>
      <c r="I6" s="221"/>
      <c r="J6" s="70"/>
      <c r="L6" s="18"/>
    </row>
    <row r="7" spans="1:46" s="1" customFormat="1" ht="16.5" customHeight="1">
      <c r="B7" s="18"/>
      <c r="E7" s="275" t="str">
        <f>'Rekapitulace stavby'!K6</f>
        <v>Fotovoltaická elektrárna JM</v>
      </c>
      <c r="F7" s="276"/>
      <c r="G7" s="276"/>
      <c r="H7" s="276"/>
      <c r="I7" s="221"/>
      <c r="J7" s="70"/>
      <c r="L7" s="18"/>
    </row>
    <row r="8" spans="1:46" s="2" customFormat="1" ht="12" customHeight="1">
      <c r="A8" s="22"/>
      <c r="B8" s="23"/>
      <c r="C8" s="22"/>
      <c r="D8" s="21" t="s">
        <v>103</v>
      </c>
      <c r="E8" s="123"/>
      <c r="F8" s="123"/>
      <c r="G8" s="123"/>
      <c r="H8" s="123"/>
      <c r="I8" s="223"/>
      <c r="J8" s="123"/>
      <c r="K8" s="22"/>
      <c r="L8" s="27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16.5" customHeight="1">
      <c r="A9" s="22"/>
      <c r="B9" s="23"/>
      <c r="C9" s="22"/>
      <c r="D9" s="22"/>
      <c r="E9" s="273" t="s">
        <v>525</v>
      </c>
      <c r="F9" s="274"/>
      <c r="G9" s="274"/>
      <c r="H9" s="274"/>
      <c r="I9" s="223"/>
      <c r="J9" s="123"/>
      <c r="K9" s="22"/>
      <c r="L9" s="27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>
      <c r="A10" s="22"/>
      <c r="B10" s="23"/>
      <c r="C10" s="22"/>
      <c r="D10" s="22"/>
      <c r="E10" s="123"/>
      <c r="F10" s="123"/>
      <c r="G10" s="123"/>
      <c r="H10" s="123"/>
      <c r="I10" s="223"/>
      <c r="J10" s="123"/>
      <c r="K10" s="22"/>
      <c r="L10" s="27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2" customHeight="1">
      <c r="A11" s="22"/>
      <c r="B11" s="23"/>
      <c r="C11" s="22"/>
      <c r="D11" s="21" t="s">
        <v>16</v>
      </c>
      <c r="E11" s="123"/>
      <c r="F11" s="127" t="s">
        <v>1</v>
      </c>
      <c r="G11" s="123"/>
      <c r="H11" s="123"/>
      <c r="I11" s="224" t="s">
        <v>17</v>
      </c>
      <c r="J11" s="127" t="s">
        <v>1</v>
      </c>
      <c r="K11" s="22"/>
      <c r="L11" s="27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2" customHeight="1">
      <c r="A12" s="22"/>
      <c r="B12" s="23"/>
      <c r="C12" s="22"/>
      <c r="D12" s="21" t="s">
        <v>18</v>
      </c>
      <c r="E12" s="123"/>
      <c r="F12" s="127" t="s">
        <v>19</v>
      </c>
      <c r="G12" s="123"/>
      <c r="H12" s="123"/>
      <c r="I12" s="224" t="s">
        <v>20</v>
      </c>
      <c r="J12" s="129" t="str">
        <f>'Rekapitulace stavby'!AN8</f>
        <v>20. 1. 2025</v>
      </c>
      <c r="K12" s="22"/>
      <c r="L12" s="27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0.9" customHeight="1">
      <c r="A13" s="22"/>
      <c r="B13" s="23"/>
      <c r="C13" s="22"/>
      <c r="D13" s="22"/>
      <c r="E13" s="123"/>
      <c r="F13" s="123"/>
      <c r="G13" s="123"/>
      <c r="H13" s="123"/>
      <c r="I13" s="223"/>
      <c r="J13" s="123"/>
      <c r="K13" s="22"/>
      <c r="L13" s="27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12" customHeight="1">
      <c r="A14" s="22"/>
      <c r="B14" s="23"/>
      <c r="C14" s="22"/>
      <c r="D14" s="21" t="s">
        <v>22</v>
      </c>
      <c r="E14" s="123"/>
      <c r="F14" s="123"/>
      <c r="G14" s="123"/>
      <c r="H14" s="123"/>
      <c r="I14" s="224" t="s">
        <v>23</v>
      </c>
      <c r="J14" s="127" t="s">
        <v>24</v>
      </c>
      <c r="K14" s="22"/>
      <c r="L14" s="27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18" customHeight="1">
      <c r="A15" s="22"/>
      <c r="B15" s="23"/>
      <c r="C15" s="22"/>
      <c r="D15" s="22"/>
      <c r="E15" s="127" t="s">
        <v>25</v>
      </c>
      <c r="F15" s="123"/>
      <c r="G15" s="123"/>
      <c r="H15" s="123"/>
      <c r="I15" s="224" t="s">
        <v>26</v>
      </c>
      <c r="J15" s="127" t="s">
        <v>27</v>
      </c>
      <c r="K15" s="22"/>
      <c r="L15" s="27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6.95" customHeight="1">
      <c r="A16" s="22"/>
      <c r="B16" s="23"/>
      <c r="C16" s="22"/>
      <c r="D16" s="22"/>
      <c r="E16" s="123"/>
      <c r="F16" s="123"/>
      <c r="G16" s="123"/>
      <c r="H16" s="123"/>
      <c r="I16" s="223"/>
      <c r="J16" s="123"/>
      <c r="K16" s="22"/>
      <c r="L16" s="27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s="2" customFormat="1" ht="12" customHeight="1">
      <c r="A17" s="22"/>
      <c r="B17" s="23"/>
      <c r="C17" s="22"/>
      <c r="D17" s="21" t="s">
        <v>28</v>
      </c>
      <c r="E17" s="123"/>
      <c r="F17" s="123"/>
      <c r="G17" s="123"/>
      <c r="H17" s="123"/>
      <c r="I17" s="224" t="s">
        <v>23</v>
      </c>
      <c r="J17" s="127" t="str">
        <f>'Rekapitulace stavby'!AN13</f>
        <v/>
      </c>
      <c r="K17" s="22"/>
      <c r="L17" s="27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s="2" customFormat="1" ht="18" customHeight="1">
      <c r="A18" s="22"/>
      <c r="B18" s="23"/>
      <c r="C18" s="22"/>
      <c r="D18" s="22"/>
      <c r="E18" s="277" t="str">
        <f>'Rekapitulace stavby'!E14</f>
        <v xml:space="preserve"> </v>
      </c>
      <c r="F18" s="277"/>
      <c r="G18" s="277"/>
      <c r="H18" s="277"/>
      <c r="I18" s="224" t="s">
        <v>26</v>
      </c>
      <c r="J18" s="127" t="str">
        <f>'Rekapitulace stavby'!AN14</f>
        <v/>
      </c>
      <c r="K18" s="22"/>
      <c r="L18" s="27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s="2" customFormat="1" ht="6.95" customHeight="1">
      <c r="A19" s="22"/>
      <c r="B19" s="23"/>
      <c r="C19" s="22"/>
      <c r="D19" s="22"/>
      <c r="E19" s="123"/>
      <c r="F19" s="123"/>
      <c r="G19" s="123"/>
      <c r="H19" s="123"/>
      <c r="I19" s="223"/>
      <c r="J19" s="123"/>
      <c r="K19" s="22"/>
      <c r="L19" s="27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s="2" customFormat="1" ht="12" customHeight="1">
      <c r="A20" s="22"/>
      <c r="B20" s="23"/>
      <c r="C20" s="22"/>
      <c r="D20" s="21" t="s">
        <v>30</v>
      </c>
      <c r="E20" s="123"/>
      <c r="F20" s="123"/>
      <c r="G20" s="123"/>
      <c r="H20" s="123"/>
      <c r="I20" s="224" t="s">
        <v>23</v>
      </c>
      <c r="J20" s="127" t="str">
        <f>IF('Rekapitulace stavby'!AN16="","",'Rekapitulace stavby'!AN16)</f>
        <v/>
      </c>
      <c r="K20" s="22"/>
      <c r="L20" s="27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s="2" customFormat="1" ht="18" customHeight="1">
      <c r="A21" s="22"/>
      <c r="B21" s="23"/>
      <c r="C21" s="22"/>
      <c r="D21" s="22"/>
      <c r="E21" s="127" t="str">
        <f>IF('Rekapitulace stavby'!E17="","",'Rekapitulace stavby'!E17)</f>
        <v xml:space="preserve"> </v>
      </c>
      <c r="F21" s="123"/>
      <c r="G21" s="123"/>
      <c r="H21" s="123"/>
      <c r="I21" s="224" t="s">
        <v>26</v>
      </c>
      <c r="J21" s="127" t="str">
        <f>IF('Rekapitulace stavby'!AN17="","",'Rekapitulace stavby'!AN17)</f>
        <v/>
      </c>
      <c r="K21" s="22"/>
      <c r="L21" s="27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s="2" customFormat="1" ht="6.95" customHeight="1">
      <c r="A22" s="22"/>
      <c r="B22" s="23"/>
      <c r="C22" s="22"/>
      <c r="D22" s="22"/>
      <c r="E22" s="123"/>
      <c r="F22" s="123"/>
      <c r="G22" s="123"/>
      <c r="H22" s="123"/>
      <c r="I22" s="223"/>
      <c r="J22" s="123"/>
      <c r="K22" s="22"/>
      <c r="L22" s="27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s="2" customFormat="1" ht="12" customHeight="1">
      <c r="A23" s="22"/>
      <c r="B23" s="23"/>
      <c r="C23" s="22"/>
      <c r="D23" s="21" t="s">
        <v>32</v>
      </c>
      <c r="E23" s="123"/>
      <c r="F23" s="123"/>
      <c r="G23" s="123"/>
      <c r="H23" s="123"/>
      <c r="I23" s="224" t="s">
        <v>23</v>
      </c>
      <c r="J23" s="127" t="s">
        <v>1</v>
      </c>
      <c r="K23" s="22"/>
      <c r="L23" s="27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s="2" customFormat="1" ht="18" customHeight="1">
      <c r="A24" s="22"/>
      <c r="B24" s="23"/>
      <c r="C24" s="22"/>
      <c r="D24" s="22"/>
      <c r="E24" s="127" t="s">
        <v>33</v>
      </c>
      <c r="F24" s="123"/>
      <c r="G24" s="123"/>
      <c r="H24" s="123"/>
      <c r="I24" s="224" t="s">
        <v>26</v>
      </c>
      <c r="J24" s="127" t="s">
        <v>1</v>
      </c>
      <c r="K24" s="22"/>
      <c r="L24" s="27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s="2" customFormat="1" ht="6.95" customHeight="1">
      <c r="A25" s="22"/>
      <c r="B25" s="23"/>
      <c r="C25" s="22"/>
      <c r="D25" s="22"/>
      <c r="E25" s="123"/>
      <c r="F25" s="123"/>
      <c r="G25" s="123"/>
      <c r="H25" s="123"/>
      <c r="I25" s="223"/>
      <c r="J25" s="123"/>
      <c r="K25" s="22"/>
      <c r="L25" s="27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s="2" customFormat="1" ht="12" customHeight="1">
      <c r="A26" s="22"/>
      <c r="B26" s="23"/>
      <c r="C26" s="22"/>
      <c r="D26" s="21" t="s">
        <v>34</v>
      </c>
      <c r="E26" s="123"/>
      <c r="F26" s="123"/>
      <c r="G26" s="123"/>
      <c r="H26" s="123"/>
      <c r="I26" s="223"/>
      <c r="J26" s="123"/>
      <c r="K26" s="22"/>
      <c r="L26" s="27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s="8" customFormat="1" ht="16.5" customHeight="1">
      <c r="A27" s="72"/>
      <c r="B27" s="73"/>
      <c r="C27" s="72"/>
      <c r="D27" s="72"/>
      <c r="E27" s="278" t="s">
        <v>1</v>
      </c>
      <c r="F27" s="278"/>
      <c r="G27" s="278"/>
      <c r="H27" s="278"/>
      <c r="I27" s="225"/>
      <c r="J27" s="220"/>
      <c r="K27" s="72"/>
      <c r="L27" s="74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</row>
    <row r="28" spans="1:31" s="2" customFormat="1" ht="6.95" customHeight="1">
      <c r="A28" s="22"/>
      <c r="B28" s="23"/>
      <c r="C28" s="22"/>
      <c r="D28" s="22"/>
      <c r="E28" s="123"/>
      <c r="F28" s="123"/>
      <c r="G28" s="123"/>
      <c r="H28" s="123"/>
      <c r="I28" s="223"/>
      <c r="J28" s="123"/>
      <c r="K28" s="22"/>
      <c r="L28" s="27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s="2" customFormat="1" ht="6.95" customHeight="1">
      <c r="A29" s="22"/>
      <c r="B29" s="23"/>
      <c r="C29" s="22"/>
      <c r="D29" s="47"/>
      <c r="E29" s="131"/>
      <c r="F29" s="131"/>
      <c r="G29" s="131"/>
      <c r="H29" s="131"/>
      <c r="I29" s="226"/>
      <c r="J29" s="131"/>
      <c r="K29" s="47"/>
      <c r="L29" s="27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s="2" customFormat="1" ht="25.35" customHeight="1">
      <c r="A30" s="22"/>
      <c r="B30" s="23"/>
      <c r="C30" s="22"/>
      <c r="D30" s="75" t="s">
        <v>35</v>
      </c>
      <c r="E30" s="123"/>
      <c r="F30" s="123"/>
      <c r="G30" s="123"/>
      <c r="H30" s="123"/>
      <c r="I30" s="223"/>
      <c r="J30" s="132">
        <f>ROUND(J119, 2)</f>
        <v>0</v>
      </c>
      <c r="K30" s="22"/>
      <c r="L30" s="27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s="2" customFormat="1" ht="6.95" customHeight="1">
      <c r="A31" s="22"/>
      <c r="B31" s="23"/>
      <c r="C31" s="22"/>
      <c r="D31" s="47"/>
      <c r="E31" s="131"/>
      <c r="F31" s="131"/>
      <c r="G31" s="131"/>
      <c r="H31" s="131"/>
      <c r="I31" s="226"/>
      <c r="J31" s="131"/>
      <c r="K31" s="47"/>
      <c r="L31" s="27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s="2" customFormat="1" ht="14.45" customHeight="1">
      <c r="A32" s="22"/>
      <c r="B32" s="23"/>
      <c r="C32" s="22"/>
      <c r="D32" s="22"/>
      <c r="E32" s="123"/>
      <c r="F32" s="133" t="s">
        <v>37</v>
      </c>
      <c r="G32" s="123"/>
      <c r="H32" s="123"/>
      <c r="I32" s="227" t="s">
        <v>36</v>
      </c>
      <c r="J32" s="133" t="s">
        <v>38</v>
      </c>
      <c r="K32" s="22"/>
      <c r="L32" s="27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s="2" customFormat="1" ht="14.45" customHeight="1">
      <c r="A33" s="22"/>
      <c r="B33" s="23"/>
      <c r="C33" s="22"/>
      <c r="D33" s="76" t="s">
        <v>39</v>
      </c>
      <c r="E33" s="128" t="s">
        <v>40</v>
      </c>
      <c r="F33" s="134">
        <f>ROUND((SUM(BE119:BE132)),  2)</f>
        <v>0</v>
      </c>
      <c r="G33" s="123"/>
      <c r="H33" s="123"/>
      <c r="I33" s="228">
        <v>0.21</v>
      </c>
      <c r="J33" s="134">
        <f>ROUND(((SUM(BE119:BE132))*I33),  2)</f>
        <v>0</v>
      </c>
      <c r="K33" s="22"/>
      <c r="L33" s="27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s="2" customFormat="1" ht="14.45" customHeight="1">
      <c r="A34" s="22"/>
      <c r="B34" s="23"/>
      <c r="C34" s="22"/>
      <c r="D34" s="22"/>
      <c r="E34" s="128" t="s">
        <v>41</v>
      </c>
      <c r="F34" s="134">
        <f>ROUND((SUM(BF119:BF132)),  2)</f>
        <v>0</v>
      </c>
      <c r="G34" s="123"/>
      <c r="H34" s="123"/>
      <c r="I34" s="228">
        <v>0.12</v>
      </c>
      <c r="J34" s="134">
        <f>ROUND(((SUM(BF119:BF132))*I34),  2)</f>
        <v>0</v>
      </c>
      <c r="K34" s="22"/>
      <c r="L34" s="27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s="2" customFormat="1" ht="14.45" hidden="1" customHeight="1">
      <c r="A35" s="22"/>
      <c r="B35" s="23"/>
      <c r="C35" s="22"/>
      <c r="D35" s="22"/>
      <c r="E35" s="128" t="s">
        <v>42</v>
      </c>
      <c r="F35" s="134">
        <f>ROUND((SUM(BG119:BG132)),  2)</f>
        <v>0</v>
      </c>
      <c r="G35" s="123"/>
      <c r="H35" s="123"/>
      <c r="I35" s="228">
        <v>0.21</v>
      </c>
      <c r="J35" s="134">
        <f>0</f>
        <v>0</v>
      </c>
      <c r="K35" s="22"/>
      <c r="L35" s="27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s="2" customFormat="1" ht="14.45" hidden="1" customHeight="1">
      <c r="A36" s="22"/>
      <c r="B36" s="23"/>
      <c r="C36" s="22"/>
      <c r="D36" s="22"/>
      <c r="E36" s="128" t="s">
        <v>43</v>
      </c>
      <c r="F36" s="134">
        <f>ROUND((SUM(BH119:BH132)),  2)</f>
        <v>0</v>
      </c>
      <c r="G36" s="123"/>
      <c r="H36" s="123"/>
      <c r="I36" s="228">
        <v>0.12</v>
      </c>
      <c r="J36" s="134">
        <f>0</f>
        <v>0</v>
      </c>
      <c r="K36" s="22"/>
      <c r="L36" s="27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s="2" customFormat="1" ht="14.45" hidden="1" customHeight="1">
      <c r="A37" s="22"/>
      <c r="B37" s="23"/>
      <c r="C37" s="22"/>
      <c r="D37" s="22"/>
      <c r="E37" s="128" t="s">
        <v>44</v>
      </c>
      <c r="F37" s="134">
        <f>ROUND((SUM(BI119:BI132)),  2)</f>
        <v>0</v>
      </c>
      <c r="G37" s="123"/>
      <c r="H37" s="123"/>
      <c r="I37" s="228">
        <v>0</v>
      </c>
      <c r="J37" s="134">
        <f>0</f>
        <v>0</v>
      </c>
      <c r="K37" s="22"/>
      <c r="L37" s="27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s="2" customFormat="1" ht="6.95" customHeight="1">
      <c r="A38" s="22"/>
      <c r="B38" s="23"/>
      <c r="C38" s="22"/>
      <c r="D38" s="22"/>
      <c r="E38" s="123"/>
      <c r="F38" s="123"/>
      <c r="G38" s="123"/>
      <c r="H38" s="123"/>
      <c r="I38" s="223"/>
      <c r="J38" s="123"/>
      <c r="K38" s="22"/>
      <c r="L38" s="27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s="2" customFormat="1" ht="25.35" customHeight="1">
      <c r="A39" s="22"/>
      <c r="B39" s="23"/>
      <c r="C39" s="77"/>
      <c r="D39" s="78" t="s">
        <v>45</v>
      </c>
      <c r="E39" s="135"/>
      <c r="F39" s="135"/>
      <c r="G39" s="136" t="s">
        <v>46</v>
      </c>
      <c r="H39" s="137" t="s">
        <v>47</v>
      </c>
      <c r="I39" s="229"/>
      <c r="J39" s="138">
        <f>SUM(J30:J37)</f>
        <v>0</v>
      </c>
      <c r="K39" s="79"/>
      <c r="L39" s="27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s="2" customFormat="1" ht="14.45" customHeight="1">
      <c r="A40" s="22"/>
      <c r="B40" s="23"/>
      <c r="C40" s="22"/>
      <c r="D40" s="22"/>
      <c r="E40" s="123"/>
      <c r="F40" s="123"/>
      <c r="G40" s="123"/>
      <c r="H40" s="123"/>
      <c r="I40" s="223"/>
      <c r="J40" s="123"/>
      <c r="K40" s="22"/>
      <c r="L40" s="27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s="1" customFormat="1" ht="14.45" customHeight="1">
      <c r="B41" s="18"/>
      <c r="E41" s="70"/>
      <c r="F41" s="70"/>
      <c r="G41" s="70"/>
      <c r="H41" s="70"/>
      <c r="I41" s="221"/>
      <c r="J41" s="70"/>
      <c r="L41" s="18"/>
    </row>
    <row r="42" spans="1:31" s="1" customFormat="1" ht="14.45" customHeight="1">
      <c r="B42" s="18"/>
      <c r="E42" s="70"/>
      <c r="F42" s="70"/>
      <c r="G42" s="70"/>
      <c r="H42" s="70"/>
      <c r="I42" s="221"/>
      <c r="J42" s="70"/>
      <c r="L42" s="18"/>
    </row>
    <row r="43" spans="1:31" s="1" customFormat="1" ht="14.45" customHeight="1">
      <c r="B43" s="18"/>
      <c r="E43" s="70"/>
      <c r="F43" s="70"/>
      <c r="G43" s="70"/>
      <c r="H43" s="70"/>
      <c r="I43" s="221"/>
      <c r="J43" s="70"/>
      <c r="L43" s="18"/>
    </row>
    <row r="44" spans="1:31" s="1" customFormat="1" ht="14.45" customHeight="1">
      <c r="B44" s="18"/>
      <c r="E44" s="70"/>
      <c r="F44" s="70"/>
      <c r="G44" s="70"/>
      <c r="H44" s="70"/>
      <c r="I44" s="221"/>
      <c r="J44" s="70"/>
      <c r="L44" s="18"/>
    </row>
    <row r="45" spans="1:31" s="1" customFormat="1" ht="14.45" customHeight="1">
      <c r="B45" s="18"/>
      <c r="E45" s="70"/>
      <c r="F45" s="70"/>
      <c r="G45" s="70"/>
      <c r="H45" s="70"/>
      <c r="I45" s="221"/>
      <c r="J45" s="70"/>
      <c r="L45" s="18"/>
    </row>
    <row r="46" spans="1:31" s="1" customFormat="1" ht="14.45" customHeight="1">
      <c r="B46" s="18"/>
      <c r="E46" s="70"/>
      <c r="F46" s="70"/>
      <c r="G46" s="70"/>
      <c r="H46" s="70"/>
      <c r="I46" s="221"/>
      <c r="J46" s="70"/>
      <c r="L46" s="18"/>
    </row>
    <row r="47" spans="1:31" s="1" customFormat="1" ht="14.45" customHeight="1">
      <c r="B47" s="18"/>
      <c r="E47" s="70"/>
      <c r="F47" s="70"/>
      <c r="G47" s="70"/>
      <c r="H47" s="70"/>
      <c r="I47" s="221"/>
      <c r="J47" s="70"/>
      <c r="L47" s="18"/>
    </row>
    <row r="48" spans="1:31" s="1" customFormat="1" ht="14.45" customHeight="1">
      <c r="B48" s="18"/>
      <c r="E48" s="70"/>
      <c r="F48" s="70"/>
      <c r="G48" s="70"/>
      <c r="H48" s="70"/>
      <c r="I48" s="221"/>
      <c r="J48" s="70"/>
      <c r="L48" s="18"/>
    </row>
    <row r="49" spans="1:31" s="1" customFormat="1" ht="14.45" customHeight="1">
      <c r="B49" s="18"/>
      <c r="E49" s="70"/>
      <c r="F49" s="70"/>
      <c r="G49" s="70"/>
      <c r="H49" s="70"/>
      <c r="I49" s="221"/>
      <c r="J49" s="70"/>
      <c r="L49" s="18"/>
    </row>
    <row r="50" spans="1:31" s="2" customFormat="1" ht="14.45" customHeight="1">
      <c r="B50" s="27"/>
      <c r="D50" s="28" t="s">
        <v>48</v>
      </c>
      <c r="E50" s="140"/>
      <c r="F50" s="140"/>
      <c r="G50" s="141" t="s">
        <v>49</v>
      </c>
      <c r="H50" s="140"/>
      <c r="I50" s="230"/>
      <c r="J50" s="140"/>
      <c r="K50" s="29"/>
      <c r="L50" s="27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2"/>
      <c r="B61" s="23"/>
      <c r="C61" s="22"/>
      <c r="D61" s="30" t="s">
        <v>50</v>
      </c>
      <c r="E61" s="142"/>
      <c r="F61" s="143" t="s">
        <v>51</v>
      </c>
      <c r="G61" s="144" t="s">
        <v>50</v>
      </c>
      <c r="H61" s="142"/>
      <c r="I61" s="231"/>
      <c r="J61" s="145" t="s">
        <v>51</v>
      </c>
      <c r="K61" s="24"/>
      <c r="L61" s="27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2"/>
      <c r="B65" s="23"/>
      <c r="C65" s="22"/>
      <c r="D65" s="28" t="s">
        <v>52</v>
      </c>
      <c r="E65" s="146"/>
      <c r="F65" s="146"/>
      <c r="G65" s="141" t="s">
        <v>53</v>
      </c>
      <c r="H65" s="146"/>
      <c r="I65" s="232"/>
      <c r="J65" s="146"/>
      <c r="K65" s="31"/>
      <c r="L65" s="27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2"/>
      <c r="B76" s="23"/>
      <c r="C76" s="22"/>
      <c r="D76" s="30" t="s">
        <v>50</v>
      </c>
      <c r="E76" s="142"/>
      <c r="F76" s="143" t="s">
        <v>51</v>
      </c>
      <c r="G76" s="144" t="s">
        <v>50</v>
      </c>
      <c r="H76" s="142"/>
      <c r="I76" s="231"/>
      <c r="J76" s="145" t="s">
        <v>51</v>
      </c>
      <c r="K76" s="24"/>
      <c r="L76" s="27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1" s="2" customFormat="1" ht="14.45" customHeight="1">
      <c r="A77" s="22"/>
      <c r="B77" s="32"/>
      <c r="C77" s="33"/>
      <c r="D77" s="33"/>
      <c r="E77" s="147"/>
      <c r="F77" s="147"/>
      <c r="G77" s="147"/>
      <c r="H77" s="147"/>
      <c r="I77" s="233"/>
      <c r="J77" s="147"/>
      <c r="K77" s="33"/>
      <c r="L77" s="27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81" spans="1:47" s="2" customFormat="1" ht="6.95" hidden="1" customHeight="1">
      <c r="A81" s="22"/>
      <c r="B81" s="34"/>
      <c r="C81" s="35"/>
      <c r="D81" s="35"/>
      <c r="E81" s="148"/>
      <c r="F81" s="148"/>
      <c r="G81" s="148"/>
      <c r="H81" s="148"/>
      <c r="I81" s="234"/>
      <c r="J81" s="148"/>
      <c r="K81" s="35"/>
      <c r="L81" s="27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47" s="2" customFormat="1" ht="24.95" hidden="1" customHeight="1">
      <c r="A82" s="22"/>
      <c r="B82" s="23"/>
      <c r="C82" s="19" t="s">
        <v>105</v>
      </c>
      <c r="D82" s="22"/>
      <c r="E82" s="123"/>
      <c r="F82" s="123"/>
      <c r="G82" s="123"/>
      <c r="H82" s="123"/>
      <c r="I82" s="223"/>
      <c r="J82" s="123"/>
      <c r="K82" s="22"/>
      <c r="L82" s="27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47" s="2" customFormat="1" ht="6.95" hidden="1" customHeight="1">
      <c r="A83" s="22"/>
      <c r="B83" s="23"/>
      <c r="C83" s="22"/>
      <c r="D83" s="22"/>
      <c r="E83" s="123"/>
      <c r="F83" s="123"/>
      <c r="G83" s="123"/>
      <c r="H83" s="123"/>
      <c r="I83" s="223"/>
      <c r="J83" s="123"/>
      <c r="K83" s="22"/>
      <c r="L83" s="27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47" s="2" customFormat="1" ht="12" hidden="1" customHeight="1">
      <c r="A84" s="22"/>
      <c r="B84" s="23"/>
      <c r="C84" s="21" t="s">
        <v>14</v>
      </c>
      <c r="D84" s="22"/>
      <c r="E84" s="123"/>
      <c r="F84" s="123"/>
      <c r="G84" s="123"/>
      <c r="H84" s="123"/>
      <c r="I84" s="223"/>
      <c r="J84" s="123"/>
      <c r="K84" s="22"/>
      <c r="L84" s="27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47" s="2" customFormat="1" ht="16.5" hidden="1" customHeight="1">
      <c r="A85" s="22"/>
      <c r="B85" s="23"/>
      <c r="C85" s="22"/>
      <c r="D85" s="22"/>
      <c r="E85" s="275" t="str">
        <f>E7</f>
        <v>Fotovoltaická elektrárna JM</v>
      </c>
      <c r="F85" s="276"/>
      <c r="G85" s="276"/>
      <c r="H85" s="276"/>
      <c r="I85" s="223"/>
      <c r="J85" s="123"/>
      <c r="K85" s="22"/>
      <c r="L85" s="27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47" s="2" customFormat="1" ht="12" hidden="1" customHeight="1">
      <c r="A86" s="22"/>
      <c r="B86" s="23"/>
      <c r="C86" s="21" t="s">
        <v>103</v>
      </c>
      <c r="D86" s="22"/>
      <c r="E86" s="123"/>
      <c r="F86" s="123"/>
      <c r="G86" s="123"/>
      <c r="H86" s="123"/>
      <c r="I86" s="223"/>
      <c r="J86" s="123"/>
      <c r="K86" s="22"/>
      <c r="L86" s="27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1:47" s="2" customFormat="1" ht="16.5" hidden="1" customHeight="1">
      <c r="A87" s="22"/>
      <c r="B87" s="23"/>
      <c r="C87" s="22"/>
      <c r="D87" s="22"/>
      <c r="E87" s="273" t="str">
        <f>E9</f>
        <v>04 - Konstrukce</v>
      </c>
      <c r="F87" s="274"/>
      <c r="G87" s="274"/>
      <c r="H87" s="274"/>
      <c r="I87" s="223"/>
      <c r="J87" s="123"/>
      <c r="K87" s="22"/>
      <c r="L87" s="27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47" s="2" customFormat="1" ht="6.95" hidden="1" customHeight="1">
      <c r="A88" s="22"/>
      <c r="B88" s="23"/>
      <c r="C88" s="22"/>
      <c r="D88" s="22"/>
      <c r="E88" s="123"/>
      <c r="F88" s="123"/>
      <c r="G88" s="123"/>
      <c r="H88" s="123"/>
      <c r="I88" s="223"/>
      <c r="J88" s="123"/>
      <c r="K88" s="22"/>
      <c r="L88" s="27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47" s="2" customFormat="1" ht="12" hidden="1" customHeight="1">
      <c r="A89" s="22"/>
      <c r="B89" s="23"/>
      <c r="C89" s="21" t="s">
        <v>18</v>
      </c>
      <c r="D89" s="22"/>
      <c r="E89" s="123"/>
      <c r="F89" s="127" t="str">
        <f>F12</f>
        <v xml:space="preserve">VŠE v Praze, ul. Ekonomická 957, Praha 4 </v>
      </c>
      <c r="G89" s="123"/>
      <c r="H89" s="123"/>
      <c r="I89" s="224" t="s">
        <v>20</v>
      </c>
      <c r="J89" s="129" t="str">
        <f>IF(J12="","",J12)</f>
        <v>20. 1. 2025</v>
      </c>
      <c r="K89" s="22"/>
      <c r="L89" s="2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47" s="2" customFormat="1" ht="6.95" hidden="1" customHeight="1">
      <c r="A90" s="22"/>
      <c r="B90" s="23"/>
      <c r="C90" s="22"/>
      <c r="D90" s="22"/>
      <c r="E90" s="123"/>
      <c r="F90" s="123"/>
      <c r="G90" s="123"/>
      <c r="H90" s="123"/>
      <c r="I90" s="223"/>
      <c r="J90" s="123"/>
      <c r="K90" s="22"/>
      <c r="L90" s="27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47" s="2" customFormat="1" ht="15.2" hidden="1" customHeight="1">
      <c r="A91" s="22"/>
      <c r="B91" s="23"/>
      <c r="C91" s="21" t="s">
        <v>22</v>
      </c>
      <c r="D91" s="22"/>
      <c r="E91" s="123"/>
      <c r="F91" s="127" t="str">
        <f>E15</f>
        <v>Vysoká škola ekonomická v Praze</v>
      </c>
      <c r="G91" s="123"/>
      <c r="H91" s="123"/>
      <c r="I91" s="224" t="s">
        <v>30</v>
      </c>
      <c r="J91" s="149" t="str">
        <f>E21</f>
        <v xml:space="preserve"> </v>
      </c>
      <c r="K91" s="22"/>
      <c r="L91" s="27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47" s="2" customFormat="1" ht="15.2" hidden="1" customHeight="1">
      <c r="A92" s="22"/>
      <c r="B92" s="23"/>
      <c r="C92" s="21" t="s">
        <v>28</v>
      </c>
      <c r="D92" s="22"/>
      <c r="E92" s="123"/>
      <c r="F92" s="127" t="str">
        <f>IF(E18="","",E18)</f>
        <v xml:space="preserve"> </v>
      </c>
      <c r="G92" s="123"/>
      <c r="H92" s="123"/>
      <c r="I92" s="224" t="s">
        <v>32</v>
      </c>
      <c r="J92" s="149" t="str">
        <f>E24</f>
        <v>Ing. Milan Dušek</v>
      </c>
      <c r="K92" s="22"/>
      <c r="L92" s="27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47" s="2" customFormat="1" ht="10.35" hidden="1" customHeight="1">
      <c r="A93" s="22"/>
      <c r="B93" s="23"/>
      <c r="C93" s="22"/>
      <c r="D93" s="22"/>
      <c r="E93" s="123"/>
      <c r="F93" s="123"/>
      <c r="G93" s="123"/>
      <c r="H93" s="123"/>
      <c r="I93" s="223"/>
      <c r="J93" s="123"/>
      <c r="K93" s="22"/>
      <c r="L93" s="27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47" s="2" customFormat="1" ht="29.25" hidden="1" customHeight="1">
      <c r="A94" s="22"/>
      <c r="B94" s="23"/>
      <c r="C94" s="80" t="s">
        <v>106</v>
      </c>
      <c r="D94" s="77"/>
      <c r="E94" s="150"/>
      <c r="F94" s="150"/>
      <c r="G94" s="150"/>
      <c r="H94" s="150"/>
      <c r="I94" s="235"/>
      <c r="J94" s="151" t="s">
        <v>107</v>
      </c>
      <c r="K94" s="77"/>
      <c r="L94" s="27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47" s="2" customFormat="1" ht="10.35" hidden="1" customHeight="1">
      <c r="A95" s="22"/>
      <c r="B95" s="23"/>
      <c r="C95" s="22"/>
      <c r="D95" s="22"/>
      <c r="E95" s="123"/>
      <c r="F95" s="123"/>
      <c r="G95" s="123"/>
      <c r="H95" s="123"/>
      <c r="I95" s="223"/>
      <c r="J95" s="123"/>
      <c r="K95" s="22"/>
      <c r="L95" s="27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47" s="2" customFormat="1" ht="22.9" hidden="1" customHeight="1">
      <c r="A96" s="22"/>
      <c r="B96" s="23"/>
      <c r="C96" s="81" t="s">
        <v>108</v>
      </c>
      <c r="D96" s="22"/>
      <c r="E96" s="123"/>
      <c r="F96" s="123"/>
      <c r="G96" s="123"/>
      <c r="H96" s="123"/>
      <c r="I96" s="223"/>
      <c r="J96" s="132">
        <f>J119</f>
        <v>0</v>
      </c>
      <c r="K96" s="22"/>
      <c r="L96" s="27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U96" s="15" t="s">
        <v>109</v>
      </c>
    </row>
    <row r="97" spans="1:31" s="9" customFormat="1" ht="24.95" hidden="1" customHeight="1">
      <c r="B97" s="82"/>
      <c r="D97" s="83" t="s">
        <v>370</v>
      </c>
      <c r="E97" s="152"/>
      <c r="F97" s="152"/>
      <c r="G97" s="152"/>
      <c r="H97" s="152"/>
      <c r="I97" s="236"/>
      <c r="J97" s="153">
        <f>J120</f>
        <v>0</v>
      </c>
      <c r="L97" s="82"/>
    </row>
    <row r="98" spans="1:31" s="10" customFormat="1" ht="19.899999999999999" hidden="1" customHeight="1">
      <c r="B98" s="84"/>
      <c r="D98" s="85" t="s">
        <v>526</v>
      </c>
      <c r="E98" s="156"/>
      <c r="F98" s="156"/>
      <c r="G98" s="156"/>
      <c r="H98" s="156"/>
      <c r="I98" s="237"/>
      <c r="J98" s="157">
        <f>J121</f>
        <v>0</v>
      </c>
      <c r="L98" s="84"/>
    </row>
    <row r="99" spans="1:31" s="10" customFormat="1" ht="14.85" hidden="1" customHeight="1">
      <c r="B99" s="84"/>
      <c r="D99" s="85" t="s">
        <v>527</v>
      </c>
      <c r="E99" s="156"/>
      <c r="F99" s="156"/>
      <c r="G99" s="156"/>
      <c r="H99" s="156"/>
      <c r="I99" s="237"/>
      <c r="J99" s="157">
        <f>J131</f>
        <v>0</v>
      </c>
      <c r="L99" s="84"/>
    </row>
    <row r="100" spans="1:31" s="2" customFormat="1" ht="21.75" hidden="1" customHeight="1">
      <c r="A100" s="22"/>
      <c r="B100" s="23"/>
      <c r="C100" s="22"/>
      <c r="D100" s="22"/>
      <c r="E100" s="123"/>
      <c r="F100" s="123"/>
      <c r="G100" s="123"/>
      <c r="H100" s="123"/>
      <c r="I100" s="223"/>
      <c r="J100" s="123"/>
      <c r="K100" s="22"/>
      <c r="L100" s="27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s="2" customFormat="1" ht="6.95" hidden="1" customHeight="1">
      <c r="A101" s="22"/>
      <c r="B101" s="32"/>
      <c r="C101" s="33"/>
      <c r="D101" s="33"/>
      <c r="E101" s="147"/>
      <c r="F101" s="147"/>
      <c r="G101" s="147"/>
      <c r="H101" s="147"/>
      <c r="I101" s="233"/>
      <c r="J101" s="147"/>
      <c r="K101" s="33"/>
      <c r="L101" s="27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hidden="1"/>
    <row r="103" spans="1:31" hidden="1"/>
    <row r="104" spans="1:31" hidden="1"/>
    <row r="105" spans="1:31" s="2" customFormat="1" ht="6.95" customHeight="1">
      <c r="A105" s="22"/>
      <c r="B105" s="34"/>
      <c r="C105" s="35"/>
      <c r="D105" s="35"/>
      <c r="E105" s="148"/>
      <c r="F105" s="148"/>
      <c r="G105" s="148"/>
      <c r="H105" s="148"/>
      <c r="I105" s="234"/>
      <c r="J105" s="148"/>
      <c r="K105" s="35"/>
      <c r="L105" s="27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s="2" customFormat="1" ht="24.95" customHeight="1">
      <c r="A106" s="22"/>
      <c r="B106" s="23"/>
      <c r="C106" s="19" t="s">
        <v>123</v>
      </c>
      <c r="D106" s="22"/>
      <c r="E106" s="123"/>
      <c r="F106" s="123"/>
      <c r="G106" s="123"/>
      <c r="H106" s="123"/>
      <c r="I106" s="223"/>
      <c r="J106" s="123"/>
      <c r="K106" s="22"/>
      <c r="L106" s="27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s="2" customFormat="1" ht="6.95" customHeight="1">
      <c r="A107" s="22"/>
      <c r="B107" s="23"/>
      <c r="C107" s="22"/>
      <c r="D107" s="22"/>
      <c r="E107" s="123"/>
      <c r="F107" s="123"/>
      <c r="G107" s="123"/>
      <c r="H107" s="123"/>
      <c r="I107" s="223"/>
      <c r="J107" s="123"/>
      <c r="K107" s="22"/>
      <c r="L107" s="27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s="2" customFormat="1" ht="12" customHeight="1">
      <c r="A108" s="22"/>
      <c r="B108" s="23"/>
      <c r="C108" s="21" t="s">
        <v>14</v>
      </c>
      <c r="D108" s="22"/>
      <c r="E108" s="123"/>
      <c r="F108" s="123"/>
      <c r="G108" s="123"/>
      <c r="H108" s="123"/>
      <c r="I108" s="223"/>
      <c r="J108" s="123"/>
      <c r="K108" s="22"/>
      <c r="L108" s="27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s="2" customFormat="1" ht="16.5" customHeight="1">
      <c r="A109" s="22"/>
      <c r="B109" s="23"/>
      <c r="C109" s="22"/>
      <c r="D109" s="22"/>
      <c r="E109" s="275" t="str">
        <f>E7</f>
        <v>Fotovoltaická elektrárna JM</v>
      </c>
      <c r="F109" s="276"/>
      <c r="G109" s="276"/>
      <c r="H109" s="276"/>
      <c r="I109" s="223"/>
      <c r="J109" s="123"/>
      <c r="K109" s="22"/>
      <c r="L109" s="27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s="2" customFormat="1" ht="12" customHeight="1">
      <c r="A110" s="22"/>
      <c r="B110" s="23"/>
      <c r="C110" s="21" t="s">
        <v>103</v>
      </c>
      <c r="D110" s="22"/>
      <c r="E110" s="123"/>
      <c r="F110" s="123"/>
      <c r="G110" s="123"/>
      <c r="H110" s="123"/>
      <c r="I110" s="223"/>
      <c r="J110" s="123"/>
      <c r="K110" s="22"/>
      <c r="L110" s="27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1:31" s="2" customFormat="1" ht="16.5" customHeight="1">
      <c r="A111" s="22"/>
      <c r="B111" s="23"/>
      <c r="C111" s="22"/>
      <c r="D111" s="22"/>
      <c r="E111" s="273" t="str">
        <f>E9</f>
        <v>04 - Konstrukce</v>
      </c>
      <c r="F111" s="274"/>
      <c r="G111" s="274"/>
      <c r="H111" s="274"/>
      <c r="I111" s="223"/>
      <c r="J111" s="123"/>
      <c r="K111" s="22"/>
      <c r="L111" s="27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1:31" s="2" customFormat="1" ht="6.95" customHeight="1">
      <c r="A112" s="22"/>
      <c r="B112" s="23"/>
      <c r="C112" s="22"/>
      <c r="D112" s="22"/>
      <c r="E112" s="123"/>
      <c r="F112" s="123"/>
      <c r="G112" s="123"/>
      <c r="H112" s="123"/>
      <c r="I112" s="223"/>
      <c r="J112" s="123"/>
      <c r="K112" s="22"/>
      <c r="L112" s="27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1:65" s="2" customFormat="1" ht="12" customHeight="1">
      <c r="A113" s="22"/>
      <c r="B113" s="23"/>
      <c r="C113" s="21" t="s">
        <v>18</v>
      </c>
      <c r="D113" s="22"/>
      <c r="E113" s="123"/>
      <c r="F113" s="127" t="str">
        <f>F12</f>
        <v xml:space="preserve">VŠE v Praze, ul. Ekonomická 957, Praha 4 </v>
      </c>
      <c r="G113" s="123"/>
      <c r="H113" s="123"/>
      <c r="I113" s="224" t="s">
        <v>20</v>
      </c>
      <c r="J113" s="129" t="str">
        <f>IF(J12="","",J12)</f>
        <v>20. 1. 2025</v>
      </c>
      <c r="K113" s="22"/>
      <c r="L113" s="27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1:65" s="2" customFormat="1" ht="6.95" customHeight="1">
      <c r="A114" s="22"/>
      <c r="B114" s="23"/>
      <c r="C114" s="22"/>
      <c r="D114" s="22"/>
      <c r="E114" s="123"/>
      <c r="F114" s="123"/>
      <c r="G114" s="123"/>
      <c r="H114" s="123"/>
      <c r="I114" s="223"/>
      <c r="J114" s="123"/>
      <c r="K114" s="22"/>
      <c r="L114" s="27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1:65" s="2" customFormat="1" ht="15.2" customHeight="1">
      <c r="A115" s="22"/>
      <c r="B115" s="23"/>
      <c r="C115" s="21" t="s">
        <v>22</v>
      </c>
      <c r="D115" s="22"/>
      <c r="E115" s="123"/>
      <c r="F115" s="127" t="str">
        <f>E15</f>
        <v>Vysoká škola ekonomická v Praze</v>
      </c>
      <c r="G115" s="123"/>
      <c r="H115" s="123"/>
      <c r="I115" s="224" t="s">
        <v>30</v>
      </c>
      <c r="J115" s="149" t="str">
        <f>E21</f>
        <v xml:space="preserve"> </v>
      </c>
      <c r="K115" s="22"/>
      <c r="L115" s="27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1:65" s="2" customFormat="1" ht="15.2" customHeight="1">
      <c r="A116" s="22"/>
      <c r="B116" s="23"/>
      <c r="C116" s="21" t="s">
        <v>28</v>
      </c>
      <c r="D116" s="22"/>
      <c r="E116" s="123"/>
      <c r="F116" s="127" t="str">
        <f>IF(E18="","",E18)</f>
        <v xml:space="preserve"> </v>
      </c>
      <c r="G116" s="123"/>
      <c r="H116" s="123"/>
      <c r="I116" s="224" t="s">
        <v>32</v>
      </c>
      <c r="J116" s="149" t="str">
        <f>E24</f>
        <v>Ing. Milan Dušek</v>
      </c>
      <c r="K116" s="22"/>
      <c r="L116" s="27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1:65" s="2" customFormat="1" ht="10.35" customHeight="1">
      <c r="A117" s="22"/>
      <c r="B117" s="23"/>
      <c r="C117" s="22"/>
      <c r="D117" s="22"/>
      <c r="E117" s="123"/>
      <c r="F117" s="123"/>
      <c r="G117" s="123"/>
      <c r="H117" s="123"/>
      <c r="I117" s="223"/>
      <c r="J117" s="123"/>
      <c r="K117" s="22"/>
      <c r="L117" s="27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1:65" s="11" customFormat="1" ht="29.25" customHeight="1">
      <c r="A118" s="86"/>
      <c r="B118" s="87"/>
      <c r="C118" s="88" t="s">
        <v>124</v>
      </c>
      <c r="D118" s="89" t="s">
        <v>60</v>
      </c>
      <c r="E118" s="160" t="s">
        <v>56</v>
      </c>
      <c r="F118" s="160" t="s">
        <v>57</v>
      </c>
      <c r="G118" s="160" t="s">
        <v>125</v>
      </c>
      <c r="H118" s="160" t="s">
        <v>126</v>
      </c>
      <c r="I118" s="238" t="s">
        <v>127</v>
      </c>
      <c r="J118" s="161" t="s">
        <v>107</v>
      </c>
      <c r="K118" s="90" t="s">
        <v>128</v>
      </c>
      <c r="L118" s="91"/>
      <c r="M118" s="43" t="s">
        <v>1</v>
      </c>
      <c r="N118" s="44" t="s">
        <v>39</v>
      </c>
      <c r="O118" s="44" t="s">
        <v>129</v>
      </c>
      <c r="P118" s="44" t="s">
        <v>130</v>
      </c>
      <c r="Q118" s="44" t="s">
        <v>131</v>
      </c>
      <c r="R118" s="44" t="s">
        <v>132</v>
      </c>
      <c r="S118" s="44" t="s">
        <v>133</v>
      </c>
      <c r="T118" s="45" t="s">
        <v>134</v>
      </c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</row>
    <row r="119" spans="1:65" s="2" customFormat="1" ht="22.9" customHeight="1">
      <c r="A119" s="22"/>
      <c r="B119" s="23"/>
      <c r="C119" s="50" t="s">
        <v>135</v>
      </c>
      <c r="D119" s="22"/>
      <c r="E119" s="123"/>
      <c r="F119" s="123"/>
      <c r="G119" s="123"/>
      <c r="H119" s="123"/>
      <c r="I119" s="223"/>
      <c r="J119" s="169">
        <f>BK119</f>
        <v>0</v>
      </c>
      <c r="K119" s="22"/>
      <c r="L119" s="23"/>
      <c r="M119" s="46"/>
      <c r="N119" s="38"/>
      <c r="O119" s="47"/>
      <c r="P119" s="92">
        <f>P120</f>
        <v>0</v>
      </c>
      <c r="Q119" s="47"/>
      <c r="R119" s="92">
        <f>R120</f>
        <v>0</v>
      </c>
      <c r="S119" s="47"/>
      <c r="T119" s="93">
        <f>T120</f>
        <v>0</v>
      </c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T119" s="15" t="s">
        <v>74</v>
      </c>
      <c r="AU119" s="15" t="s">
        <v>109</v>
      </c>
      <c r="BK119" s="94">
        <f>BK120</f>
        <v>0</v>
      </c>
    </row>
    <row r="120" spans="1:65" s="12" customFormat="1" ht="25.9" customHeight="1">
      <c r="B120" s="95"/>
      <c r="D120" s="96" t="s">
        <v>74</v>
      </c>
      <c r="E120" s="175" t="s">
        <v>240</v>
      </c>
      <c r="F120" s="175" t="s">
        <v>240</v>
      </c>
      <c r="G120" s="176"/>
      <c r="H120" s="176"/>
      <c r="I120" s="239"/>
      <c r="J120" s="177">
        <f>BK120</f>
        <v>0</v>
      </c>
      <c r="L120" s="95"/>
      <c r="M120" s="97"/>
      <c r="N120" s="98"/>
      <c r="O120" s="98"/>
      <c r="P120" s="99">
        <f>P121</f>
        <v>0</v>
      </c>
      <c r="Q120" s="98"/>
      <c r="R120" s="99">
        <f>R121</f>
        <v>0</v>
      </c>
      <c r="S120" s="98"/>
      <c r="T120" s="100">
        <f>T121</f>
        <v>0</v>
      </c>
      <c r="AR120" s="96" t="s">
        <v>85</v>
      </c>
      <c r="AT120" s="101" t="s">
        <v>74</v>
      </c>
      <c r="AU120" s="101" t="s">
        <v>75</v>
      </c>
      <c r="AY120" s="96" t="s">
        <v>138</v>
      </c>
      <c r="BK120" s="102">
        <f>BK121</f>
        <v>0</v>
      </c>
    </row>
    <row r="121" spans="1:65" s="12" customFormat="1" ht="22.9" customHeight="1">
      <c r="B121" s="95"/>
      <c r="D121" s="96" t="s">
        <v>74</v>
      </c>
      <c r="E121" s="183" t="s">
        <v>473</v>
      </c>
      <c r="F121" s="183" t="s">
        <v>93</v>
      </c>
      <c r="G121" s="176"/>
      <c r="H121" s="176"/>
      <c r="I121" s="239"/>
      <c r="J121" s="184">
        <f>BK121</f>
        <v>0</v>
      </c>
      <c r="L121" s="95"/>
      <c r="M121" s="97"/>
      <c r="N121" s="98"/>
      <c r="O121" s="98"/>
      <c r="P121" s="99">
        <f>P122+SUM(P123:P131)</f>
        <v>0</v>
      </c>
      <c r="Q121" s="98"/>
      <c r="R121" s="99">
        <f>R122+SUM(R123:R131)</f>
        <v>0</v>
      </c>
      <c r="S121" s="98"/>
      <c r="T121" s="100">
        <f>T122+SUM(T123:T131)</f>
        <v>0</v>
      </c>
      <c r="AR121" s="96" t="s">
        <v>85</v>
      </c>
      <c r="AT121" s="101" t="s">
        <v>74</v>
      </c>
      <c r="AU121" s="101" t="s">
        <v>83</v>
      </c>
      <c r="AY121" s="96" t="s">
        <v>138</v>
      </c>
      <c r="BK121" s="102">
        <f>BK122+SUM(BK123:BK131)</f>
        <v>0</v>
      </c>
    </row>
    <row r="122" spans="1:65" s="2" customFormat="1" ht="16.5" customHeight="1">
      <c r="A122" s="22"/>
      <c r="B122" s="103"/>
      <c r="C122" s="104" t="s">
        <v>83</v>
      </c>
      <c r="D122" s="104" t="s">
        <v>140</v>
      </c>
      <c r="E122" s="185" t="s">
        <v>475</v>
      </c>
      <c r="F122" s="186" t="s">
        <v>528</v>
      </c>
      <c r="G122" s="187" t="s">
        <v>167</v>
      </c>
      <c r="H122" s="188">
        <v>850</v>
      </c>
      <c r="I122" s="338">
        <v>0</v>
      </c>
      <c r="J122" s="189">
        <f t="shared" ref="J122:J130" si="0">ROUND(I122*H122,2)</f>
        <v>0</v>
      </c>
      <c r="K122" s="105"/>
      <c r="L122" s="23"/>
      <c r="M122" s="106" t="s">
        <v>1</v>
      </c>
      <c r="N122" s="107" t="s">
        <v>40</v>
      </c>
      <c r="O122" s="108">
        <v>0</v>
      </c>
      <c r="P122" s="108">
        <f t="shared" ref="P122:P130" si="1">O122*H122</f>
        <v>0</v>
      </c>
      <c r="Q122" s="108">
        <v>0</v>
      </c>
      <c r="R122" s="108">
        <f t="shared" ref="R122:R130" si="2">Q122*H122</f>
        <v>0</v>
      </c>
      <c r="S122" s="108">
        <v>0</v>
      </c>
      <c r="T122" s="109">
        <f t="shared" ref="T122:T130" si="3">S122*H122</f>
        <v>0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R122" s="110" t="s">
        <v>214</v>
      </c>
      <c r="AT122" s="110" t="s">
        <v>140</v>
      </c>
      <c r="AU122" s="110" t="s">
        <v>85</v>
      </c>
      <c r="AY122" s="15" t="s">
        <v>138</v>
      </c>
      <c r="BE122" s="111">
        <f t="shared" ref="BE122:BE130" si="4">IF(N122="základní",J122,0)</f>
        <v>0</v>
      </c>
      <c r="BF122" s="111">
        <f t="shared" ref="BF122:BF130" si="5">IF(N122="snížená",J122,0)</f>
        <v>0</v>
      </c>
      <c r="BG122" s="111">
        <f t="shared" ref="BG122:BG130" si="6">IF(N122="zákl. přenesená",J122,0)</f>
        <v>0</v>
      </c>
      <c r="BH122" s="111">
        <f t="shared" ref="BH122:BH130" si="7">IF(N122="sníž. přenesená",J122,0)</f>
        <v>0</v>
      </c>
      <c r="BI122" s="111">
        <f t="shared" ref="BI122:BI130" si="8">IF(N122="nulová",J122,0)</f>
        <v>0</v>
      </c>
      <c r="BJ122" s="15" t="s">
        <v>83</v>
      </c>
      <c r="BK122" s="111">
        <f t="shared" ref="BK122:BK130" si="9">ROUND(I122*H122,2)</f>
        <v>0</v>
      </c>
      <c r="BL122" s="15" t="s">
        <v>214</v>
      </c>
      <c r="BM122" s="110" t="s">
        <v>529</v>
      </c>
    </row>
    <row r="123" spans="1:65" s="2" customFormat="1" ht="16.5" customHeight="1">
      <c r="A123" s="22"/>
      <c r="B123" s="103"/>
      <c r="C123" s="104" t="s">
        <v>85</v>
      </c>
      <c r="D123" s="104" t="s">
        <v>140</v>
      </c>
      <c r="E123" s="185" t="s">
        <v>479</v>
      </c>
      <c r="F123" s="186" t="s">
        <v>530</v>
      </c>
      <c r="G123" s="187" t="s">
        <v>167</v>
      </c>
      <c r="H123" s="188">
        <v>260</v>
      </c>
      <c r="I123" s="338">
        <v>0</v>
      </c>
      <c r="J123" s="189">
        <f t="shared" si="0"/>
        <v>0</v>
      </c>
      <c r="K123" s="105"/>
      <c r="L123" s="23"/>
      <c r="M123" s="106" t="s">
        <v>1</v>
      </c>
      <c r="N123" s="107" t="s">
        <v>40</v>
      </c>
      <c r="O123" s="108">
        <v>0</v>
      </c>
      <c r="P123" s="108">
        <f t="shared" si="1"/>
        <v>0</v>
      </c>
      <c r="Q123" s="108">
        <v>0</v>
      </c>
      <c r="R123" s="108">
        <f t="shared" si="2"/>
        <v>0</v>
      </c>
      <c r="S123" s="108">
        <v>0</v>
      </c>
      <c r="T123" s="109">
        <f t="shared" si="3"/>
        <v>0</v>
      </c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R123" s="110" t="s">
        <v>214</v>
      </c>
      <c r="AT123" s="110" t="s">
        <v>140</v>
      </c>
      <c r="AU123" s="110" t="s">
        <v>85</v>
      </c>
      <c r="AY123" s="15" t="s">
        <v>138</v>
      </c>
      <c r="BE123" s="111">
        <f t="shared" si="4"/>
        <v>0</v>
      </c>
      <c r="BF123" s="111">
        <f t="shared" si="5"/>
        <v>0</v>
      </c>
      <c r="BG123" s="111">
        <f t="shared" si="6"/>
        <v>0</v>
      </c>
      <c r="BH123" s="111">
        <f t="shared" si="7"/>
        <v>0</v>
      </c>
      <c r="BI123" s="111">
        <f t="shared" si="8"/>
        <v>0</v>
      </c>
      <c r="BJ123" s="15" t="s">
        <v>83</v>
      </c>
      <c r="BK123" s="111">
        <f t="shared" si="9"/>
        <v>0</v>
      </c>
      <c r="BL123" s="15" t="s">
        <v>214</v>
      </c>
      <c r="BM123" s="110" t="s">
        <v>531</v>
      </c>
    </row>
    <row r="124" spans="1:65" s="2" customFormat="1" ht="16.5" customHeight="1">
      <c r="A124" s="22"/>
      <c r="B124" s="103"/>
      <c r="C124" s="104" t="s">
        <v>152</v>
      </c>
      <c r="D124" s="104" t="s">
        <v>140</v>
      </c>
      <c r="E124" s="185" t="s">
        <v>482</v>
      </c>
      <c r="F124" s="186" t="s">
        <v>532</v>
      </c>
      <c r="G124" s="187" t="s">
        <v>379</v>
      </c>
      <c r="H124" s="188">
        <v>180</v>
      </c>
      <c r="I124" s="338">
        <v>0</v>
      </c>
      <c r="J124" s="189">
        <f t="shared" si="0"/>
        <v>0</v>
      </c>
      <c r="K124" s="105"/>
      <c r="L124" s="23"/>
      <c r="M124" s="106" t="s">
        <v>1</v>
      </c>
      <c r="N124" s="107" t="s">
        <v>40</v>
      </c>
      <c r="O124" s="108">
        <v>0</v>
      </c>
      <c r="P124" s="108">
        <f t="shared" si="1"/>
        <v>0</v>
      </c>
      <c r="Q124" s="108">
        <v>0</v>
      </c>
      <c r="R124" s="108">
        <f t="shared" si="2"/>
        <v>0</v>
      </c>
      <c r="S124" s="108">
        <v>0</v>
      </c>
      <c r="T124" s="109">
        <f t="shared" si="3"/>
        <v>0</v>
      </c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R124" s="110" t="s">
        <v>214</v>
      </c>
      <c r="AT124" s="110" t="s">
        <v>140</v>
      </c>
      <c r="AU124" s="110" t="s">
        <v>85</v>
      </c>
      <c r="AY124" s="15" t="s">
        <v>138</v>
      </c>
      <c r="BE124" s="111">
        <f t="shared" si="4"/>
        <v>0</v>
      </c>
      <c r="BF124" s="111">
        <f t="shared" si="5"/>
        <v>0</v>
      </c>
      <c r="BG124" s="111">
        <f t="shared" si="6"/>
        <v>0</v>
      </c>
      <c r="BH124" s="111">
        <f t="shared" si="7"/>
        <v>0</v>
      </c>
      <c r="BI124" s="111">
        <f t="shared" si="8"/>
        <v>0</v>
      </c>
      <c r="BJ124" s="15" t="s">
        <v>83</v>
      </c>
      <c r="BK124" s="111">
        <f t="shared" si="9"/>
        <v>0</v>
      </c>
      <c r="BL124" s="15" t="s">
        <v>214</v>
      </c>
      <c r="BM124" s="110" t="s">
        <v>533</v>
      </c>
    </row>
    <row r="125" spans="1:65" s="2" customFormat="1" ht="16.5" customHeight="1">
      <c r="A125" s="22"/>
      <c r="B125" s="103"/>
      <c r="C125" s="104" t="s">
        <v>144</v>
      </c>
      <c r="D125" s="104" t="s">
        <v>140</v>
      </c>
      <c r="E125" s="185" t="s">
        <v>534</v>
      </c>
      <c r="F125" s="186" t="s">
        <v>535</v>
      </c>
      <c r="G125" s="187" t="s">
        <v>379</v>
      </c>
      <c r="H125" s="188">
        <v>105</v>
      </c>
      <c r="I125" s="338">
        <v>0</v>
      </c>
      <c r="J125" s="189">
        <f t="shared" si="0"/>
        <v>0</v>
      </c>
      <c r="K125" s="105"/>
      <c r="L125" s="23"/>
      <c r="M125" s="106" t="s">
        <v>1</v>
      </c>
      <c r="N125" s="107" t="s">
        <v>40</v>
      </c>
      <c r="O125" s="108">
        <v>0</v>
      </c>
      <c r="P125" s="108">
        <f t="shared" si="1"/>
        <v>0</v>
      </c>
      <c r="Q125" s="108">
        <v>0</v>
      </c>
      <c r="R125" s="108">
        <f t="shared" si="2"/>
        <v>0</v>
      </c>
      <c r="S125" s="108">
        <v>0</v>
      </c>
      <c r="T125" s="109">
        <f t="shared" si="3"/>
        <v>0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R125" s="110" t="s">
        <v>214</v>
      </c>
      <c r="AT125" s="110" t="s">
        <v>140</v>
      </c>
      <c r="AU125" s="110" t="s">
        <v>85</v>
      </c>
      <c r="AY125" s="15" t="s">
        <v>138</v>
      </c>
      <c r="BE125" s="111">
        <f t="shared" si="4"/>
        <v>0</v>
      </c>
      <c r="BF125" s="111">
        <f t="shared" si="5"/>
        <v>0</v>
      </c>
      <c r="BG125" s="111">
        <f t="shared" si="6"/>
        <v>0</v>
      </c>
      <c r="BH125" s="111">
        <f t="shared" si="7"/>
        <v>0</v>
      </c>
      <c r="BI125" s="111">
        <f t="shared" si="8"/>
        <v>0</v>
      </c>
      <c r="BJ125" s="15" t="s">
        <v>83</v>
      </c>
      <c r="BK125" s="111">
        <f t="shared" si="9"/>
        <v>0</v>
      </c>
      <c r="BL125" s="15" t="s">
        <v>214</v>
      </c>
      <c r="BM125" s="110" t="s">
        <v>536</v>
      </c>
    </row>
    <row r="126" spans="1:65" s="2" customFormat="1" ht="16.5" customHeight="1">
      <c r="A126" s="22"/>
      <c r="B126" s="103"/>
      <c r="C126" s="104" t="s">
        <v>159</v>
      </c>
      <c r="D126" s="104" t="s">
        <v>140</v>
      </c>
      <c r="E126" s="185" t="s">
        <v>537</v>
      </c>
      <c r="F126" s="186" t="s">
        <v>538</v>
      </c>
      <c r="G126" s="187" t="s">
        <v>379</v>
      </c>
      <c r="H126" s="188">
        <v>145</v>
      </c>
      <c r="I126" s="338">
        <v>0</v>
      </c>
      <c r="J126" s="189">
        <f t="shared" si="0"/>
        <v>0</v>
      </c>
      <c r="K126" s="105"/>
      <c r="L126" s="23"/>
      <c r="M126" s="106" t="s">
        <v>1</v>
      </c>
      <c r="N126" s="107" t="s">
        <v>40</v>
      </c>
      <c r="O126" s="108">
        <v>0</v>
      </c>
      <c r="P126" s="108">
        <f t="shared" si="1"/>
        <v>0</v>
      </c>
      <c r="Q126" s="108">
        <v>0</v>
      </c>
      <c r="R126" s="108">
        <f t="shared" si="2"/>
        <v>0</v>
      </c>
      <c r="S126" s="108">
        <v>0</v>
      </c>
      <c r="T126" s="109">
        <f t="shared" si="3"/>
        <v>0</v>
      </c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R126" s="110" t="s">
        <v>214</v>
      </c>
      <c r="AT126" s="110" t="s">
        <v>140</v>
      </c>
      <c r="AU126" s="110" t="s">
        <v>85</v>
      </c>
      <c r="AY126" s="15" t="s">
        <v>138</v>
      </c>
      <c r="BE126" s="111">
        <f t="shared" si="4"/>
        <v>0</v>
      </c>
      <c r="BF126" s="111">
        <f t="shared" si="5"/>
        <v>0</v>
      </c>
      <c r="BG126" s="111">
        <f t="shared" si="6"/>
        <v>0</v>
      </c>
      <c r="BH126" s="111">
        <f t="shared" si="7"/>
        <v>0</v>
      </c>
      <c r="BI126" s="111">
        <f t="shared" si="8"/>
        <v>0</v>
      </c>
      <c r="BJ126" s="15" t="s">
        <v>83</v>
      </c>
      <c r="BK126" s="111">
        <f t="shared" si="9"/>
        <v>0</v>
      </c>
      <c r="BL126" s="15" t="s">
        <v>214</v>
      </c>
      <c r="BM126" s="110" t="s">
        <v>539</v>
      </c>
    </row>
    <row r="127" spans="1:65" s="2" customFormat="1" ht="16.5" customHeight="1">
      <c r="A127" s="22"/>
      <c r="B127" s="103"/>
      <c r="C127" s="104" t="s">
        <v>164</v>
      </c>
      <c r="D127" s="104" t="s">
        <v>140</v>
      </c>
      <c r="E127" s="185" t="s">
        <v>540</v>
      </c>
      <c r="F127" s="186" t="s">
        <v>541</v>
      </c>
      <c r="G127" s="187" t="s">
        <v>379</v>
      </c>
      <c r="H127" s="188">
        <v>180</v>
      </c>
      <c r="I127" s="338">
        <v>0</v>
      </c>
      <c r="J127" s="189">
        <f t="shared" si="0"/>
        <v>0</v>
      </c>
      <c r="K127" s="105"/>
      <c r="L127" s="23"/>
      <c r="M127" s="106" t="s">
        <v>1</v>
      </c>
      <c r="N127" s="107" t="s">
        <v>40</v>
      </c>
      <c r="O127" s="108">
        <v>0</v>
      </c>
      <c r="P127" s="108">
        <f t="shared" si="1"/>
        <v>0</v>
      </c>
      <c r="Q127" s="108">
        <v>0</v>
      </c>
      <c r="R127" s="108">
        <f t="shared" si="2"/>
        <v>0</v>
      </c>
      <c r="S127" s="108">
        <v>0</v>
      </c>
      <c r="T127" s="109">
        <f t="shared" si="3"/>
        <v>0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R127" s="110" t="s">
        <v>214</v>
      </c>
      <c r="AT127" s="110" t="s">
        <v>140</v>
      </c>
      <c r="AU127" s="110" t="s">
        <v>85</v>
      </c>
      <c r="AY127" s="15" t="s">
        <v>138</v>
      </c>
      <c r="BE127" s="111">
        <f t="shared" si="4"/>
        <v>0</v>
      </c>
      <c r="BF127" s="111">
        <f t="shared" si="5"/>
        <v>0</v>
      </c>
      <c r="BG127" s="111">
        <f t="shared" si="6"/>
        <v>0</v>
      </c>
      <c r="BH127" s="111">
        <f t="shared" si="7"/>
        <v>0</v>
      </c>
      <c r="BI127" s="111">
        <f t="shared" si="8"/>
        <v>0</v>
      </c>
      <c r="BJ127" s="15" t="s">
        <v>83</v>
      </c>
      <c r="BK127" s="111">
        <f t="shared" si="9"/>
        <v>0</v>
      </c>
      <c r="BL127" s="15" t="s">
        <v>214</v>
      </c>
      <c r="BM127" s="110" t="s">
        <v>542</v>
      </c>
    </row>
    <row r="128" spans="1:65" s="2" customFormat="1" ht="16.5" customHeight="1">
      <c r="A128" s="22"/>
      <c r="B128" s="103"/>
      <c r="C128" s="104" t="s">
        <v>169</v>
      </c>
      <c r="D128" s="104" t="s">
        <v>140</v>
      </c>
      <c r="E128" s="185" t="s">
        <v>543</v>
      </c>
      <c r="F128" s="186" t="s">
        <v>544</v>
      </c>
      <c r="G128" s="187" t="s">
        <v>379</v>
      </c>
      <c r="H128" s="188">
        <v>180</v>
      </c>
      <c r="I128" s="338">
        <v>0</v>
      </c>
      <c r="J128" s="189">
        <f t="shared" si="0"/>
        <v>0</v>
      </c>
      <c r="K128" s="105"/>
      <c r="L128" s="23"/>
      <c r="M128" s="106" t="s">
        <v>1</v>
      </c>
      <c r="N128" s="107" t="s">
        <v>40</v>
      </c>
      <c r="O128" s="108">
        <v>0</v>
      </c>
      <c r="P128" s="108">
        <f t="shared" si="1"/>
        <v>0</v>
      </c>
      <c r="Q128" s="108">
        <v>0</v>
      </c>
      <c r="R128" s="108">
        <f t="shared" si="2"/>
        <v>0</v>
      </c>
      <c r="S128" s="108">
        <v>0</v>
      </c>
      <c r="T128" s="109">
        <f t="shared" si="3"/>
        <v>0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R128" s="110" t="s">
        <v>214</v>
      </c>
      <c r="AT128" s="110" t="s">
        <v>140</v>
      </c>
      <c r="AU128" s="110" t="s">
        <v>85</v>
      </c>
      <c r="AY128" s="15" t="s">
        <v>138</v>
      </c>
      <c r="BE128" s="111">
        <f t="shared" si="4"/>
        <v>0</v>
      </c>
      <c r="BF128" s="111">
        <f t="shared" si="5"/>
        <v>0</v>
      </c>
      <c r="BG128" s="111">
        <f t="shared" si="6"/>
        <v>0</v>
      </c>
      <c r="BH128" s="111">
        <f t="shared" si="7"/>
        <v>0</v>
      </c>
      <c r="BI128" s="111">
        <f t="shared" si="8"/>
        <v>0</v>
      </c>
      <c r="BJ128" s="15" t="s">
        <v>83</v>
      </c>
      <c r="BK128" s="111">
        <f t="shared" si="9"/>
        <v>0</v>
      </c>
      <c r="BL128" s="15" t="s">
        <v>214</v>
      </c>
      <c r="BM128" s="110" t="s">
        <v>545</v>
      </c>
    </row>
    <row r="129" spans="1:65" s="2" customFormat="1" ht="16.5" customHeight="1">
      <c r="A129" s="22"/>
      <c r="B129" s="103"/>
      <c r="C129" s="104" t="s">
        <v>173</v>
      </c>
      <c r="D129" s="104" t="s">
        <v>140</v>
      </c>
      <c r="E129" s="185" t="s">
        <v>546</v>
      </c>
      <c r="F129" s="186" t="s">
        <v>455</v>
      </c>
      <c r="G129" s="187" t="s">
        <v>456</v>
      </c>
      <c r="H129" s="188">
        <v>5</v>
      </c>
      <c r="I129" s="338">
        <v>0</v>
      </c>
      <c r="J129" s="189">
        <f t="shared" si="0"/>
        <v>0</v>
      </c>
      <c r="K129" s="105"/>
      <c r="L129" s="23"/>
      <c r="M129" s="106" t="s">
        <v>1</v>
      </c>
      <c r="N129" s="107" t="s">
        <v>40</v>
      </c>
      <c r="O129" s="108">
        <v>0</v>
      </c>
      <c r="P129" s="108">
        <f t="shared" si="1"/>
        <v>0</v>
      </c>
      <c r="Q129" s="108">
        <v>0</v>
      </c>
      <c r="R129" s="108">
        <f t="shared" si="2"/>
        <v>0</v>
      </c>
      <c r="S129" s="108">
        <v>0</v>
      </c>
      <c r="T129" s="109">
        <f t="shared" si="3"/>
        <v>0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R129" s="110" t="s">
        <v>214</v>
      </c>
      <c r="AT129" s="110" t="s">
        <v>140</v>
      </c>
      <c r="AU129" s="110" t="s">
        <v>85</v>
      </c>
      <c r="AY129" s="15" t="s">
        <v>138</v>
      </c>
      <c r="BE129" s="111">
        <f t="shared" si="4"/>
        <v>0</v>
      </c>
      <c r="BF129" s="111">
        <f t="shared" si="5"/>
        <v>0</v>
      </c>
      <c r="BG129" s="111">
        <f t="shared" si="6"/>
        <v>0</v>
      </c>
      <c r="BH129" s="111">
        <f t="shared" si="7"/>
        <v>0</v>
      </c>
      <c r="BI129" s="111">
        <f t="shared" si="8"/>
        <v>0</v>
      </c>
      <c r="BJ129" s="15" t="s">
        <v>83</v>
      </c>
      <c r="BK129" s="111">
        <f t="shared" si="9"/>
        <v>0</v>
      </c>
      <c r="BL129" s="15" t="s">
        <v>214</v>
      </c>
      <c r="BM129" s="110" t="s">
        <v>547</v>
      </c>
    </row>
    <row r="130" spans="1:65" s="2" customFormat="1" ht="16.5" customHeight="1">
      <c r="A130" s="22"/>
      <c r="B130" s="103"/>
      <c r="C130" s="104" t="s">
        <v>182</v>
      </c>
      <c r="D130" s="104" t="s">
        <v>140</v>
      </c>
      <c r="E130" s="185" t="s">
        <v>548</v>
      </c>
      <c r="F130" s="186" t="s">
        <v>549</v>
      </c>
      <c r="G130" s="187" t="s">
        <v>456</v>
      </c>
      <c r="H130" s="188">
        <v>3</v>
      </c>
      <c r="I130" s="338">
        <v>0</v>
      </c>
      <c r="J130" s="189">
        <f t="shared" si="0"/>
        <v>0</v>
      </c>
      <c r="K130" s="105"/>
      <c r="L130" s="23"/>
      <c r="M130" s="106" t="s">
        <v>1</v>
      </c>
      <c r="N130" s="107" t="s">
        <v>40</v>
      </c>
      <c r="O130" s="108">
        <v>0</v>
      </c>
      <c r="P130" s="108">
        <f t="shared" si="1"/>
        <v>0</v>
      </c>
      <c r="Q130" s="108">
        <v>0</v>
      </c>
      <c r="R130" s="108">
        <f t="shared" si="2"/>
        <v>0</v>
      </c>
      <c r="S130" s="108">
        <v>0</v>
      </c>
      <c r="T130" s="109">
        <f t="shared" si="3"/>
        <v>0</v>
      </c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R130" s="110" t="s">
        <v>214</v>
      </c>
      <c r="AT130" s="110" t="s">
        <v>140</v>
      </c>
      <c r="AU130" s="110" t="s">
        <v>85</v>
      </c>
      <c r="AY130" s="15" t="s">
        <v>138</v>
      </c>
      <c r="BE130" s="111">
        <f t="shared" si="4"/>
        <v>0</v>
      </c>
      <c r="BF130" s="111">
        <f t="shared" si="5"/>
        <v>0</v>
      </c>
      <c r="BG130" s="111">
        <f t="shared" si="6"/>
        <v>0</v>
      </c>
      <c r="BH130" s="111">
        <f t="shared" si="7"/>
        <v>0</v>
      </c>
      <c r="BI130" s="111">
        <f t="shared" si="8"/>
        <v>0</v>
      </c>
      <c r="BJ130" s="15" t="s">
        <v>83</v>
      </c>
      <c r="BK130" s="111">
        <f t="shared" si="9"/>
        <v>0</v>
      </c>
      <c r="BL130" s="15" t="s">
        <v>214</v>
      </c>
      <c r="BM130" s="110" t="s">
        <v>550</v>
      </c>
    </row>
    <row r="131" spans="1:65" s="12" customFormat="1" ht="20.85" customHeight="1">
      <c r="B131" s="95"/>
      <c r="D131" s="96" t="s">
        <v>74</v>
      </c>
      <c r="E131" s="183" t="s">
        <v>461</v>
      </c>
      <c r="F131" s="183" t="s">
        <v>462</v>
      </c>
      <c r="G131" s="176"/>
      <c r="H131" s="176"/>
      <c r="I131" s="239"/>
      <c r="J131" s="184">
        <f>BK131</f>
        <v>0</v>
      </c>
      <c r="L131" s="95"/>
      <c r="M131" s="97"/>
      <c r="N131" s="98"/>
      <c r="O131" s="98"/>
      <c r="P131" s="99">
        <f>P132</f>
        <v>0</v>
      </c>
      <c r="Q131" s="98"/>
      <c r="R131" s="99">
        <f>R132</f>
        <v>0</v>
      </c>
      <c r="S131" s="98"/>
      <c r="T131" s="100">
        <f>T132</f>
        <v>0</v>
      </c>
      <c r="AR131" s="96" t="s">
        <v>85</v>
      </c>
      <c r="AT131" s="101" t="s">
        <v>74</v>
      </c>
      <c r="AU131" s="101" t="s">
        <v>85</v>
      </c>
      <c r="AY131" s="96" t="s">
        <v>138</v>
      </c>
      <c r="BK131" s="102">
        <f>BK132</f>
        <v>0</v>
      </c>
    </row>
    <row r="132" spans="1:65" s="2" customFormat="1" ht="24.2" customHeight="1">
      <c r="A132" s="22"/>
      <c r="B132" s="103"/>
      <c r="C132" s="104" t="s">
        <v>187</v>
      </c>
      <c r="D132" s="104" t="s">
        <v>140</v>
      </c>
      <c r="E132" s="185" t="s">
        <v>463</v>
      </c>
      <c r="F132" s="186" t="s">
        <v>551</v>
      </c>
      <c r="G132" s="187" t="s">
        <v>386</v>
      </c>
      <c r="H132" s="188">
        <v>1</v>
      </c>
      <c r="I132" s="338">
        <v>0</v>
      </c>
      <c r="J132" s="189">
        <f>ROUND(I132*H132,2)</f>
        <v>0</v>
      </c>
      <c r="K132" s="105"/>
      <c r="L132" s="23"/>
      <c r="M132" s="116" t="s">
        <v>1</v>
      </c>
      <c r="N132" s="117" t="s">
        <v>40</v>
      </c>
      <c r="O132" s="118">
        <v>0</v>
      </c>
      <c r="P132" s="118">
        <f>O132*H132</f>
        <v>0</v>
      </c>
      <c r="Q132" s="118">
        <v>0</v>
      </c>
      <c r="R132" s="118">
        <f>Q132*H132</f>
        <v>0</v>
      </c>
      <c r="S132" s="118">
        <v>0</v>
      </c>
      <c r="T132" s="119">
        <f>S132*H132</f>
        <v>0</v>
      </c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R132" s="110" t="s">
        <v>214</v>
      </c>
      <c r="AT132" s="110" t="s">
        <v>140</v>
      </c>
      <c r="AU132" s="110" t="s">
        <v>152</v>
      </c>
      <c r="AY132" s="15" t="s">
        <v>138</v>
      </c>
      <c r="BE132" s="111">
        <f>IF(N132="základní",J132,0)</f>
        <v>0</v>
      </c>
      <c r="BF132" s="111">
        <f>IF(N132="snížená",J132,0)</f>
        <v>0</v>
      </c>
      <c r="BG132" s="111">
        <f>IF(N132="zákl. přenesená",J132,0)</f>
        <v>0</v>
      </c>
      <c r="BH132" s="111">
        <f>IF(N132="sníž. přenesená",J132,0)</f>
        <v>0</v>
      </c>
      <c r="BI132" s="111">
        <f>IF(N132="nulová",J132,0)</f>
        <v>0</v>
      </c>
      <c r="BJ132" s="15" t="s">
        <v>83</v>
      </c>
      <c r="BK132" s="111">
        <f>ROUND(I132*H132,2)</f>
        <v>0</v>
      </c>
      <c r="BL132" s="15" t="s">
        <v>214</v>
      </c>
      <c r="BM132" s="110" t="s">
        <v>552</v>
      </c>
    </row>
    <row r="133" spans="1:65" s="2" customFormat="1" ht="6.95" customHeight="1">
      <c r="A133" s="22"/>
      <c r="B133" s="32"/>
      <c r="C133" s="33"/>
      <c r="D133" s="33"/>
      <c r="E133" s="147"/>
      <c r="F133" s="147"/>
      <c r="G133" s="147"/>
      <c r="H133" s="147"/>
      <c r="I133" s="233"/>
      <c r="J133" s="147"/>
      <c r="K133" s="33"/>
      <c r="L133" s="23"/>
      <c r="M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</sheetData>
  <sheetProtection password="CA50" sheet="1" objects="1" scenarios="1"/>
  <autoFilter ref="C118:K132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31"/>
  <sheetViews>
    <sheetView showGridLines="0" topLeftCell="A80" workbookViewId="0">
      <selection activeCell="W127" sqref="W1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70" customWidth="1"/>
    <col min="6" max="6" width="50.83203125" style="70" customWidth="1"/>
    <col min="7" max="7" width="7.5" style="70" customWidth="1"/>
    <col min="8" max="8" width="14" style="70" customWidth="1"/>
    <col min="9" max="9" width="15.83203125" style="221" customWidth="1"/>
    <col min="10" max="10" width="22.33203125" style="70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70"/>
    </row>
    <row r="2" spans="1:46" s="1" customFormat="1" ht="36.950000000000003" customHeight="1">
      <c r="E2" s="70"/>
      <c r="F2" s="70"/>
      <c r="G2" s="70"/>
      <c r="H2" s="70"/>
      <c r="I2" s="221"/>
      <c r="J2" s="70"/>
      <c r="L2" s="267" t="s">
        <v>5</v>
      </c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5" t="s">
        <v>97</v>
      </c>
    </row>
    <row r="3" spans="1:46" s="1" customFormat="1" ht="6.95" customHeight="1">
      <c r="B3" s="16"/>
      <c r="C3" s="17"/>
      <c r="D3" s="17"/>
      <c r="E3" s="121"/>
      <c r="F3" s="121"/>
      <c r="G3" s="121"/>
      <c r="H3" s="121"/>
      <c r="I3" s="222"/>
      <c r="J3" s="121"/>
      <c r="K3" s="17"/>
      <c r="L3" s="18"/>
      <c r="AT3" s="15" t="s">
        <v>85</v>
      </c>
    </row>
    <row r="4" spans="1:46" s="1" customFormat="1" ht="24.95" customHeight="1">
      <c r="B4" s="18"/>
      <c r="D4" s="19" t="s">
        <v>102</v>
      </c>
      <c r="E4" s="70"/>
      <c r="F4" s="70"/>
      <c r="G4" s="70"/>
      <c r="H4" s="70"/>
      <c r="I4" s="221"/>
      <c r="J4" s="70"/>
      <c r="L4" s="18"/>
      <c r="M4" s="71" t="s">
        <v>10</v>
      </c>
      <c r="AT4" s="15" t="s">
        <v>3</v>
      </c>
    </row>
    <row r="5" spans="1:46" s="1" customFormat="1" ht="6.95" customHeight="1">
      <c r="B5" s="18"/>
      <c r="E5" s="70"/>
      <c r="F5" s="70"/>
      <c r="G5" s="70"/>
      <c r="H5" s="70"/>
      <c r="I5" s="221"/>
      <c r="J5" s="70"/>
      <c r="L5" s="18"/>
    </row>
    <row r="6" spans="1:46" s="1" customFormat="1" ht="12" customHeight="1">
      <c r="B6" s="18"/>
      <c r="D6" s="21" t="s">
        <v>14</v>
      </c>
      <c r="E6" s="70"/>
      <c r="F6" s="70"/>
      <c r="G6" s="70"/>
      <c r="H6" s="70"/>
      <c r="I6" s="221"/>
      <c r="J6" s="70"/>
      <c r="L6" s="18"/>
    </row>
    <row r="7" spans="1:46" s="1" customFormat="1" ht="16.5" customHeight="1">
      <c r="B7" s="18"/>
      <c r="E7" s="275" t="str">
        <f>'Rekapitulace stavby'!K6</f>
        <v>Fotovoltaická elektrárna JM</v>
      </c>
      <c r="F7" s="276"/>
      <c r="G7" s="276"/>
      <c r="H7" s="276"/>
      <c r="I7" s="221"/>
      <c r="J7" s="70"/>
      <c r="L7" s="18"/>
    </row>
    <row r="8" spans="1:46" s="2" customFormat="1" ht="12" customHeight="1">
      <c r="A8" s="22"/>
      <c r="B8" s="23"/>
      <c r="C8" s="22"/>
      <c r="D8" s="21" t="s">
        <v>103</v>
      </c>
      <c r="E8" s="123"/>
      <c r="F8" s="123"/>
      <c r="G8" s="123"/>
      <c r="H8" s="123"/>
      <c r="I8" s="223"/>
      <c r="J8" s="123"/>
      <c r="K8" s="22"/>
      <c r="L8" s="27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16.5" customHeight="1">
      <c r="A9" s="22"/>
      <c r="B9" s="23"/>
      <c r="C9" s="22"/>
      <c r="D9" s="22"/>
      <c r="E9" s="273" t="s">
        <v>553</v>
      </c>
      <c r="F9" s="274"/>
      <c r="G9" s="274"/>
      <c r="H9" s="274"/>
      <c r="I9" s="223"/>
      <c r="J9" s="123"/>
      <c r="K9" s="22"/>
      <c r="L9" s="27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>
      <c r="A10" s="22"/>
      <c r="B10" s="23"/>
      <c r="C10" s="22"/>
      <c r="D10" s="22"/>
      <c r="E10" s="123"/>
      <c r="F10" s="123"/>
      <c r="G10" s="123"/>
      <c r="H10" s="123"/>
      <c r="I10" s="223"/>
      <c r="J10" s="123"/>
      <c r="K10" s="22"/>
      <c r="L10" s="27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2" customHeight="1">
      <c r="A11" s="22"/>
      <c r="B11" s="23"/>
      <c r="C11" s="22"/>
      <c r="D11" s="21" t="s">
        <v>16</v>
      </c>
      <c r="E11" s="123"/>
      <c r="F11" s="127" t="s">
        <v>1</v>
      </c>
      <c r="G11" s="123"/>
      <c r="H11" s="123"/>
      <c r="I11" s="224" t="s">
        <v>17</v>
      </c>
      <c r="J11" s="127" t="s">
        <v>1</v>
      </c>
      <c r="K11" s="22"/>
      <c r="L11" s="27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2" customHeight="1">
      <c r="A12" s="22"/>
      <c r="B12" s="23"/>
      <c r="C12" s="22"/>
      <c r="D12" s="21" t="s">
        <v>18</v>
      </c>
      <c r="E12" s="123"/>
      <c r="F12" s="127" t="s">
        <v>19</v>
      </c>
      <c r="G12" s="123"/>
      <c r="H12" s="123"/>
      <c r="I12" s="224" t="s">
        <v>20</v>
      </c>
      <c r="J12" s="129" t="str">
        <f>'Rekapitulace stavby'!AN8</f>
        <v>20. 1. 2025</v>
      </c>
      <c r="K12" s="22"/>
      <c r="L12" s="27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0.9" customHeight="1">
      <c r="A13" s="22"/>
      <c r="B13" s="23"/>
      <c r="C13" s="22"/>
      <c r="D13" s="22"/>
      <c r="E13" s="123"/>
      <c r="F13" s="123"/>
      <c r="G13" s="123"/>
      <c r="H13" s="123"/>
      <c r="I13" s="223"/>
      <c r="J13" s="123"/>
      <c r="K13" s="22"/>
      <c r="L13" s="27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12" customHeight="1">
      <c r="A14" s="22"/>
      <c r="B14" s="23"/>
      <c r="C14" s="22"/>
      <c r="D14" s="21" t="s">
        <v>22</v>
      </c>
      <c r="E14" s="123"/>
      <c r="F14" s="123"/>
      <c r="G14" s="123"/>
      <c r="H14" s="123"/>
      <c r="I14" s="224" t="s">
        <v>23</v>
      </c>
      <c r="J14" s="127" t="s">
        <v>24</v>
      </c>
      <c r="K14" s="22"/>
      <c r="L14" s="27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18" customHeight="1">
      <c r="A15" s="22"/>
      <c r="B15" s="23"/>
      <c r="C15" s="22"/>
      <c r="D15" s="22"/>
      <c r="E15" s="127" t="s">
        <v>25</v>
      </c>
      <c r="F15" s="123"/>
      <c r="G15" s="123"/>
      <c r="H15" s="123"/>
      <c r="I15" s="224" t="s">
        <v>26</v>
      </c>
      <c r="J15" s="127" t="s">
        <v>27</v>
      </c>
      <c r="K15" s="22"/>
      <c r="L15" s="27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6.95" customHeight="1">
      <c r="A16" s="22"/>
      <c r="B16" s="23"/>
      <c r="C16" s="22"/>
      <c r="D16" s="22"/>
      <c r="E16" s="123"/>
      <c r="F16" s="123"/>
      <c r="G16" s="123"/>
      <c r="H16" s="123"/>
      <c r="I16" s="223"/>
      <c r="J16" s="123"/>
      <c r="K16" s="22"/>
      <c r="L16" s="27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s="2" customFormat="1" ht="12" customHeight="1">
      <c r="A17" s="22"/>
      <c r="B17" s="23"/>
      <c r="C17" s="22"/>
      <c r="D17" s="21" t="s">
        <v>28</v>
      </c>
      <c r="E17" s="123"/>
      <c r="F17" s="123"/>
      <c r="G17" s="123"/>
      <c r="H17" s="123"/>
      <c r="I17" s="224" t="s">
        <v>23</v>
      </c>
      <c r="J17" s="127" t="str">
        <f>'Rekapitulace stavby'!AN13</f>
        <v/>
      </c>
      <c r="K17" s="22"/>
      <c r="L17" s="27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s="2" customFormat="1" ht="18" customHeight="1">
      <c r="A18" s="22"/>
      <c r="B18" s="23"/>
      <c r="C18" s="22"/>
      <c r="D18" s="22"/>
      <c r="E18" s="277" t="str">
        <f>'Rekapitulace stavby'!E14</f>
        <v xml:space="preserve"> </v>
      </c>
      <c r="F18" s="277"/>
      <c r="G18" s="277"/>
      <c r="H18" s="277"/>
      <c r="I18" s="224" t="s">
        <v>26</v>
      </c>
      <c r="J18" s="127" t="str">
        <f>'Rekapitulace stavby'!AN14</f>
        <v/>
      </c>
      <c r="K18" s="22"/>
      <c r="L18" s="27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s="2" customFormat="1" ht="6.95" customHeight="1">
      <c r="A19" s="22"/>
      <c r="B19" s="23"/>
      <c r="C19" s="22"/>
      <c r="D19" s="22"/>
      <c r="E19" s="123"/>
      <c r="F19" s="123"/>
      <c r="G19" s="123"/>
      <c r="H19" s="123"/>
      <c r="I19" s="223"/>
      <c r="J19" s="123"/>
      <c r="K19" s="22"/>
      <c r="L19" s="27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s="2" customFormat="1" ht="12" customHeight="1">
      <c r="A20" s="22"/>
      <c r="B20" s="23"/>
      <c r="C20" s="22"/>
      <c r="D20" s="21" t="s">
        <v>30</v>
      </c>
      <c r="E20" s="123"/>
      <c r="F20" s="123"/>
      <c r="G20" s="123"/>
      <c r="H20" s="123"/>
      <c r="I20" s="224" t="s">
        <v>23</v>
      </c>
      <c r="J20" s="127" t="str">
        <f>IF('Rekapitulace stavby'!AN16="","",'Rekapitulace stavby'!AN16)</f>
        <v/>
      </c>
      <c r="K20" s="22"/>
      <c r="L20" s="27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s="2" customFormat="1" ht="18" customHeight="1">
      <c r="A21" s="22"/>
      <c r="B21" s="23"/>
      <c r="C21" s="22"/>
      <c r="D21" s="22"/>
      <c r="E21" s="127" t="str">
        <f>IF('Rekapitulace stavby'!E17="","",'Rekapitulace stavby'!E17)</f>
        <v xml:space="preserve"> </v>
      </c>
      <c r="F21" s="123"/>
      <c r="G21" s="123"/>
      <c r="H21" s="123"/>
      <c r="I21" s="224" t="s">
        <v>26</v>
      </c>
      <c r="J21" s="127" t="str">
        <f>IF('Rekapitulace stavby'!AN17="","",'Rekapitulace stavby'!AN17)</f>
        <v/>
      </c>
      <c r="K21" s="22"/>
      <c r="L21" s="27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s="2" customFormat="1" ht="6.95" customHeight="1">
      <c r="A22" s="22"/>
      <c r="B22" s="23"/>
      <c r="C22" s="22"/>
      <c r="D22" s="22"/>
      <c r="E22" s="123"/>
      <c r="F22" s="123"/>
      <c r="G22" s="123"/>
      <c r="H22" s="123"/>
      <c r="I22" s="223"/>
      <c r="J22" s="123"/>
      <c r="K22" s="22"/>
      <c r="L22" s="27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s="2" customFormat="1" ht="12" customHeight="1">
      <c r="A23" s="22"/>
      <c r="B23" s="23"/>
      <c r="C23" s="22"/>
      <c r="D23" s="21" t="s">
        <v>32</v>
      </c>
      <c r="E23" s="123"/>
      <c r="F23" s="123"/>
      <c r="G23" s="123"/>
      <c r="H23" s="123"/>
      <c r="I23" s="224" t="s">
        <v>23</v>
      </c>
      <c r="J23" s="127" t="s">
        <v>1</v>
      </c>
      <c r="K23" s="22"/>
      <c r="L23" s="27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s="2" customFormat="1" ht="18" customHeight="1">
      <c r="A24" s="22"/>
      <c r="B24" s="23"/>
      <c r="C24" s="22"/>
      <c r="D24" s="22"/>
      <c r="E24" s="127" t="s">
        <v>33</v>
      </c>
      <c r="F24" s="123"/>
      <c r="G24" s="123"/>
      <c r="H24" s="123"/>
      <c r="I24" s="224" t="s">
        <v>26</v>
      </c>
      <c r="J24" s="127" t="s">
        <v>1</v>
      </c>
      <c r="K24" s="22"/>
      <c r="L24" s="27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s="2" customFormat="1" ht="6.95" customHeight="1">
      <c r="A25" s="22"/>
      <c r="B25" s="23"/>
      <c r="C25" s="22"/>
      <c r="D25" s="22"/>
      <c r="E25" s="123"/>
      <c r="F25" s="123"/>
      <c r="G25" s="123"/>
      <c r="H25" s="123"/>
      <c r="I25" s="223"/>
      <c r="J25" s="123"/>
      <c r="K25" s="22"/>
      <c r="L25" s="27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s="2" customFormat="1" ht="12" customHeight="1">
      <c r="A26" s="22"/>
      <c r="B26" s="23"/>
      <c r="C26" s="22"/>
      <c r="D26" s="21" t="s">
        <v>34</v>
      </c>
      <c r="E26" s="123"/>
      <c r="F26" s="123"/>
      <c r="G26" s="123"/>
      <c r="H26" s="123"/>
      <c r="I26" s="223"/>
      <c r="J26" s="123"/>
      <c r="K26" s="22"/>
      <c r="L26" s="27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s="8" customFormat="1" ht="16.5" customHeight="1">
      <c r="A27" s="72"/>
      <c r="B27" s="73"/>
      <c r="C27" s="72"/>
      <c r="D27" s="72"/>
      <c r="E27" s="278" t="s">
        <v>1</v>
      </c>
      <c r="F27" s="278"/>
      <c r="G27" s="278"/>
      <c r="H27" s="278"/>
      <c r="I27" s="225"/>
      <c r="J27" s="220"/>
      <c r="K27" s="72"/>
      <c r="L27" s="74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</row>
    <row r="28" spans="1:31" s="2" customFormat="1" ht="6.95" customHeight="1">
      <c r="A28" s="22"/>
      <c r="B28" s="23"/>
      <c r="C28" s="22"/>
      <c r="D28" s="22"/>
      <c r="E28" s="123"/>
      <c r="F28" s="123"/>
      <c r="G28" s="123"/>
      <c r="H28" s="123"/>
      <c r="I28" s="223"/>
      <c r="J28" s="123"/>
      <c r="K28" s="22"/>
      <c r="L28" s="27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s="2" customFormat="1" ht="6.95" customHeight="1">
      <c r="A29" s="22"/>
      <c r="B29" s="23"/>
      <c r="C29" s="22"/>
      <c r="D29" s="47"/>
      <c r="E29" s="131"/>
      <c r="F29" s="131"/>
      <c r="G29" s="131"/>
      <c r="H29" s="131"/>
      <c r="I29" s="226"/>
      <c r="J29" s="131"/>
      <c r="K29" s="47"/>
      <c r="L29" s="27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s="2" customFormat="1" ht="25.35" customHeight="1">
      <c r="A30" s="22"/>
      <c r="B30" s="23"/>
      <c r="C30" s="22"/>
      <c r="D30" s="75" t="s">
        <v>35</v>
      </c>
      <c r="E30" s="123"/>
      <c r="F30" s="123"/>
      <c r="G30" s="123"/>
      <c r="H30" s="123"/>
      <c r="I30" s="223"/>
      <c r="J30" s="132">
        <f>ROUND(J119, 2)</f>
        <v>0</v>
      </c>
      <c r="K30" s="22"/>
      <c r="L30" s="27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s="2" customFormat="1" ht="6.95" customHeight="1">
      <c r="A31" s="22"/>
      <c r="B31" s="23"/>
      <c r="C31" s="22"/>
      <c r="D31" s="47"/>
      <c r="E31" s="131"/>
      <c r="F31" s="131"/>
      <c r="G31" s="131"/>
      <c r="H31" s="131"/>
      <c r="I31" s="226"/>
      <c r="J31" s="131"/>
      <c r="K31" s="47"/>
      <c r="L31" s="27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s="2" customFormat="1" ht="14.45" customHeight="1">
      <c r="A32" s="22"/>
      <c r="B32" s="23"/>
      <c r="C32" s="22"/>
      <c r="D32" s="22"/>
      <c r="E32" s="123"/>
      <c r="F32" s="133" t="s">
        <v>37</v>
      </c>
      <c r="G32" s="123"/>
      <c r="H32" s="123"/>
      <c r="I32" s="227" t="s">
        <v>36</v>
      </c>
      <c r="J32" s="133" t="s">
        <v>38</v>
      </c>
      <c r="K32" s="22"/>
      <c r="L32" s="27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s="2" customFormat="1" ht="14.45" customHeight="1">
      <c r="A33" s="22"/>
      <c r="B33" s="23"/>
      <c r="C33" s="22"/>
      <c r="D33" s="76" t="s">
        <v>39</v>
      </c>
      <c r="E33" s="128" t="s">
        <v>40</v>
      </c>
      <c r="F33" s="134">
        <f>ROUND((SUM(BE119:BE130)),  2)</f>
        <v>0</v>
      </c>
      <c r="G33" s="123"/>
      <c r="H33" s="123"/>
      <c r="I33" s="228">
        <v>0.21</v>
      </c>
      <c r="J33" s="134">
        <f>ROUND(((SUM(BE119:BE130))*I33),  2)</f>
        <v>0</v>
      </c>
      <c r="K33" s="22"/>
      <c r="L33" s="27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s="2" customFormat="1" ht="14.45" customHeight="1">
      <c r="A34" s="22"/>
      <c r="B34" s="23"/>
      <c r="C34" s="22"/>
      <c r="D34" s="22"/>
      <c r="E34" s="128" t="s">
        <v>41</v>
      </c>
      <c r="F34" s="134">
        <f>ROUND((SUM(BF119:BF130)),  2)</f>
        <v>0</v>
      </c>
      <c r="G34" s="123"/>
      <c r="H34" s="123"/>
      <c r="I34" s="228">
        <v>0.12</v>
      </c>
      <c r="J34" s="134">
        <f>ROUND(((SUM(BF119:BF130))*I34),  2)</f>
        <v>0</v>
      </c>
      <c r="K34" s="22"/>
      <c r="L34" s="27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s="2" customFormat="1" ht="14.45" hidden="1" customHeight="1">
      <c r="A35" s="22"/>
      <c r="B35" s="23"/>
      <c r="C35" s="22"/>
      <c r="D35" s="22"/>
      <c r="E35" s="128" t="s">
        <v>42</v>
      </c>
      <c r="F35" s="134">
        <f>ROUND((SUM(BG119:BG130)),  2)</f>
        <v>0</v>
      </c>
      <c r="G35" s="123"/>
      <c r="H35" s="123"/>
      <c r="I35" s="228">
        <v>0.21</v>
      </c>
      <c r="J35" s="134">
        <f>0</f>
        <v>0</v>
      </c>
      <c r="K35" s="22"/>
      <c r="L35" s="27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s="2" customFormat="1" ht="14.45" hidden="1" customHeight="1">
      <c r="A36" s="22"/>
      <c r="B36" s="23"/>
      <c r="C36" s="22"/>
      <c r="D36" s="22"/>
      <c r="E36" s="128" t="s">
        <v>43</v>
      </c>
      <c r="F36" s="134">
        <f>ROUND((SUM(BH119:BH130)),  2)</f>
        <v>0</v>
      </c>
      <c r="G36" s="123"/>
      <c r="H36" s="123"/>
      <c r="I36" s="228">
        <v>0.12</v>
      </c>
      <c r="J36" s="134">
        <f>0</f>
        <v>0</v>
      </c>
      <c r="K36" s="22"/>
      <c r="L36" s="27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s="2" customFormat="1" ht="14.45" hidden="1" customHeight="1">
      <c r="A37" s="22"/>
      <c r="B37" s="23"/>
      <c r="C37" s="22"/>
      <c r="D37" s="22"/>
      <c r="E37" s="128" t="s">
        <v>44</v>
      </c>
      <c r="F37" s="134">
        <f>ROUND((SUM(BI119:BI130)),  2)</f>
        <v>0</v>
      </c>
      <c r="G37" s="123"/>
      <c r="H37" s="123"/>
      <c r="I37" s="228">
        <v>0</v>
      </c>
      <c r="J37" s="134">
        <f>0</f>
        <v>0</v>
      </c>
      <c r="K37" s="22"/>
      <c r="L37" s="27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s="2" customFormat="1" ht="6.95" customHeight="1">
      <c r="A38" s="22"/>
      <c r="B38" s="23"/>
      <c r="C38" s="22"/>
      <c r="D38" s="22"/>
      <c r="E38" s="123"/>
      <c r="F38" s="123"/>
      <c r="G38" s="123"/>
      <c r="H38" s="123"/>
      <c r="I38" s="223"/>
      <c r="J38" s="123"/>
      <c r="K38" s="22"/>
      <c r="L38" s="27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s="2" customFormat="1" ht="25.35" customHeight="1">
      <c r="A39" s="22"/>
      <c r="B39" s="23"/>
      <c r="C39" s="77"/>
      <c r="D39" s="78" t="s">
        <v>45</v>
      </c>
      <c r="E39" s="135"/>
      <c r="F39" s="135"/>
      <c r="G39" s="136" t="s">
        <v>46</v>
      </c>
      <c r="H39" s="137" t="s">
        <v>47</v>
      </c>
      <c r="I39" s="229"/>
      <c r="J39" s="138">
        <f>SUM(J30:J37)</f>
        <v>0</v>
      </c>
      <c r="K39" s="79"/>
      <c r="L39" s="27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s="2" customFormat="1" ht="14.45" customHeight="1">
      <c r="A40" s="22"/>
      <c r="B40" s="23"/>
      <c r="C40" s="22"/>
      <c r="D40" s="22"/>
      <c r="E40" s="123"/>
      <c r="F40" s="123"/>
      <c r="G40" s="123"/>
      <c r="H40" s="123"/>
      <c r="I40" s="223"/>
      <c r="J40" s="123"/>
      <c r="K40" s="22"/>
      <c r="L40" s="27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s="1" customFormat="1" ht="14.45" customHeight="1">
      <c r="B41" s="18"/>
      <c r="E41" s="70"/>
      <c r="F41" s="70"/>
      <c r="G41" s="70"/>
      <c r="H41" s="70"/>
      <c r="I41" s="221"/>
      <c r="J41" s="70"/>
      <c r="L41" s="18"/>
    </row>
    <row r="42" spans="1:31" s="1" customFormat="1" ht="14.45" customHeight="1">
      <c r="B42" s="18"/>
      <c r="E42" s="70"/>
      <c r="F42" s="70"/>
      <c r="G42" s="70"/>
      <c r="H42" s="70"/>
      <c r="I42" s="221"/>
      <c r="J42" s="70"/>
      <c r="L42" s="18"/>
    </row>
    <row r="43" spans="1:31" s="1" customFormat="1" ht="14.45" customHeight="1">
      <c r="B43" s="18"/>
      <c r="E43" s="70"/>
      <c r="F43" s="70"/>
      <c r="G43" s="70"/>
      <c r="H43" s="70"/>
      <c r="I43" s="221"/>
      <c r="J43" s="70"/>
      <c r="L43" s="18"/>
    </row>
    <row r="44" spans="1:31" s="1" customFormat="1" ht="14.45" customHeight="1">
      <c r="B44" s="18"/>
      <c r="E44" s="70"/>
      <c r="F44" s="70"/>
      <c r="G44" s="70"/>
      <c r="H44" s="70"/>
      <c r="I44" s="221"/>
      <c r="J44" s="70"/>
      <c r="L44" s="18"/>
    </row>
    <row r="45" spans="1:31" s="1" customFormat="1" ht="14.45" customHeight="1">
      <c r="B45" s="18"/>
      <c r="E45" s="70"/>
      <c r="F45" s="70"/>
      <c r="G45" s="70"/>
      <c r="H45" s="70"/>
      <c r="I45" s="221"/>
      <c r="J45" s="70"/>
      <c r="L45" s="18"/>
    </row>
    <row r="46" spans="1:31" s="1" customFormat="1" ht="14.45" customHeight="1">
      <c r="B46" s="18"/>
      <c r="E46" s="70"/>
      <c r="F46" s="70"/>
      <c r="G46" s="70"/>
      <c r="H46" s="70"/>
      <c r="I46" s="221"/>
      <c r="J46" s="70"/>
      <c r="L46" s="18"/>
    </row>
    <row r="47" spans="1:31" s="1" customFormat="1" ht="14.45" customHeight="1">
      <c r="B47" s="18"/>
      <c r="E47" s="70"/>
      <c r="F47" s="70"/>
      <c r="G47" s="70"/>
      <c r="H47" s="70"/>
      <c r="I47" s="221"/>
      <c r="J47" s="70"/>
      <c r="L47" s="18"/>
    </row>
    <row r="48" spans="1:31" s="1" customFormat="1" ht="14.45" customHeight="1">
      <c r="B48" s="18"/>
      <c r="E48" s="70"/>
      <c r="F48" s="70"/>
      <c r="G48" s="70"/>
      <c r="H48" s="70"/>
      <c r="I48" s="221"/>
      <c r="J48" s="70"/>
      <c r="L48" s="18"/>
    </row>
    <row r="49" spans="1:31" s="1" customFormat="1" ht="14.45" customHeight="1">
      <c r="B49" s="18"/>
      <c r="E49" s="70"/>
      <c r="F49" s="70"/>
      <c r="G49" s="70"/>
      <c r="H49" s="70"/>
      <c r="I49" s="221"/>
      <c r="J49" s="70"/>
      <c r="L49" s="18"/>
    </row>
    <row r="50" spans="1:31" s="2" customFormat="1" ht="14.45" customHeight="1">
      <c r="B50" s="27"/>
      <c r="D50" s="28" t="s">
        <v>48</v>
      </c>
      <c r="E50" s="140"/>
      <c r="F50" s="140"/>
      <c r="G50" s="141" t="s">
        <v>49</v>
      </c>
      <c r="H50" s="140"/>
      <c r="I50" s="230"/>
      <c r="J50" s="140"/>
      <c r="K50" s="29"/>
      <c r="L50" s="27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2"/>
      <c r="B61" s="23"/>
      <c r="C61" s="22"/>
      <c r="D61" s="30" t="s">
        <v>50</v>
      </c>
      <c r="E61" s="142"/>
      <c r="F61" s="143" t="s">
        <v>51</v>
      </c>
      <c r="G61" s="144" t="s">
        <v>50</v>
      </c>
      <c r="H61" s="142"/>
      <c r="I61" s="231"/>
      <c r="J61" s="145" t="s">
        <v>51</v>
      </c>
      <c r="K61" s="24"/>
      <c r="L61" s="27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2"/>
      <c r="B65" s="23"/>
      <c r="C65" s="22"/>
      <c r="D65" s="28" t="s">
        <v>52</v>
      </c>
      <c r="E65" s="146"/>
      <c r="F65" s="146"/>
      <c r="G65" s="141" t="s">
        <v>53</v>
      </c>
      <c r="H65" s="146"/>
      <c r="I65" s="232"/>
      <c r="J65" s="146"/>
      <c r="K65" s="31"/>
      <c r="L65" s="27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2"/>
      <c r="B76" s="23"/>
      <c r="C76" s="22"/>
      <c r="D76" s="30" t="s">
        <v>50</v>
      </c>
      <c r="E76" s="142"/>
      <c r="F76" s="143" t="s">
        <v>51</v>
      </c>
      <c r="G76" s="144" t="s">
        <v>50</v>
      </c>
      <c r="H76" s="142"/>
      <c r="I76" s="231"/>
      <c r="J76" s="145" t="s">
        <v>51</v>
      </c>
      <c r="K76" s="24"/>
      <c r="L76" s="27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1" s="2" customFormat="1" ht="14.45" customHeight="1">
      <c r="A77" s="22"/>
      <c r="B77" s="32"/>
      <c r="C77" s="33"/>
      <c r="D77" s="33"/>
      <c r="E77" s="147"/>
      <c r="F77" s="147"/>
      <c r="G77" s="147"/>
      <c r="H77" s="147"/>
      <c r="I77" s="233"/>
      <c r="J77" s="147"/>
      <c r="K77" s="33"/>
      <c r="L77" s="27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81" spans="1:47" s="2" customFormat="1" ht="6.95" hidden="1" customHeight="1">
      <c r="A81" s="22"/>
      <c r="B81" s="34"/>
      <c r="C81" s="35"/>
      <c r="D81" s="35"/>
      <c r="E81" s="148"/>
      <c r="F81" s="148"/>
      <c r="G81" s="148"/>
      <c r="H81" s="148"/>
      <c r="I81" s="234"/>
      <c r="J81" s="148"/>
      <c r="K81" s="35"/>
      <c r="L81" s="27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47" s="2" customFormat="1" ht="24.95" hidden="1" customHeight="1">
      <c r="A82" s="22"/>
      <c r="B82" s="23"/>
      <c r="C82" s="19" t="s">
        <v>105</v>
      </c>
      <c r="D82" s="22"/>
      <c r="E82" s="123"/>
      <c r="F82" s="123"/>
      <c r="G82" s="123"/>
      <c r="H82" s="123"/>
      <c r="I82" s="223"/>
      <c r="J82" s="123"/>
      <c r="K82" s="22"/>
      <c r="L82" s="27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47" s="2" customFormat="1" ht="6.95" hidden="1" customHeight="1">
      <c r="A83" s="22"/>
      <c r="B83" s="23"/>
      <c r="C83" s="22"/>
      <c r="D83" s="22"/>
      <c r="E83" s="123"/>
      <c r="F83" s="123"/>
      <c r="G83" s="123"/>
      <c r="H83" s="123"/>
      <c r="I83" s="223"/>
      <c r="J83" s="123"/>
      <c r="K83" s="22"/>
      <c r="L83" s="27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47" s="2" customFormat="1" ht="12" hidden="1" customHeight="1">
      <c r="A84" s="22"/>
      <c r="B84" s="23"/>
      <c r="C84" s="21" t="s">
        <v>14</v>
      </c>
      <c r="D84" s="22"/>
      <c r="E84" s="123"/>
      <c r="F84" s="123"/>
      <c r="G84" s="123"/>
      <c r="H84" s="123"/>
      <c r="I84" s="223"/>
      <c r="J84" s="123"/>
      <c r="K84" s="22"/>
      <c r="L84" s="27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47" s="2" customFormat="1" ht="16.5" hidden="1" customHeight="1">
      <c r="A85" s="22"/>
      <c r="B85" s="23"/>
      <c r="C85" s="22"/>
      <c r="D85" s="22"/>
      <c r="E85" s="275" t="str">
        <f>E7</f>
        <v>Fotovoltaická elektrárna JM</v>
      </c>
      <c r="F85" s="276"/>
      <c r="G85" s="276"/>
      <c r="H85" s="276"/>
      <c r="I85" s="223"/>
      <c r="J85" s="123"/>
      <c r="K85" s="22"/>
      <c r="L85" s="27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47" s="2" customFormat="1" ht="12" hidden="1" customHeight="1">
      <c r="A86" s="22"/>
      <c r="B86" s="23"/>
      <c r="C86" s="21" t="s">
        <v>103</v>
      </c>
      <c r="D86" s="22"/>
      <c r="E86" s="123"/>
      <c r="F86" s="123"/>
      <c r="G86" s="123"/>
      <c r="H86" s="123"/>
      <c r="I86" s="223"/>
      <c r="J86" s="123"/>
      <c r="K86" s="22"/>
      <c r="L86" s="27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1:47" s="2" customFormat="1" ht="16.5" hidden="1" customHeight="1">
      <c r="A87" s="22"/>
      <c r="B87" s="23"/>
      <c r="C87" s="22"/>
      <c r="D87" s="22"/>
      <c r="E87" s="273" t="str">
        <f>E9</f>
        <v>05 - Střídače a fotovoltaické panely</v>
      </c>
      <c r="F87" s="274"/>
      <c r="G87" s="274"/>
      <c r="H87" s="274"/>
      <c r="I87" s="223"/>
      <c r="J87" s="123"/>
      <c r="K87" s="22"/>
      <c r="L87" s="27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47" s="2" customFormat="1" ht="6.95" hidden="1" customHeight="1">
      <c r="A88" s="22"/>
      <c r="B88" s="23"/>
      <c r="C88" s="22"/>
      <c r="D88" s="22"/>
      <c r="E88" s="123"/>
      <c r="F88" s="123"/>
      <c r="G88" s="123"/>
      <c r="H88" s="123"/>
      <c r="I88" s="223"/>
      <c r="J88" s="123"/>
      <c r="K88" s="22"/>
      <c r="L88" s="27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47" s="2" customFormat="1" ht="12" hidden="1" customHeight="1">
      <c r="A89" s="22"/>
      <c r="B89" s="23"/>
      <c r="C89" s="21" t="s">
        <v>18</v>
      </c>
      <c r="D89" s="22"/>
      <c r="E89" s="123"/>
      <c r="F89" s="127" t="str">
        <f>F12</f>
        <v xml:space="preserve">VŠE v Praze, ul. Ekonomická 957, Praha 4 </v>
      </c>
      <c r="G89" s="123"/>
      <c r="H89" s="123"/>
      <c r="I89" s="224" t="s">
        <v>20</v>
      </c>
      <c r="J89" s="129" t="str">
        <f>IF(J12="","",J12)</f>
        <v>20. 1. 2025</v>
      </c>
      <c r="K89" s="22"/>
      <c r="L89" s="2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47" s="2" customFormat="1" ht="6.95" hidden="1" customHeight="1">
      <c r="A90" s="22"/>
      <c r="B90" s="23"/>
      <c r="C90" s="22"/>
      <c r="D90" s="22"/>
      <c r="E90" s="123"/>
      <c r="F90" s="123"/>
      <c r="G90" s="123"/>
      <c r="H90" s="123"/>
      <c r="I90" s="223"/>
      <c r="J90" s="123"/>
      <c r="K90" s="22"/>
      <c r="L90" s="27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47" s="2" customFormat="1" ht="15.2" hidden="1" customHeight="1">
      <c r="A91" s="22"/>
      <c r="B91" s="23"/>
      <c r="C91" s="21" t="s">
        <v>22</v>
      </c>
      <c r="D91" s="22"/>
      <c r="E91" s="123"/>
      <c r="F91" s="127" t="str">
        <f>E15</f>
        <v>Vysoká škola ekonomická v Praze</v>
      </c>
      <c r="G91" s="123"/>
      <c r="H91" s="123"/>
      <c r="I91" s="224" t="s">
        <v>30</v>
      </c>
      <c r="J91" s="149" t="str">
        <f>E21</f>
        <v xml:space="preserve"> </v>
      </c>
      <c r="K91" s="22"/>
      <c r="L91" s="27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47" s="2" customFormat="1" ht="15.2" hidden="1" customHeight="1">
      <c r="A92" s="22"/>
      <c r="B92" s="23"/>
      <c r="C92" s="21" t="s">
        <v>28</v>
      </c>
      <c r="D92" s="22"/>
      <c r="E92" s="123"/>
      <c r="F92" s="127" t="str">
        <f>IF(E18="","",E18)</f>
        <v xml:space="preserve"> </v>
      </c>
      <c r="G92" s="123"/>
      <c r="H92" s="123"/>
      <c r="I92" s="224" t="s">
        <v>32</v>
      </c>
      <c r="J92" s="149" t="str">
        <f>E24</f>
        <v>Ing. Milan Dušek</v>
      </c>
      <c r="K92" s="22"/>
      <c r="L92" s="27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47" s="2" customFormat="1" ht="10.35" hidden="1" customHeight="1">
      <c r="A93" s="22"/>
      <c r="B93" s="23"/>
      <c r="C93" s="22"/>
      <c r="D93" s="22"/>
      <c r="E93" s="123"/>
      <c r="F93" s="123"/>
      <c r="G93" s="123"/>
      <c r="H93" s="123"/>
      <c r="I93" s="223"/>
      <c r="J93" s="123"/>
      <c r="K93" s="22"/>
      <c r="L93" s="27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47" s="2" customFormat="1" ht="29.25" hidden="1" customHeight="1">
      <c r="A94" s="22"/>
      <c r="B94" s="23"/>
      <c r="C94" s="80" t="s">
        <v>106</v>
      </c>
      <c r="D94" s="77"/>
      <c r="E94" s="150"/>
      <c r="F94" s="150"/>
      <c r="G94" s="150"/>
      <c r="H94" s="150"/>
      <c r="I94" s="235"/>
      <c r="J94" s="151" t="s">
        <v>107</v>
      </c>
      <c r="K94" s="77"/>
      <c r="L94" s="27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47" s="2" customFormat="1" ht="10.35" hidden="1" customHeight="1">
      <c r="A95" s="22"/>
      <c r="B95" s="23"/>
      <c r="C95" s="22"/>
      <c r="D95" s="22"/>
      <c r="E95" s="123"/>
      <c r="F95" s="123"/>
      <c r="G95" s="123"/>
      <c r="H95" s="123"/>
      <c r="I95" s="223"/>
      <c r="J95" s="123"/>
      <c r="K95" s="22"/>
      <c r="L95" s="27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47" s="2" customFormat="1" ht="22.9" hidden="1" customHeight="1">
      <c r="A96" s="22"/>
      <c r="B96" s="23"/>
      <c r="C96" s="81" t="s">
        <v>108</v>
      </c>
      <c r="D96" s="22"/>
      <c r="E96" s="123"/>
      <c r="F96" s="123"/>
      <c r="G96" s="123"/>
      <c r="H96" s="123"/>
      <c r="I96" s="223"/>
      <c r="J96" s="132">
        <f>J119</f>
        <v>0</v>
      </c>
      <c r="K96" s="22"/>
      <c r="L96" s="27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U96" s="15" t="s">
        <v>109</v>
      </c>
    </row>
    <row r="97" spans="1:31" s="9" customFormat="1" ht="24.95" hidden="1" customHeight="1">
      <c r="B97" s="82"/>
      <c r="D97" s="83" t="s">
        <v>370</v>
      </c>
      <c r="E97" s="152"/>
      <c r="F97" s="152"/>
      <c r="G97" s="152"/>
      <c r="H97" s="152"/>
      <c r="I97" s="236"/>
      <c r="J97" s="153">
        <f>J120</f>
        <v>0</v>
      </c>
      <c r="L97" s="82"/>
    </row>
    <row r="98" spans="1:31" s="10" customFormat="1" ht="19.899999999999999" hidden="1" customHeight="1">
      <c r="B98" s="84"/>
      <c r="D98" s="85" t="s">
        <v>554</v>
      </c>
      <c r="E98" s="156"/>
      <c r="F98" s="156"/>
      <c r="G98" s="156"/>
      <c r="H98" s="156"/>
      <c r="I98" s="237"/>
      <c r="J98" s="157">
        <f>J121</f>
        <v>0</v>
      </c>
      <c r="L98" s="84"/>
    </row>
    <row r="99" spans="1:31" s="10" customFormat="1" ht="19.899999999999999" hidden="1" customHeight="1">
      <c r="B99" s="84"/>
      <c r="D99" s="85" t="s">
        <v>555</v>
      </c>
      <c r="E99" s="156"/>
      <c r="F99" s="156"/>
      <c r="G99" s="156"/>
      <c r="H99" s="156"/>
      <c r="I99" s="237"/>
      <c r="J99" s="157">
        <f>J129</f>
        <v>0</v>
      </c>
      <c r="L99" s="84"/>
    </row>
    <row r="100" spans="1:31" s="2" customFormat="1" ht="21.75" hidden="1" customHeight="1">
      <c r="A100" s="22"/>
      <c r="B100" s="23"/>
      <c r="C100" s="22"/>
      <c r="D100" s="22"/>
      <c r="E100" s="123"/>
      <c r="F100" s="123"/>
      <c r="G100" s="123"/>
      <c r="H100" s="123"/>
      <c r="I100" s="223"/>
      <c r="J100" s="123"/>
      <c r="K100" s="22"/>
      <c r="L100" s="27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s="2" customFormat="1" ht="6.95" hidden="1" customHeight="1">
      <c r="A101" s="22"/>
      <c r="B101" s="32"/>
      <c r="C101" s="33"/>
      <c r="D101" s="33"/>
      <c r="E101" s="147"/>
      <c r="F101" s="147"/>
      <c r="G101" s="147"/>
      <c r="H101" s="147"/>
      <c r="I101" s="233"/>
      <c r="J101" s="147"/>
      <c r="K101" s="33"/>
      <c r="L101" s="27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hidden="1"/>
    <row r="103" spans="1:31" hidden="1"/>
    <row r="104" spans="1:31" hidden="1"/>
    <row r="105" spans="1:31" s="2" customFormat="1" ht="6.95" customHeight="1">
      <c r="A105" s="22"/>
      <c r="B105" s="34"/>
      <c r="C105" s="35"/>
      <c r="D105" s="35"/>
      <c r="E105" s="148"/>
      <c r="F105" s="148"/>
      <c r="G105" s="148"/>
      <c r="H105" s="148"/>
      <c r="I105" s="234"/>
      <c r="J105" s="148"/>
      <c r="K105" s="35"/>
      <c r="L105" s="27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s="2" customFormat="1" ht="24.95" customHeight="1">
      <c r="A106" s="22"/>
      <c r="B106" s="23"/>
      <c r="C106" s="19" t="s">
        <v>123</v>
      </c>
      <c r="D106" s="22"/>
      <c r="E106" s="123"/>
      <c r="F106" s="123"/>
      <c r="G106" s="123"/>
      <c r="H106" s="123"/>
      <c r="I106" s="223"/>
      <c r="J106" s="123"/>
      <c r="K106" s="22"/>
      <c r="L106" s="27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s="2" customFormat="1" ht="6.95" customHeight="1">
      <c r="A107" s="22"/>
      <c r="B107" s="23"/>
      <c r="C107" s="22"/>
      <c r="D107" s="22"/>
      <c r="E107" s="123"/>
      <c r="F107" s="123"/>
      <c r="G107" s="123"/>
      <c r="H107" s="123"/>
      <c r="I107" s="223"/>
      <c r="J107" s="123"/>
      <c r="K107" s="22"/>
      <c r="L107" s="27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s="2" customFormat="1" ht="12" customHeight="1">
      <c r="A108" s="22"/>
      <c r="B108" s="23"/>
      <c r="C108" s="21" t="s">
        <v>14</v>
      </c>
      <c r="D108" s="22"/>
      <c r="E108" s="123"/>
      <c r="F108" s="123"/>
      <c r="G108" s="123"/>
      <c r="H108" s="123"/>
      <c r="I108" s="223"/>
      <c r="J108" s="123"/>
      <c r="K108" s="22"/>
      <c r="L108" s="27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s="2" customFormat="1" ht="16.5" customHeight="1">
      <c r="A109" s="22"/>
      <c r="B109" s="23"/>
      <c r="C109" s="22"/>
      <c r="D109" s="22"/>
      <c r="E109" s="275" t="str">
        <f>E7</f>
        <v>Fotovoltaická elektrárna JM</v>
      </c>
      <c r="F109" s="276"/>
      <c r="G109" s="276"/>
      <c r="H109" s="276"/>
      <c r="I109" s="223"/>
      <c r="J109" s="123"/>
      <c r="K109" s="22"/>
      <c r="L109" s="27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s="2" customFormat="1" ht="12" customHeight="1">
      <c r="A110" s="22"/>
      <c r="B110" s="23"/>
      <c r="C110" s="21" t="s">
        <v>103</v>
      </c>
      <c r="D110" s="22"/>
      <c r="E110" s="123"/>
      <c r="F110" s="123"/>
      <c r="G110" s="123"/>
      <c r="H110" s="123"/>
      <c r="I110" s="223"/>
      <c r="J110" s="123"/>
      <c r="K110" s="22"/>
      <c r="L110" s="27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1:31" s="2" customFormat="1" ht="16.5" customHeight="1">
      <c r="A111" s="22"/>
      <c r="B111" s="23"/>
      <c r="C111" s="22"/>
      <c r="D111" s="22"/>
      <c r="E111" s="273" t="str">
        <f>E9</f>
        <v>05 - Střídače a fotovoltaické panely</v>
      </c>
      <c r="F111" s="274"/>
      <c r="G111" s="274"/>
      <c r="H111" s="274"/>
      <c r="I111" s="223"/>
      <c r="J111" s="123"/>
      <c r="K111" s="22"/>
      <c r="L111" s="27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1:31" s="2" customFormat="1" ht="6.95" customHeight="1">
      <c r="A112" s="22"/>
      <c r="B112" s="23"/>
      <c r="C112" s="22"/>
      <c r="D112" s="22"/>
      <c r="E112" s="123"/>
      <c r="F112" s="123"/>
      <c r="G112" s="123"/>
      <c r="H112" s="123"/>
      <c r="I112" s="223"/>
      <c r="J112" s="123"/>
      <c r="K112" s="22"/>
      <c r="L112" s="27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1:65" s="2" customFormat="1" ht="12" customHeight="1">
      <c r="A113" s="22"/>
      <c r="B113" s="23"/>
      <c r="C113" s="21" t="s">
        <v>18</v>
      </c>
      <c r="D113" s="22"/>
      <c r="E113" s="123"/>
      <c r="F113" s="127" t="str">
        <f>F12</f>
        <v xml:space="preserve">VŠE v Praze, ul. Ekonomická 957, Praha 4 </v>
      </c>
      <c r="G113" s="123"/>
      <c r="H113" s="123"/>
      <c r="I113" s="224" t="s">
        <v>20</v>
      </c>
      <c r="J113" s="129" t="str">
        <f>IF(J12="","",J12)</f>
        <v>20. 1. 2025</v>
      </c>
      <c r="K113" s="22"/>
      <c r="L113" s="27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1:65" s="2" customFormat="1" ht="6.95" customHeight="1">
      <c r="A114" s="22"/>
      <c r="B114" s="23"/>
      <c r="C114" s="22"/>
      <c r="D114" s="22"/>
      <c r="E114" s="123"/>
      <c r="F114" s="123"/>
      <c r="G114" s="123"/>
      <c r="H114" s="123"/>
      <c r="I114" s="223"/>
      <c r="J114" s="123"/>
      <c r="K114" s="22"/>
      <c r="L114" s="27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1:65" s="2" customFormat="1" ht="15.2" customHeight="1">
      <c r="A115" s="22"/>
      <c r="B115" s="23"/>
      <c r="C115" s="21" t="s">
        <v>22</v>
      </c>
      <c r="D115" s="22"/>
      <c r="E115" s="123"/>
      <c r="F115" s="127" t="str">
        <f>E15</f>
        <v>Vysoká škola ekonomická v Praze</v>
      </c>
      <c r="G115" s="123"/>
      <c r="H115" s="123"/>
      <c r="I115" s="224" t="s">
        <v>30</v>
      </c>
      <c r="J115" s="149" t="str">
        <f>E21</f>
        <v xml:space="preserve"> </v>
      </c>
      <c r="K115" s="22"/>
      <c r="L115" s="27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1:65" s="2" customFormat="1" ht="15.2" customHeight="1">
      <c r="A116" s="22"/>
      <c r="B116" s="23"/>
      <c r="C116" s="21" t="s">
        <v>28</v>
      </c>
      <c r="D116" s="22"/>
      <c r="E116" s="123"/>
      <c r="F116" s="127" t="str">
        <f>IF(E18="","",E18)</f>
        <v xml:space="preserve"> </v>
      </c>
      <c r="G116" s="123"/>
      <c r="H116" s="123"/>
      <c r="I116" s="224" t="s">
        <v>32</v>
      </c>
      <c r="J116" s="149" t="str">
        <f>E24</f>
        <v>Ing. Milan Dušek</v>
      </c>
      <c r="K116" s="22"/>
      <c r="L116" s="27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1:65" s="2" customFormat="1" ht="10.35" customHeight="1">
      <c r="A117" s="22"/>
      <c r="B117" s="23"/>
      <c r="C117" s="22"/>
      <c r="D117" s="22"/>
      <c r="E117" s="123"/>
      <c r="F117" s="123"/>
      <c r="G117" s="123"/>
      <c r="H117" s="123"/>
      <c r="I117" s="223"/>
      <c r="J117" s="123"/>
      <c r="K117" s="22"/>
      <c r="L117" s="27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1:65" s="11" customFormat="1" ht="29.25" customHeight="1">
      <c r="A118" s="86"/>
      <c r="B118" s="87"/>
      <c r="C118" s="88" t="s">
        <v>124</v>
      </c>
      <c r="D118" s="89" t="s">
        <v>60</v>
      </c>
      <c r="E118" s="160" t="s">
        <v>56</v>
      </c>
      <c r="F118" s="160" t="s">
        <v>57</v>
      </c>
      <c r="G118" s="160" t="s">
        <v>125</v>
      </c>
      <c r="H118" s="160" t="s">
        <v>126</v>
      </c>
      <c r="I118" s="238" t="s">
        <v>127</v>
      </c>
      <c r="J118" s="161" t="s">
        <v>107</v>
      </c>
      <c r="K118" s="90" t="s">
        <v>128</v>
      </c>
      <c r="L118" s="91"/>
      <c r="M118" s="43" t="s">
        <v>1</v>
      </c>
      <c r="N118" s="44" t="s">
        <v>39</v>
      </c>
      <c r="O118" s="44" t="s">
        <v>129</v>
      </c>
      <c r="P118" s="44" t="s">
        <v>130</v>
      </c>
      <c r="Q118" s="44" t="s">
        <v>131</v>
      </c>
      <c r="R118" s="44" t="s">
        <v>132</v>
      </c>
      <c r="S118" s="44" t="s">
        <v>133</v>
      </c>
      <c r="T118" s="45" t="s">
        <v>134</v>
      </c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</row>
    <row r="119" spans="1:65" s="2" customFormat="1" ht="22.9" customHeight="1">
      <c r="A119" s="22"/>
      <c r="B119" s="23"/>
      <c r="C119" s="50" t="s">
        <v>135</v>
      </c>
      <c r="D119" s="22"/>
      <c r="E119" s="123"/>
      <c r="F119" s="123"/>
      <c r="G119" s="123"/>
      <c r="H119" s="123"/>
      <c r="I119" s="223"/>
      <c r="J119" s="169">
        <f>BK119</f>
        <v>0</v>
      </c>
      <c r="K119" s="22"/>
      <c r="L119" s="23"/>
      <c r="M119" s="46"/>
      <c r="N119" s="38"/>
      <c r="O119" s="47"/>
      <c r="P119" s="92">
        <f>P120</f>
        <v>0</v>
      </c>
      <c r="Q119" s="47"/>
      <c r="R119" s="92">
        <f>R120</f>
        <v>0</v>
      </c>
      <c r="S119" s="47"/>
      <c r="T119" s="93">
        <f>T120</f>
        <v>0</v>
      </c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T119" s="15" t="s">
        <v>74</v>
      </c>
      <c r="AU119" s="15" t="s">
        <v>109</v>
      </c>
      <c r="BK119" s="94">
        <f>BK120</f>
        <v>0</v>
      </c>
    </row>
    <row r="120" spans="1:65" s="12" customFormat="1" ht="25.9" customHeight="1">
      <c r="B120" s="95"/>
      <c r="D120" s="96" t="s">
        <v>74</v>
      </c>
      <c r="E120" s="175" t="s">
        <v>240</v>
      </c>
      <c r="F120" s="175" t="s">
        <v>240</v>
      </c>
      <c r="G120" s="176"/>
      <c r="H120" s="176"/>
      <c r="I120" s="239"/>
      <c r="J120" s="177">
        <f>BK120</f>
        <v>0</v>
      </c>
      <c r="L120" s="95"/>
      <c r="M120" s="97"/>
      <c r="N120" s="98"/>
      <c r="O120" s="98"/>
      <c r="P120" s="99">
        <f>P121+P129</f>
        <v>0</v>
      </c>
      <c r="Q120" s="98"/>
      <c r="R120" s="99">
        <f>R121+R129</f>
        <v>0</v>
      </c>
      <c r="S120" s="98"/>
      <c r="T120" s="100">
        <f>T121+T129</f>
        <v>0</v>
      </c>
      <c r="AR120" s="96" t="s">
        <v>85</v>
      </c>
      <c r="AT120" s="101" t="s">
        <v>74</v>
      </c>
      <c r="AU120" s="101" t="s">
        <v>75</v>
      </c>
      <c r="AY120" s="96" t="s">
        <v>138</v>
      </c>
      <c r="BK120" s="102">
        <f>BK121+BK129</f>
        <v>0</v>
      </c>
    </row>
    <row r="121" spans="1:65" s="12" customFormat="1" ht="22.9" customHeight="1">
      <c r="B121" s="95"/>
      <c r="D121" s="96" t="s">
        <v>74</v>
      </c>
      <c r="E121" s="183" t="s">
        <v>485</v>
      </c>
      <c r="F121" s="183" t="s">
        <v>96</v>
      </c>
      <c r="G121" s="176"/>
      <c r="H121" s="176"/>
      <c r="I121" s="239"/>
      <c r="J121" s="184">
        <f>BK121</f>
        <v>0</v>
      </c>
      <c r="L121" s="95"/>
      <c r="M121" s="97"/>
      <c r="N121" s="98"/>
      <c r="O121" s="98"/>
      <c r="P121" s="99">
        <f>SUM(P122:P128)</f>
        <v>0</v>
      </c>
      <c r="Q121" s="98"/>
      <c r="R121" s="99">
        <f>SUM(R122:R128)</f>
        <v>0</v>
      </c>
      <c r="S121" s="98"/>
      <c r="T121" s="100">
        <f>SUM(T122:T128)</f>
        <v>0</v>
      </c>
      <c r="AR121" s="96" t="s">
        <v>85</v>
      </c>
      <c r="AT121" s="101" t="s">
        <v>74</v>
      </c>
      <c r="AU121" s="101" t="s">
        <v>83</v>
      </c>
      <c r="AY121" s="96" t="s">
        <v>138</v>
      </c>
      <c r="BK121" s="102">
        <f>SUM(BK122:BK128)</f>
        <v>0</v>
      </c>
    </row>
    <row r="122" spans="1:65" s="2" customFormat="1" ht="16.5" customHeight="1">
      <c r="A122" s="22"/>
      <c r="B122" s="103"/>
      <c r="C122" s="104" t="s">
        <v>83</v>
      </c>
      <c r="D122" s="104" t="s">
        <v>140</v>
      </c>
      <c r="E122" s="185" t="s">
        <v>556</v>
      </c>
      <c r="F122" s="186" t="s">
        <v>557</v>
      </c>
      <c r="G122" s="187" t="s">
        <v>379</v>
      </c>
      <c r="H122" s="188">
        <v>1</v>
      </c>
      <c r="I122" s="338">
        <v>0</v>
      </c>
      <c r="J122" s="189">
        <f t="shared" ref="J122:J128" si="0">ROUND(I122*H122,2)</f>
        <v>0</v>
      </c>
      <c r="K122" s="105"/>
      <c r="L122" s="23"/>
      <c r="M122" s="106" t="s">
        <v>1</v>
      </c>
      <c r="N122" s="107" t="s">
        <v>40</v>
      </c>
      <c r="O122" s="108">
        <v>0</v>
      </c>
      <c r="P122" s="108">
        <f t="shared" ref="P122:P128" si="1">O122*H122</f>
        <v>0</v>
      </c>
      <c r="Q122" s="108">
        <v>0</v>
      </c>
      <c r="R122" s="108">
        <f t="shared" ref="R122:R128" si="2">Q122*H122</f>
        <v>0</v>
      </c>
      <c r="S122" s="108">
        <v>0</v>
      </c>
      <c r="T122" s="109">
        <f t="shared" ref="T122:T128" si="3">S122*H122</f>
        <v>0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R122" s="110" t="s">
        <v>214</v>
      </c>
      <c r="AT122" s="110" t="s">
        <v>140</v>
      </c>
      <c r="AU122" s="110" t="s">
        <v>85</v>
      </c>
      <c r="AY122" s="15" t="s">
        <v>138</v>
      </c>
      <c r="BE122" s="111">
        <f t="shared" ref="BE122:BE128" si="4">IF(N122="základní",J122,0)</f>
        <v>0</v>
      </c>
      <c r="BF122" s="111">
        <f t="shared" ref="BF122:BF128" si="5">IF(N122="snížená",J122,0)</f>
        <v>0</v>
      </c>
      <c r="BG122" s="111">
        <f t="shared" ref="BG122:BG128" si="6">IF(N122="zákl. přenesená",J122,0)</f>
        <v>0</v>
      </c>
      <c r="BH122" s="111">
        <f t="shared" ref="BH122:BH128" si="7">IF(N122="sníž. přenesená",J122,0)</f>
        <v>0</v>
      </c>
      <c r="BI122" s="111">
        <f t="shared" ref="BI122:BI128" si="8">IF(N122="nulová",J122,0)</f>
        <v>0</v>
      </c>
      <c r="BJ122" s="15" t="s">
        <v>83</v>
      </c>
      <c r="BK122" s="111">
        <f t="shared" ref="BK122:BK128" si="9">ROUND(I122*H122,2)</f>
        <v>0</v>
      </c>
      <c r="BL122" s="15" t="s">
        <v>214</v>
      </c>
      <c r="BM122" s="110" t="s">
        <v>558</v>
      </c>
    </row>
    <row r="123" spans="1:65" s="2" customFormat="1" ht="16.5" customHeight="1">
      <c r="A123" s="22"/>
      <c r="B123" s="103"/>
      <c r="C123" s="104" t="s">
        <v>85</v>
      </c>
      <c r="D123" s="104" t="s">
        <v>140</v>
      </c>
      <c r="E123" s="185" t="s">
        <v>559</v>
      </c>
      <c r="F123" s="186" t="s">
        <v>560</v>
      </c>
      <c r="G123" s="187" t="s">
        <v>379</v>
      </c>
      <c r="H123" s="188">
        <v>90</v>
      </c>
      <c r="I123" s="338">
        <v>0</v>
      </c>
      <c r="J123" s="189">
        <f t="shared" si="0"/>
        <v>0</v>
      </c>
      <c r="K123" s="105"/>
      <c r="L123" s="23"/>
      <c r="M123" s="106" t="s">
        <v>1</v>
      </c>
      <c r="N123" s="107" t="s">
        <v>40</v>
      </c>
      <c r="O123" s="108">
        <v>0</v>
      </c>
      <c r="P123" s="108">
        <f t="shared" si="1"/>
        <v>0</v>
      </c>
      <c r="Q123" s="108">
        <v>0</v>
      </c>
      <c r="R123" s="108">
        <f t="shared" si="2"/>
        <v>0</v>
      </c>
      <c r="S123" s="108">
        <v>0</v>
      </c>
      <c r="T123" s="109">
        <f t="shared" si="3"/>
        <v>0</v>
      </c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R123" s="110" t="s">
        <v>214</v>
      </c>
      <c r="AT123" s="110" t="s">
        <v>140</v>
      </c>
      <c r="AU123" s="110" t="s">
        <v>85</v>
      </c>
      <c r="AY123" s="15" t="s">
        <v>138</v>
      </c>
      <c r="BE123" s="111">
        <f t="shared" si="4"/>
        <v>0</v>
      </c>
      <c r="BF123" s="111">
        <f t="shared" si="5"/>
        <v>0</v>
      </c>
      <c r="BG123" s="111">
        <f t="shared" si="6"/>
        <v>0</v>
      </c>
      <c r="BH123" s="111">
        <f t="shared" si="7"/>
        <v>0</v>
      </c>
      <c r="BI123" s="111">
        <f t="shared" si="8"/>
        <v>0</v>
      </c>
      <c r="BJ123" s="15" t="s">
        <v>83</v>
      </c>
      <c r="BK123" s="111">
        <f t="shared" si="9"/>
        <v>0</v>
      </c>
      <c r="BL123" s="15" t="s">
        <v>214</v>
      </c>
      <c r="BM123" s="110" t="s">
        <v>561</v>
      </c>
    </row>
    <row r="124" spans="1:65" s="2" customFormat="1" ht="16.5" customHeight="1">
      <c r="A124" s="22"/>
      <c r="B124" s="103"/>
      <c r="C124" s="104" t="s">
        <v>152</v>
      </c>
      <c r="D124" s="104" t="s">
        <v>140</v>
      </c>
      <c r="E124" s="185" t="s">
        <v>562</v>
      </c>
      <c r="F124" s="186" t="s">
        <v>563</v>
      </c>
      <c r="G124" s="187" t="s">
        <v>379</v>
      </c>
      <c r="H124" s="188">
        <v>3</v>
      </c>
      <c r="I124" s="338">
        <v>0</v>
      </c>
      <c r="J124" s="189">
        <f t="shared" si="0"/>
        <v>0</v>
      </c>
      <c r="K124" s="105"/>
      <c r="L124" s="23"/>
      <c r="M124" s="106" t="s">
        <v>1</v>
      </c>
      <c r="N124" s="107" t="s">
        <v>40</v>
      </c>
      <c r="O124" s="108">
        <v>0</v>
      </c>
      <c r="P124" s="108">
        <f t="shared" si="1"/>
        <v>0</v>
      </c>
      <c r="Q124" s="108">
        <v>0</v>
      </c>
      <c r="R124" s="108">
        <f t="shared" si="2"/>
        <v>0</v>
      </c>
      <c r="S124" s="108">
        <v>0</v>
      </c>
      <c r="T124" s="109">
        <f t="shared" si="3"/>
        <v>0</v>
      </c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R124" s="110" t="s">
        <v>214</v>
      </c>
      <c r="AT124" s="110" t="s">
        <v>140</v>
      </c>
      <c r="AU124" s="110" t="s">
        <v>85</v>
      </c>
      <c r="AY124" s="15" t="s">
        <v>138</v>
      </c>
      <c r="BE124" s="111">
        <f t="shared" si="4"/>
        <v>0</v>
      </c>
      <c r="BF124" s="111">
        <f t="shared" si="5"/>
        <v>0</v>
      </c>
      <c r="BG124" s="111">
        <f t="shared" si="6"/>
        <v>0</v>
      </c>
      <c r="BH124" s="111">
        <f t="shared" si="7"/>
        <v>0</v>
      </c>
      <c r="BI124" s="111">
        <f t="shared" si="8"/>
        <v>0</v>
      </c>
      <c r="BJ124" s="15" t="s">
        <v>83</v>
      </c>
      <c r="BK124" s="111">
        <f t="shared" si="9"/>
        <v>0</v>
      </c>
      <c r="BL124" s="15" t="s">
        <v>214</v>
      </c>
      <c r="BM124" s="110" t="s">
        <v>564</v>
      </c>
    </row>
    <row r="125" spans="1:65" s="2" customFormat="1" ht="16.5" customHeight="1">
      <c r="A125" s="22"/>
      <c r="B125" s="103"/>
      <c r="C125" s="104" t="s">
        <v>144</v>
      </c>
      <c r="D125" s="104" t="s">
        <v>140</v>
      </c>
      <c r="E125" s="185" t="s">
        <v>487</v>
      </c>
      <c r="F125" s="186" t="s">
        <v>565</v>
      </c>
      <c r="G125" s="187" t="s">
        <v>379</v>
      </c>
      <c r="H125" s="188">
        <v>10</v>
      </c>
      <c r="I125" s="338">
        <v>0</v>
      </c>
      <c r="J125" s="189">
        <f t="shared" si="0"/>
        <v>0</v>
      </c>
      <c r="K125" s="105"/>
      <c r="L125" s="23"/>
      <c r="M125" s="106" t="s">
        <v>1</v>
      </c>
      <c r="N125" s="107" t="s">
        <v>40</v>
      </c>
      <c r="O125" s="108">
        <v>0</v>
      </c>
      <c r="P125" s="108">
        <f t="shared" si="1"/>
        <v>0</v>
      </c>
      <c r="Q125" s="108">
        <v>0</v>
      </c>
      <c r="R125" s="108">
        <f t="shared" si="2"/>
        <v>0</v>
      </c>
      <c r="S125" s="108">
        <v>0</v>
      </c>
      <c r="T125" s="109">
        <f t="shared" si="3"/>
        <v>0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R125" s="110" t="s">
        <v>214</v>
      </c>
      <c r="AT125" s="110" t="s">
        <v>140</v>
      </c>
      <c r="AU125" s="110" t="s">
        <v>85</v>
      </c>
      <c r="AY125" s="15" t="s">
        <v>138</v>
      </c>
      <c r="BE125" s="111">
        <f t="shared" si="4"/>
        <v>0</v>
      </c>
      <c r="BF125" s="111">
        <f t="shared" si="5"/>
        <v>0</v>
      </c>
      <c r="BG125" s="111">
        <f t="shared" si="6"/>
        <v>0</v>
      </c>
      <c r="BH125" s="111">
        <f t="shared" si="7"/>
        <v>0</v>
      </c>
      <c r="BI125" s="111">
        <f t="shared" si="8"/>
        <v>0</v>
      </c>
      <c r="BJ125" s="15" t="s">
        <v>83</v>
      </c>
      <c r="BK125" s="111">
        <f t="shared" si="9"/>
        <v>0</v>
      </c>
      <c r="BL125" s="15" t="s">
        <v>214</v>
      </c>
      <c r="BM125" s="110" t="s">
        <v>566</v>
      </c>
    </row>
    <row r="126" spans="1:65" s="2" customFormat="1" ht="16.5" customHeight="1">
      <c r="A126" s="22"/>
      <c r="B126" s="103"/>
      <c r="C126" s="104" t="s">
        <v>159</v>
      </c>
      <c r="D126" s="104" t="s">
        <v>140</v>
      </c>
      <c r="E126" s="185" t="s">
        <v>490</v>
      </c>
      <c r="F126" s="186" t="s">
        <v>567</v>
      </c>
      <c r="G126" s="187" t="s">
        <v>379</v>
      </c>
      <c r="H126" s="188">
        <v>2</v>
      </c>
      <c r="I126" s="338">
        <v>0</v>
      </c>
      <c r="J126" s="189">
        <f t="shared" si="0"/>
        <v>0</v>
      </c>
      <c r="K126" s="105"/>
      <c r="L126" s="23"/>
      <c r="M126" s="106" t="s">
        <v>1</v>
      </c>
      <c r="N126" s="107" t="s">
        <v>40</v>
      </c>
      <c r="O126" s="108">
        <v>0</v>
      </c>
      <c r="P126" s="108">
        <f t="shared" si="1"/>
        <v>0</v>
      </c>
      <c r="Q126" s="108">
        <v>0</v>
      </c>
      <c r="R126" s="108">
        <f t="shared" si="2"/>
        <v>0</v>
      </c>
      <c r="S126" s="108">
        <v>0</v>
      </c>
      <c r="T126" s="109">
        <f t="shared" si="3"/>
        <v>0</v>
      </c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R126" s="110" t="s">
        <v>214</v>
      </c>
      <c r="AT126" s="110" t="s">
        <v>140</v>
      </c>
      <c r="AU126" s="110" t="s">
        <v>85</v>
      </c>
      <c r="AY126" s="15" t="s">
        <v>138</v>
      </c>
      <c r="BE126" s="111">
        <f t="shared" si="4"/>
        <v>0</v>
      </c>
      <c r="BF126" s="111">
        <f t="shared" si="5"/>
        <v>0</v>
      </c>
      <c r="BG126" s="111">
        <f t="shared" si="6"/>
        <v>0</v>
      </c>
      <c r="BH126" s="111">
        <f t="shared" si="7"/>
        <v>0</v>
      </c>
      <c r="BI126" s="111">
        <f t="shared" si="8"/>
        <v>0</v>
      </c>
      <c r="BJ126" s="15" t="s">
        <v>83</v>
      </c>
      <c r="BK126" s="111">
        <f t="shared" si="9"/>
        <v>0</v>
      </c>
      <c r="BL126" s="15" t="s">
        <v>214</v>
      </c>
      <c r="BM126" s="110" t="s">
        <v>568</v>
      </c>
    </row>
    <row r="127" spans="1:65" s="2" customFormat="1" ht="16.5" customHeight="1">
      <c r="A127" s="22"/>
      <c r="B127" s="103"/>
      <c r="C127" s="104" t="s">
        <v>164</v>
      </c>
      <c r="D127" s="104" t="s">
        <v>140</v>
      </c>
      <c r="E127" s="185" t="s">
        <v>493</v>
      </c>
      <c r="F127" s="186" t="s">
        <v>569</v>
      </c>
      <c r="G127" s="187" t="s">
        <v>379</v>
      </c>
      <c r="H127" s="188">
        <v>1</v>
      </c>
      <c r="I127" s="338">
        <v>0</v>
      </c>
      <c r="J127" s="189">
        <f t="shared" si="0"/>
        <v>0</v>
      </c>
      <c r="K127" s="105"/>
      <c r="L127" s="23"/>
      <c r="M127" s="106" t="s">
        <v>1</v>
      </c>
      <c r="N127" s="107" t="s">
        <v>40</v>
      </c>
      <c r="O127" s="108">
        <v>0</v>
      </c>
      <c r="P127" s="108">
        <f t="shared" si="1"/>
        <v>0</v>
      </c>
      <c r="Q127" s="108">
        <v>0</v>
      </c>
      <c r="R127" s="108">
        <f t="shared" si="2"/>
        <v>0</v>
      </c>
      <c r="S127" s="108">
        <v>0</v>
      </c>
      <c r="T127" s="109">
        <f t="shared" si="3"/>
        <v>0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R127" s="110" t="s">
        <v>214</v>
      </c>
      <c r="AT127" s="110" t="s">
        <v>140</v>
      </c>
      <c r="AU127" s="110" t="s">
        <v>85</v>
      </c>
      <c r="AY127" s="15" t="s">
        <v>138</v>
      </c>
      <c r="BE127" s="111">
        <f t="shared" si="4"/>
        <v>0</v>
      </c>
      <c r="BF127" s="111">
        <f t="shared" si="5"/>
        <v>0</v>
      </c>
      <c r="BG127" s="111">
        <f t="shared" si="6"/>
        <v>0</v>
      </c>
      <c r="BH127" s="111">
        <f t="shared" si="7"/>
        <v>0</v>
      </c>
      <c r="BI127" s="111">
        <f t="shared" si="8"/>
        <v>0</v>
      </c>
      <c r="BJ127" s="15" t="s">
        <v>83</v>
      </c>
      <c r="BK127" s="111">
        <f t="shared" si="9"/>
        <v>0</v>
      </c>
      <c r="BL127" s="15" t="s">
        <v>214</v>
      </c>
      <c r="BM127" s="110" t="s">
        <v>570</v>
      </c>
    </row>
    <row r="128" spans="1:65" s="2" customFormat="1" ht="16.5" customHeight="1">
      <c r="A128" s="22"/>
      <c r="B128" s="103"/>
      <c r="C128" s="104" t="s">
        <v>169</v>
      </c>
      <c r="D128" s="104" t="s">
        <v>140</v>
      </c>
      <c r="E128" s="185" t="s">
        <v>496</v>
      </c>
      <c r="F128" s="186" t="s">
        <v>455</v>
      </c>
      <c r="G128" s="187" t="s">
        <v>456</v>
      </c>
      <c r="H128" s="188">
        <v>5</v>
      </c>
      <c r="I128" s="338">
        <v>0</v>
      </c>
      <c r="J128" s="189">
        <f t="shared" si="0"/>
        <v>0</v>
      </c>
      <c r="K128" s="105"/>
      <c r="L128" s="23"/>
      <c r="M128" s="106" t="s">
        <v>1</v>
      </c>
      <c r="N128" s="107" t="s">
        <v>40</v>
      </c>
      <c r="O128" s="108">
        <v>0</v>
      </c>
      <c r="P128" s="108">
        <f t="shared" si="1"/>
        <v>0</v>
      </c>
      <c r="Q128" s="108">
        <v>0</v>
      </c>
      <c r="R128" s="108">
        <f t="shared" si="2"/>
        <v>0</v>
      </c>
      <c r="S128" s="108">
        <v>0</v>
      </c>
      <c r="T128" s="109">
        <f t="shared" si="3"/>
        <v>0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R128" s="110" t="s">
        <v>214</v>
      </c>
      <c r="AT128" s="110" t="s">
        <v>140</v>
      </c>
      <c r="AU128" s="110" t="s">
        <v>85</v>
      </c>
      <c r="AY128" s="15" t="s">
        <v>138</v>
      </c>
      <c r="BE128" s="111">
        <f t="shared" si="4"/>
        <v>0</v>
      </c>
      <c r="BF128" s="111">
        <f t="shared" si="5"/>
        <v>0</v>
      </c>
      <c r="BG128" s="111">
        <f t="shared" si="6"/>
        <v>0</v>
      </c>
      <c r="BH128" s="111">
        <f t="shared" si="7"/>
        <v>0</v>
      </c>
      <c r="BI128" s="111">
        <f t="shared" si="8"/>
        <v>0</v>
      </c>
      <c r="BJ128" s="15" t="s">
        <v>83</v>
      </c>
      <c r="BK128" s="111">
        <f t="shared" si="9"/>
        <v>0</v>
      </c>
      <c r="BL128" s="15" t="s">
        <v>214</v>
      </c>
      <c r="BM128" s="110" t="s">
        <v>571</v>
      </c>
    </row>
    <row r="129" spans="1:65" s="12" customFormat="1" ht="22.9" customHeight="1">
      <c r="B129" s="95"/>
      <c r="D129" s="96" t="s">
        <v>74</v>
      </c>
      <c r="E129" s="183" t="s">
        <v>501</v>
      </c>
      <c r="F129" s="183" t="s">
        <v>572</v>
      </c>
      <c r="G129" s="176"/>
      <c r="H129" s="176"/>
      <c r="I129" s="239"/>
      <c r="J129" s="184">
        <f>BK129</f>
        <v>0</v>
      </c>
      <c r="L129" s="95"/>
      <c r="M129" s="97"/>
      <c r="N129" s="98"/>
      <c r="O129" s="98"/>
      <c r="P129" s="99">
        <f>P130</f>
        <v>0</v>
      </c>
      <c r="Q129" s="98"/>
      <c r="R129" s="99">
        <f>R130</f>
        <v>0</v>
      </c>
      <c r="S129" s="98"/>
      <c r="T129" s="100">
        <f>T130</f>
        <v>0</v>
      </c>
      <c r="AR129" s="96" t="s">
        <v>85</v>
      </c>
      <c r="AT129" s="101" t="s">
        <v>74</v>
      </c>
      <c r="AU129" s="101" t="s">
        <v>83</v>
      </c>
      <c r="AY129" s="96" t="s">
        <v>138</v>
      </c>
      <c r="BK129" s="102">
        <f>BK130</f>
        <v>0</v>
      </c>
    </row>
    <row r="130" spans="1:65" s="2" customFormat="1" ht="24.2" customHeight="1">
      <c r="A130" s="22"/>
      <c r="B130" s="103"/>
      <c r="C130" s="104" t="s">
        <v>173</v>
      </c>
      <c r="D130" s="104" t="s">
        <v>140</v>
      </c>
      <c r="E130" s="185" t="s">
        <v>573</v>
      </c>
      <c r="F130" s="186" t="s">
        <v>551</v>
      </c>
      <c r="G130" s="187" t="s">
        <v>386</v>
      </c>
      <c r="H130" s="188">
        <v>1</v>
      </c>
      <c r="I130" s="338">
        <v>0</v>
      </c>
      <c r="J130" s="189">
        <f>ROUND(I130*H130,2)</f>
        <v>0</v>
      </c>
      <c r="K130" s="105"/>
      <c r="L130" s="23"/>
      <c r="M130" s="116" t="s">
        <v>1</v>
      </c>
      <c r="N130" s="117" t="s">
        <v>40</v>
      </c>
      <c r="O130" s="118">
        <v>0</v>
      </c>
      <c r="P130" s="118">
        <f>O130*H130</f>
        <v>0</v>
      </c>
      <c r="Q130" s="118">
        <v>0</v>
      </c>
      <c r="R130" s="118">
        <f>Q130*H130</f>
        <v>0</v>
      </c>
      <c r="S130" s="118">
        <v>0</v>
      </c>
      <c r="T130" s="119">
        <f>S130*H130</f>
        <v>0</v>
      </c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R130" s="110" t="s">
        <v>214</v>
      </c>
      <c r="AT130" s="110" t="s">
        <v>140</v>
      </c>
      <c r="AU130" s="110" t="s">
        <v>85</v>
      </c>
      <c r="AY130" s="15" t="s">
        <v>138</v>
      </c>
      <c r="BE130" s="111">
        <f>IF(N130="základní",J130,0)</f>
        <v>0</v>
      </c>
      <c r="BF130" s="111">
        <f>IF(N130="snížená",J130,0)</f>
        <v>0</v>
      </c>
      <c r="BG130" s="111">
        <f>IF(N130="zákl. přenesená",J130,0)</f>
        <v>0</v>
      </c>
      <c r="BH130" s="111">
        <f>IF(N130="sníž. přenesená",J130,0)</f>
        <v>0</v>
      </c>
      <c r="BI130" s="111">
        <f>IF(N130="nulová",J130,0)</f>
        <v>0</v>
      </c>
      <c r="BJ130" s="15" t="s">
        <v>83</v>
      </c>
      <c r="BK130" s="111">
        <f>ROUND(I130*H130,2)</f>
        <v>0</v>
      </c>
      <c r="BL130" s="15" t="s">
        <v>214</v>
      </c>
      <c r="BM130" s="110" t="s">
        <v>574</v>
      </c>
    </row>
    <row r="131" spans="1:65" s="2" customFormat="1" ht="6.95" customHeight="1">
      <c r="A131" s="22"/>
      <c r="B131" s="32"/>
      <c r="C131" s="33"/>
      <c r="D131" s="33"/>
      <c r="E131" s="147"/>
      <c r="F131" s="147"/>
      <c r="G131" s="147"/>
      <c r="H131" s="147"/>
      <c r="I131" s="233"/>
      <c r="J131" s="147"/>
      <c r="K131" s="33"/>
      <c r="L131" s="23"/>
      <c r="M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</sheetData>
  <sheetProtection password="CA50" sheet="1" objects="1" scenarios="1"/>
  <autoFilter ref="C118:K13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8"/>
  <sheetViews>
    <sheetView showGridLines="0" topLeftCell="A65" workbookViewId="0">
      <selection activeCell="X117" sqref="X1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70" customWidth="1"/>
    <col min="6" max="6" width="50.83203125" style="70" customWidth="1"/>
    <col min="7" max="7" width="7.5" style="70" customWidth="1"/>
    <col min="8" max="8" width="14" style="70" customWidth="1"/>
    <col min="9" max="9" width="15.83203125" style="221" customWidth="1"/>
    <col min="10" max="10" width="22.33203125" style="70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70"/>
    </row>
    <row r="2" spans="1:46" s="1" customFormat="1" ht="36.950000000000003" customHeight="1">
      <c r="E2" s="70"/>
      <c r="F2" s="70"/>
      <c r="G2" s="70"/>
      <c r="H2" s="70"/>
      <c r="I2" s="221"/>
      <c r="J2" s="70"/>
      <c r="L2" s="267" t="s">
        <v>5</v>
      </c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5" t="s">
        <v>101</v>
      </c>
    </row>
    <row r="3" spans="1:46" s="1" customFormat="1" ht="6.95" customHeight="1">
      <c r="B3" s="16"/>
      <c r="C3" s="17"/>
      <c r="D3" s="17"/>
      <c r="E3" s="121"/>
      <c r="F3" s="121"/>
      <c r="G3" s="121"/>
      <c r="H3" s="121"/>
      <c r="I3" s="222"/>
      <c r="J3" s="121"/>
      <c r="K3" s="17"/>
      <c r="L3" s="18"/>
      <c r="AT3" s="15" t="s">
        <v>85</v>
      </c>
    </row>
    <row r="4" spans="1:46" s="1" customFormat="1" ht="24.95" customHeight="1">
      <c r="B4" s="18"/>
      <c r="D4" s="19" t="s">
        <v>102</v>
      </c>
      <c r="E4" s="70"/>
      <c r="F4" s="70"/>
      <c r="G4" s="70"/>
      <c r="H4" s="70"/>
      <c r="I4" s="221"/>
      <c r="J4" s="70"/>
      <c r="L4" s="18"/>
      <c r="M4" s="71" t="s">
        <v>10</v>
      </c>
      <c r="AT4" s="15" t="s">
        <v>3</v>
      </c>
    </row>
    <row r="5" spans="1:46" s="1" customFormat="1" ht="6.95" customHeight="1">
      <c r="B5" s="18"/>
      <c r="E5" s="70"/>
      <c r="F5" s="70"/>
      <c r="G5" s="70"/>
      <c r="H5" s="70"/>
      <c r="I5" s="221"/>
      <c r="J5" s="70"/>
      <c r="L5" s="18"/>
    </row>
    <row r="6" spans="1:46" s="1" customFormat="1" ht="12" customHeight="1">
      <c r="B6" s="18"/>
      <c r="D6" s="21" t="s">
        <v>14</v>
      </c>
      <c r="E6" s="70"/>
      <c r="F6" s="70"/>
      <c r="G6" s="70"/>
      <c r="H6" s="70"/>
      <c r="I6" s="221"/>
      <c r="J6" s="70"/>
      <c r="L6" s="18"/>
    </row>
    <row r="7" spans="1:46" s="1" customFormat="1" ht="16.5" customHeight="1">
      <c r="B7" s="18"/>
      <c r="E7" s="275" t="str">
        <f>'Rekapitulace stavby'!K6</f>
        <v>Fotovoltaická elektrárna JM</v>
      </c>
      <c r="F7" s="276"/>
      <c r="G7" s="276"/>
      <c r="H7" s="276"/>
      <c r="I7" s="221"/>
      <c r="J7" s="70"/>
      <c r="L7" s="18"/>
    </row>
    <row r="8" spans="1:46" s="2" customFormat="1" ht="12" customHeight="1">
      <c r="A8" s="22"/>
      <c r="B8" s="23"/>
      <c r="C8" s="22"/>
      <c r="D8" s="21" t="s">
        <v>103</v>
      </c>
      <c r="E8" s="123"/>
      <c r="F8" s="123"/>
      <c r="G8" s="123"/>
      <c r="H8" s="123"/>
      <c r="I8" s="223"/>
      <c r="J8" s="123"/>
      <c r="K8" s="22"/>
      <c r="L8" s="27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46" s="2" customFormat="1" ht="16.5" customHeight="1">
      <c r="A9" s="22"/>
      <c r="B9" s="23"/>
      <c r="C9" s="22"/>
      <c r="D9" s="22"/>
      <c r="E9" s="273" t="s">
        <v>575</v>
      </c>
      <c r="F9" s="274"/>
      <c r="G9" s="274"/>
      <c r="H9" s="274"/>
      <c r="I9" s="223"/>
      <c r="J9" s="123"/>
      <c r="K9" s="22"/>
      <c r="L9" s="27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6" s="2" customFormat="1">
      <c r="A10" s="22"/>
      <c r="B10" s="23"/>
      <c r="C10" s="22"/>
      <c r="D10" s="22"/>
      <c r="E10" s="123"/>
      <c r="F10" s="123"/>
      <c r="G10" s="123"/>
      <c r="H10" s="123"/>
      <c r="I10" s="223"/>
      <c r="J10" s="123"/>
      <c r="K10" s="22"/>
      <c r="L10" s="27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46" s="2" customFormat="1" ht="12" customHeight="1">
      <c r="A11" s="22"/>
      <c r="B11" s="23"/>
      <c r="C11" s="22"/>
      <c r="D11" s="21" t="s">
        <v>16</v>
      </c>
      <c r="E11" s="123"/>
      <c r="F11" s="127" t="s">
        <v>1</v>
      </c>
      <c r="G11" s="123"/>
      <c r="H11" s="123"/>
      <c r="I11" s="224" t="s">
        <v>17</v>
      </c>
      <c r="J11" s="127" t="s">
        <v>1</v>
      </c>
      <c r="K11" s="22"/>
      <c r="L11" s="27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46" s="2" customFormat="1" ht="12" customHeight="1">
      <c r="A12" s="22"/>
      <c r="B12" s="23"/>
      <c r="C12" s="22"/>
      <c r="D12" s="21" t="s">
        <v>18</v>
      </c>
      <c r="E12" s="123"/>
      <c r="F12" s="127" t="s">
        <v>19</v>
      </c>
      <c r="G12" s="123"/>
      <c r="H12" s="123"/>
      <c r="I12" s="224" t="s">
        <v>20</v>
      </c>
      <c r="J12" s="129" t="str">
        <f>'Rekapitulace stavby'!AN8</f>
        <v>20. 1. 2025</v>
      </c>
      <c r="K12" s="22"/>
      <c r="L12" s="27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46" s="2" customFormat="1" ht="10.9" customHeight="1">
      <c r="A13" s="22"/>
      <c r="B13" s="23"/>
      <c r="C13" s="22"/>
      <c r="D13" s="22"/>
      <c r="E13" s="123"/>
      <c r="F13" s="123"/>
      <c r="G13" s="123"/>
      <c r="H13" s="123"/>
      <c r="I13" s="223"/>
      <c r="J13" s="123"/>
      <c r="K13" s="22"/>
      <c r="L13" s="27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46" s="2" customFormat="1" ht="12" customHeight="1">
      <c r="A14" s="22"/>
      <c r="B14" s="23"/>
      <c r="C14" s="22"/>
      <c r="D14" s="21" t="s">
        <v>22</v>
      </c>
      <c r="E14" s="123"/>
      <c r="F14" s="123"/>
      <c r="G14" s="123"/>
      <c r="H14" s="123"/>
      <c r="I14" s="224" t="s">
        <v>23</v>
      </c>
      <c r="J14" s="127" t="s">
        <v>24</v>
      </c>
      <c r="K14" s="22"/>
      <c r="L14" s="27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46" s="2" customFormat="1" ht="18" customHeight="1">
      <c r="A15" s="22"/>
      <c r="B15" s="23"/>
      <c r="C15" s="22"/>
      <c r="D15" s="22"/>
      <c r="E15" s="127" t="s">
        <v>25</v>
      </c>
      <c r="F15" s="123"/>
      <c r="G15" s="123"/>
      <c r="H15" s="123"/>
      <c r="I15" s="224" t="s">
        <v>26</v>
      </c>
      <c r="J15" s="127" t="s">
        <v>27</v>
      </c>
      <c r="K15" s="22"/>
      <c r="L15" s="27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46" s="2" customFormat="1" ht="6.95" customHeight="1">
      <c r="A16" s="22"/>
      <c r="B16" s="23"/>
      <c r="C16" s="22"/>
      <c r="D16" s="22"/>
      <c r="E16" s="123"/>
      <c r="F16" s="123"/>
      <c r="G16" s="123"/>
      <c r="H16" s="123"/>
      <c r="I16" s="223"/>
      <c r="J16" s="123"/>
      <c r="K16" s="22"/>
      <c r="L16" s="27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s="2" customFormat="1" ht="12" customHeight="1">
      <c r="A17" s="22"/>
      <c r="B17" s="23"/>
      <c r="C17" s="22"/>
      <c r="D17" s="21" t="s">
        <v>28</v>
      </c>
      <c r="E17" s="123"/>
      <c r="F17" s="123"/>
      <c r="G17" s="123"/>
      <c r="H17" s="123"/>
      <c r="I17" s="224" t="s">
        <v>23</v>
      </c>
      <c r="J17" s="127" t="str">
        <f>'Rekapitulace stavby'!AN13</f>
        <v/>
      </c>
      <c r="K17" s="22"/>
      <c r="L17" s="27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s="2" customFormat="1" ht="18" customHeight="1">
      <c r="A18" s="22"/>
      <c r="B18" s="23"/>
      <c r="C18" s="22"/>
      <c r="D18" s="22"/>
      <c r="E18" s="277" t="str">
        <f>'Rekapitulace stavby'!E14</f>
        <v xml:space="preserve"> </v>
      </c>
      <c r="F18" s="277"/>
      <c r="G18" s="277"/>
      <c r="H18" s="277"/>
      <c r="I18" s="224" t="s">
        <v>26</v>
      </c>
      <c r="J18" s="127" t="str">
        <f>'Rekapitulace stavby'!AN14</f>
        <v/>
      </c>
      <c r="K18" s="22"/>
      <c r="L18" s="27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s="2" customFormat="1" ht="6.95" customHeight="1">
      <c r="A19" s="22"/>
      <c r="B19" s="23"/>
      <c r="C19" s="22"/>
      <c r="D19" s="22"/>
      <c r="E19" s="123"/>
      <c r="F19" s="123"/>
      <c r="G19" s="123"/>
      <c r="H19" s="123"/>
      <c r="I19" s="223"/>
      <c r="J19" s="123"/>
      <c r="K19" s="22"/>
      <c r="L19" s="27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s="2" customFormat="1" ht="12" customHeight="1">
      <c r="A20" s="22"/>
      <c r="B20" s="23"/>
      <c r="C20" s="22"/>
      <c r="D20" s="21" t="s">
        <v>30</v>
      </c>
      <c r="E20" s="123"/>
      <c r="F20" s="123"/>
      <c r="G20" s="123"/>
      <c r="H20" s="123"/>
      <c r="I20" s="224" t="s">
        <v>23</v>
      </c>
      <c r="J20" s="127" t="str">
        <f>IF('Rekapitulace stavby'!AN16="","",'Rekapitulace stavby'!AN16)</f>
        <v/>
      </c>
      <c r="K20" s="22"/>
      <c r="L20" s="27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s="2" customFormat="1" ht="18" customHeight="1">
      <c r="A21" s="22"/>
      <c r="B21" s="23"/>
      <c r="C21" s="22"/>
      <c r="D21" s="22"/>
      <c r="E21" s="127" t="str">
        <f>IF('Rekapitulace stavby'!E17="","",'Rekapitulace stavby'!E17)</f>
        <v xml:space="preserve"> </v>
      </c>
      <c r="F21" s="123"/>
      <c r="G21" s="123"/>
      <c r="H21" s="123"/>
      <c r="I21" s="224" t="s">
        <v>26</v>
      </c>
      <c r="J21" s="127" t="str">
        <f>IF('Rekapitulace stavby'!AN17="","",'Rekapitulace stavby'!AN17)</f>
        <v/>
      </c>
      <c r="K21" s="22"/>
      <c r="L21" s="27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s="2" customFormat="1" ht="6.95" customHeight="1">
      <c r="A22" s="22"/>
      <c r="B22" s="23"/>
      <c r="C22" s="22"/>
      <c r="D22" s="22"/>
      <c r="E22" s="123"/>
      <c r="F22" s="123"/>
      <c r="G22" s="123"/>
      <c r="H22" s="123"/>
      <c r="I22" s="223"/>
      <c r="J22" s="123"/>
      <c r="K22" s="22"/>
      <c r="L22" s="27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s="2" customFormat="1" ht="12" customHeight="1">
      <c r="A23" s="22"/>
      <c r="B23" s="23"/>
      <c r="C23" s="22"/>
      <c r="D23" s="21" t="s">
        <v>32</v>
      </c>
      <c r="E23" s="123"/>
      <c r="F23" s="123"/>
      <c r="G23" s="123"/>
      <c r="H23" s="123"/>
      <c r="I23" s="224" t="s">
        <v>23</v>
      </c>
      <c r="J23" s="127" t="s">
        <v>1</v>
      </c>
      <c r="K23" s="22"/>
      <c r="L23" s="27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s="2" customFormat="1" ht="18" customHeight="1">
      <c r="A24" s="22"/>
      <c r="B24" s="23"/>
      <c r="C24" s="22"/>
      <c r="D24" s="22"/>
      <c r="E24" s="127" t="s">
        <v>33</v>
      </c>
      <c r="F24" s="123"/>
      <c r="G24" s="123"/>
      <c r="H24" s="123"/>
      <c r="I24" s="224" t="s">
        <v>26</v>
      </c>
      <c r="J24" s="127" t="s">
        <v>1</v>
      </c>
      <c r="K24" s="22"/>
      <c r="L24" s="27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s="2" customFormat="1" ht="6.95" customHeight="1">
      <c r="A25" s="22"/>
      <c r="B25" s="23"/>
      <c r="C25" s="22"/>
      <c r="D25" s="22"/>
      <c r="E25" s="123"/>
      <c r="F25" s="123"/>
      <c r="G25" s="123"/>
      <c r="H25" s="123"/>
      <c r="I25" s="223"/>
      <c r="J25" s="123"/>
      <c r="K25" s="22"/>
      <c r="L25" s="27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s="2" customFormat="1" ht="12" customHeight="1">
      <c r="A26" s="22"/>
      <c r="B26" s="23"/>
      <c r="C26" s="22"/>
      <c r="D26" s="21" t="s">
        <v>34</v>
      </c>
      <c r="E26" s="123"/>
      <c r="F26" s="123"/>
      <c r="G26" s="123"/>
      <c r="H26" s="123"/>
      <c r="I26" s="223"/>
      <c r="J26" s="123"/>
      <c r="K26" s="22"/>
      <c r="L26" s="27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s="8" customFormat="1" ht="16.5" customHeight="1">
      <c r="A27" s="72"/>
      <c r="B27" s="73"/>
      <c r="C27" s="72"/>
      <c r="D27" s="72"/>
      <c r="E27" s="278" t="s">
        <v>1</v>
      </c>
      <c r="F27" s="278"/>
      <c r="G27" s="278"/>
      <c r="H27" s="278"/>
      <c r="I27" s="225"/>
      <c r="J27" s="220"/>
      <c r="K27" s="72"/>
      <c r="L27" s="74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</row>
    <row r="28" spans="1:31" s="2" customFormat="1" ht="6.95" customHeight="1">
      <c r="A28" s="22"/>
      <c r="B28" s="23"/>
      <c r="C28" s="22"/>
      <c r="D28" s="22"/>
      <c r="E28" s="123"/>
      <c r="F28" s="123"/>
      <c r="G28" s="123"/>
      <c r="H28" s="123"/>
      <c r="I28" s="223"/>
      <c r="J28" s="123"/>
      <c r="K28" s="22"/>
      <c r="L28" s="27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s="2" customFormat="1" ht="6.95" customHeight="1">
      <c r="A29" s="22"/>
      <c r="B29" s="23"/>
      <c r="C29" s="22"/>
      <c r="D29" s="47"/>
      <c r="E29" s="131"/>
      <c r="F29" s="131"/>
      <c r="G29" s="131"/>
      <c r="H29" s="131"/>
      <c r="I29" s="226"/>
      <c r="J29" s="131"/>
      <c r="K29" s="47"/>
      <c r="L29" s="27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s="2" customFormat="1" ht="25.35" customHeight="1">
      <c r="A30" s="22"/>
      <c r="B30" s="23"/>
      <c r="C30" s="22"/>
      <c r="D30" s="75" t="s">
        <v>35</v>
      </c>
      <c r="E30" s="123"/>
      <c r="F30" s="123"/>
      <c r="G30" s="123"/>
      <c r="H30" s="123"/>
      <c r="I30" s="223"/>
      <c r="J30" s="132">
        <f>ROUND(J120, 2)</f>
        <v>0</v>
      </c>
      <c r="K30" s="22"/>
      <c r="L30" s="27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s="2" customFormat="1" ht="6.95" customHeight="1">
      <c r="A31" s="22"/>
      <c r="B31" s="23"/>
      <c r="C31" s="22"/>
      <c r="D31" s="47"/>
      <c r="E31" s="131"/>
      <c r="F31" s="131"/>
      <c r="G31" s="131"/>
      <c r="H31" s="131"/>
      <c r="I31" s="226"/>
      <c r="J31" s="131"/>
      <c r="K31" s="47"/>
      <c r="L31" s="27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s="2" customFormat="1" ht="14.45" customHeight="1">
      <c r="A32" s="22"/>
      <c r="B32" s="23"/>
      <c r="C32" s="22"/>
      <c r="D32" s="22"/>
      <c r="E32" s="123"/>
      <c r="F32" s="133" t="s">
        <v>37</v>
      </c>
      <c r="G32" s="123"/>
      <c r="H32" s="123"/>
      <c r="I32" s="227" t="s">
        <v>36</v>
      </c>
      <c r="J32" s="133" t="s">
        <v>38</v>
      </c>
      <c r="K32" s="22"/>
      <c r="L32" s="27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s="2" customFormat="1" ht="14.45" customHeight="1">
      <c r="A33" s="22"/>
      <c r="B33" s="23"/>
      <c r="C33" s="22"/>
      <c r="D33" s="76" t="s">
        <v>39</v>
      </c>
      <c r="E33" s="128" t="s">
        <v>40</v>
      </c>
      <c r="F33" s="134">
        <f>ROUND((SUM(BE120:BE127)),  2)</f>
        <v>0</v>
      </c>
      <c r="G33" s="123"/>
      <c r="H33" s="123"/>
      <c r="I33" s="228">
        <v>0.21</v>
      </c>
      <c r="J33" s="134">
        <f>ROUND(((SUM(BE120:BE127))*I33),  2)</f>
        <v>0</v>
      </c>
      <c r="K33" s="22"/>
      <c r="L33" s="27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s="2" customFormat="1" ht="14.45" customHeight="1">
      <c r="A34" s="22"/>
      <c r="B34" s="23"/>
      <c r="C34" s="22"/>
      <c r="D34" s="22"/>
      <c r="E34" s="128" t="s">
        <v>41</v>
      </c>
      <c r="F34" s="134">
        <f>ROUND((SUM(BF120:BF127)),  2)</f>
        <v>0</v>
      </c>
      <c r="G34" s="123"/>
      <c r="H34" s="123"/>
      <c r="I34" s="228">
        <v>0.12</v>
      </c>
      <c r="J34" s="134">
        <f>ROUND(((SUM(BF120:BF127))*I34),  2)</f>
        <v>0</v>
      </c>
      <c r="K34" s="22"/>
      <c r="L34" s="27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s="2" customFormat="1" ht="14.45" hidden="1" customHeight="1">
      <c r="A35" s="22"/>
      <c r="B35" s="23"/>
      <c r="C35" s="22"/>
      <c r="D35" s="22"/>
      <c r="E35" s="128" t="s">
        <v>42</v>
      </c>
      <c r="F35" s="134">
        <f>ROUND((SUM(BG120:BG127)),  2)</f>
        <v>0</v>
      </c>
      <c r="G35" s="123"/>
      <c r="H35" s="123"/>
      <c r="I35" s="228">
        <v>0.21</v>
      </c>
      <c r="J35" s="134">
        <f>0</f>
        <v>0</v>
      </c>
      <c r="K35" s="22"/>
      <c r="L35" s="27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s="2" customFormat="1" ht="14.45" hidden="1" customHeight="1">
      <c r="A36" s="22"/>
      <c r="B36" s="23"/>
      <c r="C36" s="22"/>
      <c r="D36" s="22"/>
      <c r="E36" s="128" t="s">
        <v>43</v>
      </c>
      <c r="F36" s="134">
        <f>ROUND((SUM(BH120:BH127)),  2)</f>
        <v>0</v>
      </c>
      <c r="G36" s="123"/>
      <c r="H36" s="123"/>
      <c r="I36" s="228">
        <v>0.12</v>
      </c>
      <c r="J36" s="134">
        <f>0</f>
        <v>0</v>
      </c>
      <c r="K36" s="22"/>
      <c r="L36" s="27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s="2" customFormat="1" ht="14.45" hidden="1" customHeight="1">
      <c r="A37" s="22"/>
      <c r="B37" s="23"/>
      <c r="C37" s="22"/>
      <c r="D37" s="22"/>
      <c r="E37" s="128" t="s">
        <v>44</v>
      </c>
      <c r="F37" s="134">
        <f>ROUND((SUM(BI120:BI127)),  2)</f>
        <v>0</v>
      </c>
      <c r="G37" s="123"/>
      <c r="H37" s="123"/>
      <c r="I37" s="228">
        <v>0</v>
      </c>
      <c r="J37" s="134">
        <f>0</f>
        <v>0</v>
      </c>
      <c r="K37" s="22"/>
      <c r="L37" s="27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s="2" customFormat="1" ht="6.95" customHeight="1">
      <c r="A38" s="22"/>
      <c r="B38" s="23"/>
      <c r="C38" s="22"/>
      <c r="D38" s="22"/>
      <c r="E38" s="123"/>
      <c r="F38" s="123"/>
      <c r="G38" s="123"/>
      <c r="H38" s="123"/>
      <c r="I38" s="223"/>
      <c r="J38" s="123"/>
      <c r="K38" s="22"/>
      <c r="L38" s="27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s="2" customFormat="1" ht="25.35" customHeight="1">
      <c r="A39" s="22"/>
      <c r="B39" s="23"/>
      <c r="C39" s="77"/>
      <c r="D39" s="78" t="s">
        <v>45</v>
      </c>
      <c r="E39" s="135"/>
      <c r="F39" s="135"/>
      <c r="G39" s="136" t="s">
        <v>46</v>
      </c>
      <c r="H39" s="137" t="s">
        <v>47</v>
      </c>
      <c r="I39" s="229"/>
      <c r="J39" s="138">
        <f>SUM(J30:J37)</f>
        <v>0</v>
      </c>
      <c r="K39" s="79"/>
      <c r="L39" s="27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s="2" customFormat="1" ht="14.45" customHeight="1">
      <c r="A40" s="22"/>
      <c r="B40" s="23"/>
      <c r="C40" s="22"/>
      <c r="D40" s="22"/>
      <c r="E40" s="123"/>
      <c r="F40" s="123"/>
      <c r="G40" s="123"/>
      <c r="H40" s="123"/>
      <c r="I40" s="223"/>
      <c r="J40" s="123"/>
      <c r="K40" s="22"/>
      <c r="L40" s="27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s="1" customFormat="1" ht="14.45" customHeight="1">
      <c r="B41" s="18"/>
      <c r="E41" s="70"/>
      <c r="F41" s="70"/>
      <c r="G41" s="70"/>
      <c r="H41" s="70"/>
      <c r="I41" s="221"/>
      <c r="J41" s="70"/>
      <c r="L41" s="18"/>
    </row>
    <row r="42" spans="1:31" s="1" customFormat="1" ht="14.45" customHeight="1">
      <c r="B42" s="18"/>
      <c r="E42" s="70"/>
      <c r="F42" s="70"/>
      <c r="G42" s="70"/>
      <c r="H42" s="70"/>
      <c r="I42" s="221"/>
      <c r="J42" s="70"/>
      <c r="L42" s="18"/>
    </row>
    <row r="43" spans="1:31" s="1" customFormat="1" ht="14.45" customHeight="1">
      <c r="B43" s="18"/>
      <c r="E43" s="70"/>
      <c r="F43" s="70"/>
      <c r="G43" s="70"/>
      <c r="H43" s="70"/>
      <c r="I43" s="221"/>
      <c r="J43" s="70"/>
      <c r="L43" s="18"/>
    </row>
    <row r="44" spans="1:31" s="1" customFormat="1" ht="14.45" customHeight="1">
      <c r="B44" s="18"/>
      <c r="E44" s="70"/>
      <c r="F44" s="70"/>
      <c r="G44" s="70"/>
      <c r="H44" s="70"/>
      <c r="I44" s="221"/>
      <c r="J44" s="70"/>
      <c r="L44" s="18"/>
    </row>
    <row r="45" spans="1:31" s="1" customFormat="1" ht="14.45" customHeight="1">
      <c r="B45" s="18"/>
      <c r="E45" s="70"/>
      <c r="F45" s="70"/>
      <c r="G45" s="70"/>
      <c r="H45" s="70"/>
      <c r="I45" s="221"/>
      <c r="J45" s="70"/>
      <c r="L45" s="18"/>
    </row>
    <row r="46" spans="1:31" s="1" customFormat="1" ht="14.45" customHeight="1">
      <c r="B46" s="18"/>
      <c r="E46" s="70"/>
      <c r="F46" s="70"/>
      <c r="G46" s="70"/>
      <c r="H46" s="70"/>
      <c r="I46" s="221"/>
      <c r="J46" s="70"/>
      <c r="L46" s="18"/>
    </row>
    <row r="47" spans="1:31" s="1" customFormat="1" ht="14.45" customHeight="1">
      <c r="B47" s="18"/>
      <c r="E47" s="70"/>
      <c r="F47" s="70"/>
      <c r="G47" s="70"/>
      <c r="H47" s="70"/>
      <c r="I47" s="221"/>
      <c r="J47" s="70"/>
      <c r="L47" s="18"/>
    </row>
    <row r="48" spans="1:31" s="1" customFormat="1" ht="14.45" customHeight="1">
      <c r="B48" s="18"/>
      <c r="E48" s="70"/>
      <c r="F48" s="70"/>
      <c r="G48" s="70"/>
      <c r="H48" s="70"/>
      <c r="I48" s="221"/>
      <c r="J48" s="70"/>
      <c r="L48" s="18"/>
    </row>
    <row r="49" spans="1:31" s="1" customFormat="1" ht="14.45" customHeight="1">
      <c r="B49" s="18"/>
      <c r="E49" s="70"/>
      <c r="F49" s="70"/>
      <c r="G49" s="70"/>
      <c r="H49" s="70"/>
      <c r="I49" s="221"/>
      <c r="J49" s="70"/>
      <c r="L49" s="18"/>
    </row>
    <row r="50" spans="1:31" s="2" customFormat="1" ht="14.45" customHeight="1">
      <c r="B50" s="27"/>
      <c r="D50" s="28" t="s">
        <v>48</v>
      </c>
      <c r="E50" s="140"/>
      <c r="F50" s="140"/>
      <c r="G50" s="141" t="s">
        <v>49</v>
      </c>
      <c r="H50" s="140"/>
      <c r="I50" s="230"/>
      <c r="J50" s="140"/>
      <c r="K50" s="29"/>
      <c r="L50" s="27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2"/>
      <c r="B61" s="23"/>
      <c r="C61" s="22"/>
      <c r="D61" s="30" t="s">
        <v>50</v>
      </c>
      <c r="E61" s="142"/>
      <c r="F61" s="143" t="s">
        <v>51</v>
      </c>
      <c r="G61" s="144" t="s">
        <v>50</v>
      </c>
      <c r="H61" s="142"/>
      <c r="I61" s="231"/>
      <c r="J61" s="145" t="s">
        <v>51</v>
      </c>
      <c r="K61" s="24"/>
      <c r="L61" s="27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2"/>
      <c r="B65" s="23"/>
      <c r="C65" s="22"/>
      <c r="D65" s="28" t="s">
        <v>52</v>
      </c>
      <c r="E65" s="146"/>
      <c r="F65" s="146"/>
      <c r="G65" s="141" t="s">
        <v>53</v>
      </c>
      <c r="H65" s="146"/>
      <c r="I65" s="232"/>
      <c r="J65" s="146"/>
      <c r="K65" s="31"/>
      <c r="L65" s="27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2"/>
      <c r="B76" s="23"/>
      <c r="C76" s="22"/>
      <c r="D76" s="30" t="s">
        <v>50</v>
      </c>
      <c r="E76" s="142"/>
      <c r="F76" s="143" t="s">
        <v>51</v>
      </c>
      <c r="G76" s="144" t="s">
        <v>50</v>
      </c>
      <c r="H76" s="142"/>
      <c r="I76" s="231"/>
      <c r="J76" s="145" t="s">
        <v>51</v>
      </c>
      <c r="K76" s="24"/>
      <c r="L76" s="27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1" s="2" customFormat="1" ht="14.45" customHeight="1">
      <c r="A77" s="22"/>
      <c r="B77" s="32"/>
      <c r="C77" s="33"/>
      <c r="D77" s="33"/>
      <c r="E77" s="147"/>
      <c r="F77" s="147"/>
      <c r="G77" s="147"/>
      <c r="H77" s="147"/>
      <c r="I77" s="233"/>
      <c r="J77" s="147"/>
      <c r="K77" s="33"/>
      <c r="L77" s="27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81" spans="1:47" s="2" customFormat="1" ht="6.95" hidden="1" customHeight="1">
      <c r="A81" s="22"/>
      <c r="B81" s="34"/>
      <c r="C81" s="35"/>
      <c r="D81" s="35"/>
      <c r="E81" s="148"/>
      <c r="F81" s="148"/>
      <c r="G81" s="148"/>
      <c r="H81" s="148"/>
      <c r="I81" s="234"/>
      <c r="J81" s="148"/>
      <c r="K81" s="35"/>
      <c r="L81" s="27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47" s="2" customFormat="1" ht="24.95" hidden="1" customHeight="1">
      <c r="A82" s="22"/>
      <c r="B82" s="23"/>
      <c r="C82" s="19" t="s">
        <v>105</v>
      </c>
      <c r="D82" s="22"/>
      <c r="E82" s="123"/>
      <c r="F82" s="123"/>
      <c r="G82" s="123"/>
      <c r="H82" s="123"/>
      <c r="I82" s="223"/>
      <c r="J82" s="123"/>
      <c r="K82" s="22"/>
      <c r="L82" s="27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47" s="2" customFormat="1" ht="6.95" hidden="1" customHeight="1">
      <c r="A83" s="22"/>
      <c r="B83" s="23"/>
      <c r="C83" s="22"/>
      <c r="D83" s="22"/>
      <c r="E83" s="123"/>
      <c r="F83" s="123"/>
      <c r="G83" s="123"/>
      <c r="H83" s="123"/>
      <c r="I83" s="223"/>
      <c r="J83" s="123"/>
      <c r="K83" s="22"/>
      <c r="L83" s="27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47" s="2" customFormat="1" ht="12" hidden="1" customHeight="1">
      <c r="A84" s="22"/>
      <c r="B84" s="23"/>
      <c r="C84" s="21" t="s">
        <v>14</v>
      </c>
      <c r="D84" s="22"/>
      <c r="E84" s="123"/>
      <c r="F84" s="123"/>
      <c r="G84" s="123"/>
      <c r="H84" s="123"/>
      <c r="I84" s="223"/>
      <c r="J84" s="123"/>
      <c r="K84" s="22"/>
      <c r="L84" s="27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47" s="2" customFormat="1" ht="16.5" hidden="1" customHeight="1">
      <c r="A85" s="22"/>
      <c r="B85" s="23"/>
      <c r="C85" s="22"/>
      <c r="D85" s="22"/>
      <c r="E85" s="275" t="str">
        <f>E7</f>
        <v>Fotovoltaická elektrárna JM</v>
      </c>
      <c r="F85" s="276"/>
      <c r="G85" s="276"/>
      <c r="H85" s="276"/>
      <c r="I85" s="223"/>
      <c r="J85" s="123"/>
      <c r="K85" s="22"/>
      <c r="L85" s="27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47" s="2" customFormat="1" ht="12" hidden="1" customHeight="1">
      <c r="A86" s="22"/>
      <c r="B86" s="23"/>
      <c r="C86" s="21" t="s">
        <v>103</v>
      </c>
      <c r="D86" s="22"/>
      <c r="E86" s="123"/>
      <c r="F86" s="123"/>
      <c r="G86" s="123"/>
      <c r="H86" s="123"/>
      <c r="I86" s="223"/>
      <c r="J86" s="123"/>
      <c r="K86" s="22"/>
      <c r="L86" s="27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1:47" s="2" customFormat="1" ht="16.5" hidden="1" customHeight="1">
      <c r="A87" s="22"/>
      <c r="B87" s="23"/>
      <c r="C87" s="22"/>
      <c r="D87" s="22"/>
      <c r="E87" s="273" t="str">
        <f>E9</f>
        <v>06 - VRN</v>
      </c>
      <c r="F87" s="274"/>
      <c r="G87" s="274"/>
      <c r="H87" s="274"/>
      <c r="I87" s="223"/>
      <c r="J87" s="123"/>
      <c r="K87" s="22"/>
      <c r="L87" s="27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47" s="2" customFormat="1" ht="6.95" hidden="1" customHeight="1">
      <c r="A88" s="22"/>
      <c r="B88" s="23"/>
      <c r="C88" s="22"/>
      <c r="D88" s="22"/>
      <c r="E88" s="123"/>
      <c r="F88" s="123"/>
      <c r="G88" s="123"/>
      <c r="H88" s="123"/>
      <c r="I88" s="223"/>
      <c r="J88" s="123"/>
      <c r="K88" s="22"/>
      <c r="L88" s="27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47" s="2" customFormat="1" ht="12" hidden="1" customHeight="1">
      <c r="A89" s="22"/>
      <c r="B89" s="23"/>
      <c r="C89" s="21" t="s">
        <v>18</v>
      </c>
      <c r="D89" s="22"/>
      <c r="E89" s="123"/>
      <c r="F89" s="127" t="str">
        <f>F12</f>
        <v xml:space="preserve">VŠE v Praze, ul. Ekonomická 957, Praha 4 </v>
      </c>
      <c r="G89" s="123"/>
      <c r="H89" s="123"/>
      <c r="I89" s="224" t="s">
        <v>20</v>
      </c>
      <c r="J89" s="129" t="str">
        <f>IF(J12="","",J12)</f>
        <v>20. 1. 2025</v>
      </c>
      <c r="K89" s="22"/>
      <c r="L89" s="2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47" s="2" customFormat="1" ht="6.95" hidden="1" customHeight="1">
      <c r="A90" s="22"/>
      <c r="B90" s="23"/>
      <c r="C90" s="22"/>
      <c r="D90" s="22"/>
      <c r="E90" s="123"/>
      <c r="F90" s="123"/>
      <c r="G90" s="123"/>
      <c r="H90" s="123"/>
      <c r="I90" s="223"/>
      <c r="J90" s="123"/>
      <c r="K90" s="22"/>
      <c r="L90" s="27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47" s="2" customFormat="1" ht="15.2" hidden="1" customHeight="1">
      <c r="A91" s="22"/>
      <c r="B91" s="23"/>
      <c r="C91" s="21" t="s">
        <v>22</v>
      </c>
      <c r="D91" s="22"/>
      <c r="E91" s="123"/>
      <c r="F91" s="127" t="str">
        <f>E15</f>
        <v>Vysoká škola ekonomická v Praze</v>
      </c>
      <c r="G91" s="123"/>
      <c r="H91" s="123"/>
      <c r="I91" s="224" t="s">
        <v>30</v>
      </c>
      <c r="J91" s="149" t="str">
        <f>E21</f>
        <v xml:space="preserve"> </v>
      </c>
      <c r="K91" s="22"/>
      <c r="L91" s="27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47" s="2" customFormat="1" ht="15.2" hidden="1" customHeight="1">
      <c r="A92" s="22"/>
      <c r="B92" s="23"/>
      <c r="C92" s="21" t="s">
        <v>28</v>
      </c>
      <c r="D92" s="22"/>
      <c r="E92" s="123"/>
      <c r="F92" s="127" t="str">
        <f>IF(E18="","",E18)</f>
        <v xml:space="preserve"> </v>
      </c>
      <c r="G92" s="123"/>
      <c r="H92" s="123"/>
      <c r="I92" s="224" t="s">
        <v>32</v>
      </c>
      <c r="J92" s="149" t="str">
        <f>E24</f>
        <v>Ing. Milan Dušek</v>
      </c>
      <c r="K92" s="22"/>
      <c r="L92" s="27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47" s="2" customFormat="1" ht="10.35" hidden="1" customHeight="1">
      <c r="A93" s="22"/>
      <c r="B93" s="23"/>
      <c r="C93" s="22"/>
      <c r="D93" s="22"/>
      <c r="E93" s="123"/>
      <c r="F93" s="123"/>
      <c r="G93" s="123"/>
      <c r="H93" s="123"/>
      <c r="I93" s="223"/>
      <c r="J93" s="123"/>
      <c r="K93" s="22"/>
      <c r="L93" s="27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47" s="2" customFormat="1" ht="29.25" hidden="1" customHeight="1">
      <c r="A94" s="22"/>
      <c r="B94" s="23"/>
      <c r="C94" s="80" t="s">
        <v>106</v>
      </c>
      <c r="D94" s="77"/>
      <c r="E94" s="150"/>
      <c r="F94" s="150"/>
      <c r="G94" s="150"/>
      <c r="H94" s="150"/>
      <c r="I94" s="235"/>
      <c r="J94" s="151" t="s">
        <v>107</v>
      </c>
      <c r="K94" s="77"/>
      <c r="L94" s="27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47" s="2" customFormat="1" ht="10.35" hidden="1" customHeight="1">
      <c r="A95" s="22"/>
      <c r="B95" s="23"/>
      <c r="C95" s="22"/>
      <c r="D95" s="22"/>
      <c r="E95" s="123"/>
      <c r="F95" s="123"/>
      <c r="G95" s="123"/>
      <c r="H95" s="123"/>
      <c r="I95" s="223"/>
      <c r="J95" s="123"/>
      <c r="K95" s="22"/>
      <c r="L95" s="27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47" s="2" customFormat="1" ht="22.9" hidden="1" customHeight="1">
      <c r="A96" s="22"/>
      <c r="B96" s="23"/>
      <c r="C96" s="81" t="s">
        <v>108</v>
      </c>
      <c r="D96" s="22"/>
      <c r="E96" s="123"/>
      <c r="F96" s="123"/>
      <c r="G96" s="123"/>
      <c r="H96" s="123"/>
      <c r="I96" s="223"/>
      <c r="J96" s="132">
        <f>J120</f>
        <v>0</v>
      </c>
      <c r="K96" s="22"/>
      <c r="L96" s="27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U96" s="15" t="s">
        <v>109</v>
      </c>
    </row>
    <row r="97" spans="1:31" s="9" customFormat="1" ht="24.95" hidden="1" customHeight="1">
      <c r="B97" s="82"/>
      <c r="D97" s="83" t="s">
        <v>576</v>
      </c>
      <c r="E97" s="152"/>
      <c r="F97" s="152"/>
      <c r="G97" s="152"/>
      <c r="H97" s="152"/>
      <c r="I97" s="236"/>
      <c r="J97" s="153">
        <f>J121</f>
        <v>0</v>
      </c>
      <c r="L97" s="82"/>
    </row>
    <row r="98" spans="1:31" s="10" customFormat="1" ht="19.899999999999999" hidden="1" customHeight="1">
      <c r="B98" s="84"/>
      <c r="D98" s="85" t="s">
        <v>577</v>
      </c>
      <c r="E98" s="156"/>
      <c r="F98" s="156"/>
      <c r="G98" s="156"/>
      <c r="H98" s="156"/>
      <c r="I98" s="237"/>
      <c r="J98" s="157">
        <f>J122</f>
        <v>0</v>
      </c>
      <c r="L98" s="84"/>
    </row>
    <row r="99" spans="1:31" s="10" customFormat="1" ht="19.899999999999999" hidden="1" customHeight="1">
      <c r="B99" s="84"/>
      <c r="D99" s="85" t="s">
        <v>578</v>
      </c>
      <c r="E99" s="156"/>
      <c r="F99" s="156"/>
      <c r="G99" s="156"/>
      <c r="H99" s="156"/>
      <c r="I99" s="237"/>
      <c r="J99" s="157">
        <f>J124</f>
        <v>0</v>
      </c>
      <c r="L99" s="84"/>
    </row>
    <row r="100" spans="1:31" s="10" customFormat="1" ht="19.899999999999999" hidden="1" customHeight="1">
      <c r="B100" s="84"/>
      <c r="D100" s="85" t="s">
        <v>579</v>
      </c>
      <c r="E100" s="156"/>
      <c r="F100" s="156"/>
      <c r="G100" s="156"/>
      <c r="H100" s="156"/>
      <c r="I100" s="237"/>
      <c r="J100" s="157">
        <f>J126</f>
        <v>0</v>
      </c>
      <c r="L100" s="84"/>
    </row>
    <row r="101" spans="1:31" s="2" customFormat="1" ht="21.75" hidden="1" customHeight="1">
      <c r="A101" s="22"/>
      <c r="B101" s="23"/>
      <c r="C101" s="22"/>
      <c r="D101" s="22"/>
      <c r="E101" s="123"/>
      <c r="F101" s="123"/>
      <c r="G101" s="123"/>
      <c r="H101" s="123"/>
      <c r="I101" s="223"/>
      <c r="J101" s="123"/>
      <c r="K101" s="22"/>
      <c r="L101" s="27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s="2" customFormat="1" ht="6.95" hidden="1" customHeight="1">
      <c r="A102" s="22"/>
      <c r="B102" s="32"/>
      <c r="C102" s="33"/>
      <c r="D102" s="33"/>
      <c r="E102" s="147"/>
      <c r="F102" s="147"/>
      <c r="G102" s="147"/>
      <c r="H102" s="147"/>
      <c r="I102" s="233"/>
      <c r="J102" s="147"/>
      <c r="K102" s="33"/>
      <c r="L102" s="27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hidden="1"/>
    <row r="104" spans="1:31" hidden="1"/>
    <row r="105" spans="1:31" hidden="1"/>
    <row r="106" spans="1:31" s="2" customFormat="1" ht="6.95" customHeight="1">
      <c r="A106" s="22"/>
      <c r="B106" s="34"/>
      <c r="C106" s="35"/>
      <c r="D106" s="35"/>
      <c r="E106" s="148"/>
      <c r="F106" s="148"/>
      <c r="G106" s="148"/>
      <c r="H106" s="148"/>
      <c r="I106" s="234"/>
      <c r="J106" s="148"/>
      <c r="K106" s="35"/>
      <c r="L106" s="27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s="2" customFormat="1" ht="24.95" customHeight="1">
      <c r="A107" s="22"/>
      <c r="B107" s="23"/>
      <c r="C107" s="19" t="s">
        <v>123</v>
      </c>
      <c r="D107" s="22"/>
      <c r="E107" s="123"/>
      <c r="F107" s="123"/>
      <c r="G107" s="123"/>
      <c r="H107" s="123"/>
      <c r="I107" s="223"/>
      <c r="J107" s="123"/>
      <c r="K107" s="22"/>
      <c r="L107" s="27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s="2" customFormat="1" ht="6.95" customHeight="1">
      <c r="A108" s="22"/>
      <c r="B108" s="23"/>
      <c r="C108" s="22"/>
      <c r="D108" s="22"/>
      <c r="E108" s="123"/>
      <c r="F108" s="123"/>
      <c r="G108" s="123"/>
      <c r="H108" s="123"/>
      <c r="I108" s="223"/>
      <c r="J108" s="123"/>
      <c r="K108" s="22"/>
      <c r="L108" s="27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s="2" customFormat="1" ht="12" customHeight="1">
      <c r="A109" s="22"/>
      <c r="B109" s="23"/>
      <c r="C109" s="21" t="s">
        <v>14</v>
      </c>
      <c r="D109" s="22"/>
      <c r="E109" s="123"/>
      <c r="F109" s="123"/>
      <c r="G109" s="123"/>
      <c r="H109" s="123"/>
      <c r="I109" s="223"/>
      <c r="J109" s="123"/>
      <c r="K109" s="22"/>
      <c r="L109" s="27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s="2" customFormat="1" ht="16.5" customHeight="1">
      <c r="A110" s="22"/>
      <c r="B110" s="23"/>
      <c r="C110" s="22"/>
      <c r="D110" s="22"/>
      <c r="E110" s="275" t="str">
        <f>E7</f>
        <v>Fotovoltaická elektrárna JM</v>
      </c>
      <c r="F110" s="276"/>
      <c r="G110" s="276"/>
      <c r="H110" s="276"/>
      <c r="I110" s="223"/>
      <c r="J110" s="123"/>
      <c r="K110" s="22"/>
      <c r="L110" s="27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1:31" s="2" customFormat="1" ht="12" customHeight="1">
      <c r="A111" s="22"/>
      <c r="B111" s="23"/>
      <c r="C111" s="21" t="s">
        <v>103</v>
      </c>
      <c r="D111" s="22"/>
      <c r="E111" s="123"/>
      <c r="F111" s="123"/>
      <c r="G111" s="123"/>
      <c r="H111" s="123"/>
      <c r="I111" s="223"/>
      <c r="J111" s="123"/>
      <c r="K111" s="22"/>
      <c r="L111" s="27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1:31" s="2" customFormat="1" ht="16.5" customHeight="1">
      <c r="A112" s="22"/>
      <c r="B112" s="23"/>
      <c r="C112" s="22"/>
      <c r="D112" s="22"/>
      <c r="E112" s="273" t="str">
        <f>E9</f>
        <v>06 - VRN</v>
      </c>
      <c r="F112" s="274"/>
      <c r="G112" s="274"/>
      <c r="H112" s="274"/>
      <c r="I112" s="223"/>
      <c r="J112" s="123"/>
      <c r="K112" s="22"/>
      <c r="L112" s="27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1:65" s="2" customFormat="1" ht="6.95" customHeight="1">
      <c r="A113" s="22"/>
      <c r="B113" s="23"/>
      <c r="C113" s="22"/>
      <c r="D113" s="22"/>
      <c r="E113" s="123"/>
      <c r="F113" s="123"/>
      <c r="G113" s="123"/>
      <c r="H113" s="123"/>
      <c r="I113" s="223"/>
      <c r="J113" s="123"/>
      <c r="K113" s="22"/>
      <c r="L113" s="27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1:65" s="2" customFormat="1" ht="12" customHeight="1">
      <c r="A114" s="22"/>
      <c r="B114" s="23"/>
      <c r="C114" s="21" t="s">
        <v>18</v>
      </c>
      <c r="D114" s="22"/>
      <c r="E114" s="123"/>
      <c r="F114" s="127" t="str">
        <f>F12</f>
        <v xml:space="preserve">VŠE v Praze, ul. Ekonomická 957, Praha 4 </v>
      </c>
      <c r="G114" s="123"/>
      <c r="H114" s="123"/>
      <c r="I114" s="224" t="s">
        <v>20</v>
      </c>
      <c r="J114" s="129" t="str">
        <f>IF(J12="","",J12)</f>
        <v>20. 1. 2025</v>
      </c>
      <c r="K114" s="22"/>
      <c r="L114" s="27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1:65" s="2" customFormat="1" ht="6.95" customHeight="1">
      <c r="A115" s="22"/>
      <c r="B115" s="23"/>
      <c r="C115" s="22"/>
      <c r="D115" s="22"/>
      <c r="E115" s="123"/>
      <c r="F115" s="123"/>
      <c r="G115" s="123"/>
      <c r="H115" s="123"/>
      <c r="I115" s="223"/>
      <c r="J115" s="123"/>
      <c r="K115" s="22"/>
      <c r="L115" s="27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1:65" s="2" customFormat="1" ht="15.2" customHeight="1">
      <c r="A116" s="22"/>
      <c r="B116" s="23"/>
      <c r="C116" s="21" t="s">
        <v>22</v>
      </c>
      <c r="D116" s="22"/>
      <c r="E116" s="123"/>
      <c r="F116" s="127" t="str">
        <f>E15</f>
        <v>Vysoká škola ekonomická v Praze</v>
      </c>
      <c r="G116" s="123"/>
      <c r="H116" s="123"/>
      <c r="I116" s="224" t="s">
        <v>30</v>
      </c>
      <c r="J116" s="149" t="str">
        <f>E21</f>
        <v xml:space="preserve"> </v>
      </c>
      <c r="K116" s="22"/>
      <c r="L116" s="27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1:65" s="2" customFormat="1" ht="15.2" customHeight="1">
      <c r="A117" s="22"/>
      <c r="B117" s="23"/>
      <c r="C117" s="21" t="s">
        <v>28</v>
      </c>
      <c r="D117" s="22"/>
      <c r="E117" s="123"/>
      <c r="F117" s="127" t="str">
        <f>IF(E18="","",E18)</f>
        <v xml:space="preserve"> </v>
      </c>
      <c r="G117" s="123"/>
      <c r="H117" s="123"/>
      <c r="I117" s="224" t="s">
        <v>32</v>
      </c>
      <c r="J117" s="149" t="str">
        <f>E24</f>
        <v>Ing. Milan Dušek</v>
      </c>
      <c r="K117" s="22"/>
      <c r="L117" s="27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1:65" s="2" customFormat="1" ht="10.35" customHeight="1">
      <c r="A118" s="22"/>
      <c r="B118" s="23"/>
      <c r="C118" s="22"/>
      <c r="D118" s="22"/>
      <c r="E118" s="123"/>
      <c r="F118" s="123"/>
      <c r="G118" s="123"/>
      <c r="H118" s="123"/>
      <c r="I118" s="223"/>
      <c r="J118" s="123"/>
      <c r="K118" s="22"/>
      <c r="L118" s="27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1:65" s="11" customFormat="1" ht="29.25" customHeight="1">
      <c r="A119" s="86"/>
      <c r="B119" s="87"/>
      <c r="C119" s="88" t="s">
        <v>124</v>
      </c>
      <c r="D119" s="89" t="s">
        <v>60</v>
      </c>
      <c r="E119" s="160" t="s">
        <v>56</v>
      </c>
      <c r="F119" s="160" t="s">
        <v>57</v>
      </c>
      <c r="G119" s="160" t="s">
        <v>125</v>
      </c>
      <c r="H119" s="160" t="s">
        <v>126</v>
      </c>
      <c r="I119" s="238" t="s">
        <v>127</v>
      </c>
      <c r="J119" s="161" t="s">
        <v>107</v>
      </c>
      <c r="K119" s="90" t="s">
        <v>128</v>
      </c>
      <c r="L119" s="91"/>
      <c r="M119" s="43" t="s">
        <v>1</v>
      </c>
      <c r="N119" s="44" t="s">
        <v>39</v>
      </c>
      <c r="O119" s="44" t="s">
        <v>129</v>
      </c>
      <c r="P119" s="44" t="s">
        <v>130</v>
      </c>
      <c r="Q119" s="44" t="s">
        <v>131</v>
      </c>
      <c r="R119" s="44" t="s">
        <v>132</v>
      </c>
      <c r="S119" s="44" t="s">
        <v>133</v>
      </c>
      <c r="T119" s="45" t="s">
        <v>134</v>
      </c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</row>
    <row r="120" spans="1:65" s="2" customFormat="1" ht="22.9" customHeight="1">
      <c r="A120" s="22"/>
      <c r="B120" s="23"/>
      <c r="C120" s="50" t="s">
        <v>135</v>
      </c>
      <c r="D120" s="22"/>
      <c r="E120" s="123"/>
      <c r="F120" s="123"/>
      <c r="G120" s="123"/>
      <c r="H120" s="123"/>
      <c r="I120" s="223"/>
      <c r="J120" s="169">
        <f>BK120</f>
        <v>0</v>
      </c>
      <c r="K120" s="22"/>
      <c r="L120" s="23"/>
      <c r="M120" s="46"/>
      <c r="N120" s="38"/>
      <c r="O120" s="47"/>
      <c r="P120" s="92">
        <f>P121</f>
        <v>0</v>
      </c>
      <c r="Q120" s="47"/>
      <c r="R120" s="92">
        <f>R121</f>
        <v>0</v>
      </c>
      <c r="S120" s="47"/>
      <c r="T120" s="93">
        <f>T121</f>
        <v>0</v>
      </c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T120" s="15" t="s">
        <v>74</v>
      </c>
      <c r="AU120" s="15" t="s">
        <v>109</v>
      </c>
      <c r="BK120" s="94">
        <f>BK121</f>
        <v>0</v>
      </c>
    </row>
    <row r="121" spans="1:65" s="12" customFormat="1" ht="25.9" customHeight="1">
      <c r="B121" s="95"/>
      <c r="D121" s="96" t="s">
        <v>74</v>
      </c>
      <c r="E121" s="175" t="s">
        <v>99</v>
      </c>
      <c r="F121" s="175" t="s">
        <v>580</v>
      </c>
      <c r="G121" s="176"/>
      <c r="H121" s="176"/>
      <c r="I121" s="239"/>
      <c r="J121" s="177">
        <f>BK121</f>
        <v>0</v>
      </c>
      <c r="L121" s="95"/>
      <c r="M121" s="97"/>
      <c r="N121" s="98"/>
      <c r="O121" s="98"/>
      <c r="P121" s="99">
        <f>P122+P124+P126</f>
        <v>0</v>
      </c>
      <c r="Q121" s="98"/>
      <c r="R121" s="99">
        <f>R122+R124+R126</f>
        <v>0</v>
      </c>
      <c r="S121" s="98"/>
      <c r="T121" s="100">
        <f>T122+T124+T126</f>
        <v>0</v>
      </c>
      <c r="AR121" s="96" t="s">
        <v>159</v>
      </c>
      <c r="AT121" s="101" t="s">
        <v>74</v>
      </c>
      <c r="AU121" s="101" t="s">
        <v>75</v>
      </c>
      <c r="AY121" s="96" t="s">
        <v>138</v>
      </c>
      <c r="BK121" s="102">
        <f>BK122+BK124+BK126</f>
        <v>0</v>
      </c>
    </row>
    <row r="122" spans="1:65" s="12" customFormat="1" ht="22.9" customHeight="1">
      <c r="B122" s="95"/>
      <c r="D122" s="96" t="s">
        <v>74</v>
      </c>
      <c r="E122" s="183" t="s">
        <v>581</v>
      </c>
      <c r="F122" s="183" t="s">
        <v>582</v>
      </c>
      <c r="G122" s="176"/>
      <c r="H122" s="176"/>
      <c r="I122" s="239"/>
      <c r="J122" s="184">
        <f>BK122</f>
        <v>0</v>
      </c>
      <c r="L122" s="95"/>
      <c r="M122" s="97"/>
      <c r="N122" s="98"/>
      <c r="O122" s="98"/>
      <c r="P122" s="99">
        <f>P123</f>
        <v>0</v>
      </c>
      <c r="Q122" s="98"/>
      <c r="R122" s="99">
        <f>R123</f>
        <v>0</v>
      </c>
      <c r="S122" s="98"/>
      <c r="T122" s="100">
        <f>T123</f>
        <v>0</v>
      </c>
      <c r="AR122" s="96" t="s">
        <v>159</v>
      </c>
      <c r="AT122" s="101" t="s">
        <v>74</v>
      </c>
      <c r="AU122" s="101" t="s">
        <v>83</v>
      </c>
      <c r="AY122" s="96" t="s">
        <v>138</v>
      </c>
      <c r="BK122" s="102">
        <f>BK123</f>
        <v>0</v>
      </c>
    </row>
    <row r="123" spans="1:65" s="2" customFormat="1" ht="16.5" customHeight="1">
      <c r="A123" s="22"/>
      <c r="B123" s="103"/>
      <c r="C123" s="104" t="s">
        <v>83</v>
      </c>
      <c r="D123" s="104" t="s">
        <v>140</v>
      </c>
      <c r="E123" s="185" t="s">
        <v>583</v>
      </c>
      <c r="F123" s="186" t="s">
        <v>582</v>
      </c>
      <c r="G123" s="187" t="s">
        <v>456</v>
      </c>
      <c r="H123" s="188">
        <v>0.02</v>
      </c>
      <c r="I123" s="338">
        <v>0</v>
      </c>
      <c r="J123" s="189">
        <f>ROUND(I123*H123,2)</f>
        <v>0</v>
      </c>
      <c r="K123" s="105"/>
      <c r="L123" s="23"/>
      <c r="M123" s="106" t="s">
        <v>1</v>
      </c>
      <c r="N123" s="107" t="s">
        <v>40</v>
      </c>
      <c r="O123" s="108">
        <v>0</v>
      </c>
      <c r="P123" s="108">
        <f>O123*H123</f>
        <v>0</v>
      </c>
      <c r="Q123" s="108">
        <v>0</v>
      </c>
      <c r="R123" s="108">
        <f>Q123*H123</f>
        <v>0</v>
      </c>
      <c r="S123" s="108">
        <v>0</v>
      </c>
      <c r="T123" s="109">
        <f>S123*H123</f>
        <v>0</v>
      </c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R123" s="110" t="s">
        <v>584</v>
      </c>
      <c r="AT123" s="110" t="s">
        <v>140</v>
      </c>
      <c r="AU123" s="110" t="s">
        <v>85</v>
      </c>
      <c r="AY123" s="15" t="s">
        <v>138</v>
      </c>
      <c r="BE123" s="111">
        <f>IF(N123="základní",J123,0)</f>
        <v>0</v>
      </c>
      <c r="BF123" s="111">
        <f>IF(N123="snížená",J123,0)</f>
        <v>0</v>
      </c>
      <c r="BG123" s="111">
        <f>IF(N123="zákl. přenesená",J123,0)</f>
        <v>0</v>
      </c>
      <c r="BH123" s="111">
        <f>IF(N123="sníž. přenesená",J123,0)</f>
        <v>0</v>
      </c>
      <c r="BI123" s="111">
        <f>IF(N123="nulová",J123,0)</f>
        <v>0</v>
      </c>
      <c r="BJ123" s="15" t="s">
        <v>83</v>
      </c>
      <c r="BK123" s="111">
        <f>ROUND(I123*H123,2)</f>
        <v>0</v>
      </c>
      <c r="BL123" s="15" t="s">
        <v>584</v>
      </c>
      <c r="BM123" s="110" t="s">
        <v>585</v>
      </c>
    </row>
    <row r="124" spans="1:65" s="12" customFormat="1" ht="22.9" customHeight="1">
      <c r="B124" s="95"/>
      <c r="D124" s="96" t="s">
        <v>74</v>
      </c>
      <c r="E124" s="183" t="s">
        <v>586</v>
      </c>
      <c r="F124" s="183" t="s">
        <v>593</v>
      </c>
      <c r="G124" s="176"/>
      <c r="H124" s="176"/>
      <c r="I124" s="239"/>
      <c r="J124" s="184">
        <f>BK124</f>
        <v>0</v>
      </c>
      <c r="L124" s="95"/>
      <c r="M124" s="97"/>
      <c r="N124" s="98"/>
      <c r="O124" s="98"/>
      <c r="P124" s="99">
        <f>P125</f>
        <v>0</v>
      </c>
      <c r="Q124" s="98"/>
      <c r="R124" s="99">
        <f>R125</f>
        <v>0</v>
      </c>
      <c r="S124" s="98"/>
      <c r="T124" s="100">
        <f>T125</f>
        <v>0</v>
      </c>
      <c r="AR124" s="96" t="s">
        <v>159</v>
      </c>
      <c r="AT124" s="101" t="s">
        <v>74</v>
      </c>
      <c r="AU124" s="101" t="s">
        <v>83</v>
      </c>
      <c r="AY124" s="96" t="s">
        <v>138</v>
      </c>
      <c r="BK124" s="102">
        <f>BK125</f>
        <v>0</v>
      </c>
    </row>
    <row r="125" spans="1:65" s="2" customFormat="1" ht="16.5" customHeight="1">
      <c r="A125" s="22"/>
      <c r="B125" s="103"/>
      <c r="C125" s="104" t="s">
        <v>85</v>
      </c>
      <c r="D125" s="104" t="s">
        <v>140</v>
      </c>
      <c r="E125" s="185" t="s">
        <v>587</v>
      </c>
      <c r="F125" s="186" t="s">
        <v>594</v>
      </c>
      <c r="G125" s="187" t="s">
        <v>456</v>
      </c>
      <c r="H125" s="188">
        <v>0.01</v>
      </c>
      <c r="I125" s="338">
        <v>0</v>
      </c>
      <c r="J125" s="189">
        <f>ROUND(I125*H125,2)</f>
        <v>0</v>
      </c>
      <c r="K125" s="105"/>
      <c r="L125" s="23"/>
      <c r="M125" s="106" t="s">
        <v>1</v>
      </c>
      <c r="N125" s="107" t="s">
        <v>40</v>
      </c>
      <c r="O125" s="108">
        <v>0</v>
      </c>
      <c r="P125" s="108">
        <f>O125*H125</f>
        <v>0</v>
      </c>
      <c r="Q125" s="108">
        <v>0</v>
      </c>
      <c r="R125" s="108">
        <f>Q125*H125</f>
        <v>0</v>
      </c>
      <c r="S125" s="108">
        <v>0</v>
      </c>
      <c r="T125" s="109">
        <f>S125*H125</f>
        <v>0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R125" s="110" t="s">
        <v>584</v>
      </c>
      <c r="AT125" s="110" t="s">
        <v>140</v>
      </c>
      <c r="AU125" s="110" t="s">
        <v>85</v>
      </c>
      <c r="AY125" s="15" t="s">
        <v>138</v>
      </c>
      <c r="BE125" s="111">
        <f>IF(N125="základní",J125,0)</f>
        <v>0</v>
      </c>
      <c r="BF125" s="111">
        <f>IF(N125="snížená",J125,0)</f>
        <v>0</v>
      </c>
      <c r="BG125" s="111">
        <f>IF(N125="zákl. přenesená",J125,0)</f>
        <v>0</v>
      </c>
      <c r="BH125" s="111">
        <f>IF(N125="sníž. přenesená",J125,0)</f>
        <v>0</v>
      </c>
      <c r="BI125" s="111">
        <f>IF(N125="nulová",J125,0)</f>
        <v>0</v>
      </c>
      <c r="BJ125" s="15" t="s">
        <v>83</v>
      </c>
      <c r="BK125" s="111">
        <f>ROUND(I125*H125,2)</f>
        <v>0</v>
      </c>
      <c r="BL125" s="15" t="s">
        <v>584</v>
      </c>
      <c r="BM125" s="110" t="s">
        <v>588</v>
      </c>
    </row>
    <row r="126" spans="1:65" s="12" customFormat="1" ht="22.9" customHeight="1">
      <c r="B126" s="95"/>
      <c r="D126" s="96" t="s">
        <v>74</v>
      </c>
      <c r="E126" s="183" t="s">
        <v>589</v>
      </c>
      <c r="F126" s="183" t="s">
        <v>590</v>
      </c>
      <c r="G126" s="176"/>
      <c r="H126" s="176"/>
      <c r="I126" s="239"/>
      <c r="J126" s="184">
        <f>BK126</f>
        <v>0</v>
      </c>
      <c r="L126" s="95"/>
      <c r="M126" s="97"/>
      <c r="N126" s="98"/>
      <c r="O126" s="98"/>
      <c r="P126" s="99">
        <f>P127</f>
        <v>0</v>
      </c>
      <c r="Q126" s="98"/>
      <c r="R126" s="99">
        <f>R127</f>
        <v>0</v>
      </c>
      <c r="S126" s="98"/>
      <c r="T126" s="100">
        <f>T127</f>
        <v>0</v>
      </c>
      <c r="AR126" s="96" t="s">
        <v>159</v>
      </c>
      <c r="AT126" s="101" t="s">
        <v>74</v>
      </c>
      <c r="AU126" s="101" t="s">
        <v>83</v>
      </c>
      <c r="AY126" s="96" t="s">
        <v>138</v>
      </c>
      <c r="BK126" s="102">
        <f>BK127</f>
        <v>0</v>
      </c>
    </row>
    <row r="127" spans="1:65" s="2" customFormat="1" ht="16.5" customHeight="1">
      <c r="A127" s="22"/>
      <c r="B127" s="103"/>
      <c r="C127" s="104" t="s">
        <v>152</v>
      </c>
      <c r="D127" s="104" t="s">
        <v>140</v>
      </c>
      <c r="E127" s="185" t="s">
        <v>591</v>
      </c>
      <c r="F127" s="186" t="s">
        <v>590</v>
      </c>
      <c r="G127" s="187" t="s">
        <v>456</v>
      </c>
      <c r="H127" s="188">
        <v>0</v>
      </c>
      <c r="I127" s="338">
        <v>0</v>
      </c>
      <c r="J127" s="189">
        <f>ROUND(I127*H127,2)</f>
        <v>0</v>
      </c>
      <c r="K127" s="105"/>
      <c r="L127" s="23"/>
      <c r="M127" s="116" t="s">
        <v>1</v>
      </c>
      <c r="N127" s="117" t="s">
        <v>40</v>
      </c>
      <c r="O127" s="118">
        <v>0</v>
      </c>
      <c r="P127" s="118">
        <f>O127*H127</f>
        <v>0</v>
      </c>
      <c r="Q127" s="118">
        <v>0</v>
      </c>
      <c r="R127" s="118">
        <f>Q127*H127</f>
        <v>0</v>
      </c>
      <c r="S127" s="118">
        <v>0</v>
      </c>
      <c r="T127" s="119">
        <f>S127*H127</f>
        <v>0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R127" s="110" t="s">
        <v>584</v>
      </c>
      <c r="AT127" s="110" t="s">
        <v>140</v>
      </c>
      <c r="AU127" s="110" t="s">
        <v>85</v>
      </c>
      <c r="AY127" s="15" t="s">
        <v>138</v>
      </c>
      <c r="BE127" s="111">
        <f>IF(N127="základní",J127,0)</f>
        <v>0</v>
      </c>
      <c r="BF127" s="111">
        <f>IF(N127="snížená",J127,0)</f>
        <v>0</v>
      </c>
      <c r="BG127" s="111">
        <f>IF(N127="zákl. přenesená",J127,0)</f>
        <v>0</v>
      </c>
      <c r="BH127" s="111">
        <f>IF(N127="sníž. přenesená",J127,0)</f>
        <v>0</v>
      </c>
      <c r="BI127" s="111">
        <f>IF(N127="nulová",J127,0)</f>
        <v>0</v>
      </c>
      <c r="BJ127" s="15" t="s">
        <v>83</v>
      </c>
      <c r="BK127" s="111">
        <f>ROUND(I127*H127,2)</f>
        <v>0</v>
      </c>
      <c r="BL127" s="15" t="s">
        <v>584</v>
      </c>
      <c r="BM127" s="110" t="s">
        <v>592</v>
      </c>
    </row>
    <row r="128" spans="1:65" s="2" customFormat="1" ht="6.95" customHeight="1">
      <c r="A128" s="22"/>
      <c r="B128" s="32"/>
      <c r="C128" s="33"/>
      <c r="D128" s="33"/>
      <c r="E128" s="147"/>
      <c r="F128" s="147"/>
      <c r="G128" s="147"/>
      <c r="H128" s="147"/>
      <c r="I128" s="233"/>
      <c r="J128" s="147"/>
      <c r="K128" s="33"/>
      <c r="L128" s="23"/>
      <c r="M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</sheetData>
  <sheetProtection password="CA50" sheet="1" objects="1" scenarios="1"/>
  <autoFilter ref="C119:K127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E67"/>
  <sheetViews>
    <sheetView topLeftCell="A4" workbookViewId="0">
      <selection activeCell="R80" sqref="R80:R82"/>
    </sheetView>
  </sheetViews>
  <sheetFormatPr defaultRowHeight="11.25"/>
  <sheetData>
    <row r="1" spans="1:109" ht="18">
      <c r="A1" s="240" t="s">
        <v>596</v>
      </c>
      <c r="B1" s="241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</row>
    <row r="2" spans="1:109" ht="12.75">
      <c r="A2" s="242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</row>
    <row r="3" spans="1:109" ht="12.75">
      <c r="A3" s="242" t="s">
        <v>597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</row>
    <row r="4" spans="1:109" ht="12.75">
      <c r="A4" s="242" t="s">
        <v>598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</row>
    <row r="5" spans="1:109" ht="12.75">
      <c r="A5" s="243" t="s">
        <v>599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</row>
    <row r="6" spans="1:109" ht="12.75">
      <c r="A6" s="243" t="s">
        <v>600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</row>
    <row r="7" spans="1:109" ht="12.75">
      <c r="A7" s="244">
        <v>39660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</row>
    <row r="8" spans="1:109" ht="12.75">
      <c r="A8" s="243">
        <v>17</v>
      </c>
      <c r="B8" s="243" t="s">
        <v>601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</row>
    <row r="9" spans="1:109" ht="12.75">
      <c r="A9" s="243" t="s">
        <v>602</v>
      </c>
      <c r="B9" s="243" t="s">
        <v>603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</row>
    <row r="10" spans="1:109" ht="12.75">
      <c r="A10" s="243" t="s">
        <v>604</v>
      </c>
      <c r="B10" s="243" t="s">
        <v>605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</row>
    <row r="11" spans="1:109" ht="12.75">
      <c r="A11" s="243" t="s">
        <v>606</v>
      </c>
      <c r="B11" s="243" t="s">
        <v>607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</row>
    <row r="12" spans="1:109" ht="12.75">
      <c r="A12" s="243" t="s">
        <v>608</v>
      </c>
      <c r="B12" s="243" t="s">
        <v>609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</row>
    <row r="13" spans="1:109" ht="12.75">
      <c r="A13" s="243" t="s">
        <v>610</v>
      </c>
      <c r="B13" s="243" t="s">
        <v>611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</row>
    <row r="14" spans="1:109" ht="12.75">
      <c r="A14" s="243" t="s">
        <v>612</v>
      </c>
      <c r="B14" s="243" t="s">
        <v>613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</row>
    <row r="15" spans="1:109" ht="12.75">
      <c r="A15" s="243" t="s">
        <v>614</v>
      </c>
      <c r="B15" s="243" t="s">
        <v>615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</row>
    <row r="16" spans="1:109" ht="12.75">
      <c r="A16" s="243" t="s">
        <v>616</v>
      </c>
      <c r="B16" s="243" t="s">
        <v>617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</row>
    <row r="17" spans="1:109" ht="12.75">
      <c r="A17" s="243" t="s">
        <v>618</v>
      </c>
      <c r="B17" s="243" t="s">
        <v>619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</row>
    <row r="18" spans="1:109" ht="12.75">
      <c r="A18" s="243" t="s">
        <v>620</v>
      </c>
      <c r="B18" s="243" t="s">
        <v>621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</row>
    <row r="19" spans="1:109" ht="12.75">
      <c r="A19" s="243" t="s">
        <v>622</v>
      </c>
      <c r="B19" s="243" t="s">
        <v>623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</row>
    <row r="20" spans="1:109" ht="12.75">
      <c r="A20" s="243" t="s">
        <v>624</v>
      </c>
      <c r="B20" s="243" t="s">
        <v>625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</row>
    <row r="21" spans="1:109" ht="12.75">
      <c r="A21" s="243" t="s">
        <v>626</v>
      </c>
      <c r="B21" s="243" t="s">
        <v>627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</row>
    <row r="22" spans="1:109" ht="12.75">
      <c r="A22" s="243" t="s">
        <v>628</v>
      </c>
      <c r="B22" s="243" t="s">
        <v>629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</row>
    <row r="23" spans="1:109" ht="12.75">
      <c r="A23" s="243" t="s">
        <v>630</v>
      </c>
      <c r="B23" s="243" t="s">
        <v>631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</row>
    <row r="24" spans="1:109" ht="12.75">
      <c r="A24" s="243" t="s">
        <v>632</v>
      </c>
      <c r="B24" s="243" t="s">
        <v>633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</row>
    <row r="25" spans="1:109" ht="12.75">
      <c r="A25" s="243" t="s">
        <v>634</v>
      </c>
      <c r="B25" s="243" t="s">
        <v>635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</row>
    <row r="26" spans="1:109" ht="12.75">
      <c r="A26" s="243" t="s">
        <v>636</v>
      </c>
      <c r="B26" s="243" t="s">
        <v>637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</row>
    <row r="27" spans="1:109" ht="12.75">
      <c r="A27" s="243" t="s">
        <v>638</v>
      </c>
      <c r="B27" s="243" t="s">
        <v>639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</row>
    <row r="28" spans="1:109" ht="12.75">
      <c r="A28" s="243" t="s">
        <v>640</v>
      </c>
      <c r="B28" s="243" t="s">
        <v>641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</row>
    <row r="29" spans="1:109" ht="12.75">
      <c r="A29" s="243" t="s">
        <v>642</v>
      </c>
      <c r="B29" s="243" t="s">
        <v>643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</row>
    <row r="30" spans="1:109" ht="12.75">
      <c r="A30" s="243" t="s">
        <v>644</v>
      </c>
      <c r="B30" s="243" t="s">
        <v>645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</row>
    <row r="31" spans="1:109" ht="12.75">
      <c r="A31" s="243" t="s">
        <v>646</v>
      </c>
      <c r="B31" s="243" t="s">
        <v>647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</row>
    <row r="32" spans="1:109" ht="12.75">
      <c r="A32" s="243" t="s">
        <v>648</v>
      </c>
      <c r="B32" s="243" t="s">
        <v>649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</row>
    <row r="33" spans="1:109" ht="12.75">
      <c r="A33" s="243" t="s">
        <v>650</v>
      </c>
      <c r="B33" s="243" t="s">
        <v>651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</row>
    <row r="34" spans="1:109" ht="12.75">
      <c r="A34" s="243" t="s">
        <v>652</v>
      </c>
      <c r="B34" s="243" t="s">
        <v>653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</row>
    <row r="35" spans="1:109" ht="12.75">
      <c r="A35" s="243" t="s">
        <v>654</v>
      </c>
      <c r="B35" s="243" t="s">
        <v>655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  <c r="DE35" s="120"/>
    </row>
    <row r="36" spans="1:109" ht="12.75">
      <c r="A36" s="243" t="s">
        <v>656</v>
      </c>
      <c r="B36" s="243" t="s">
        <v>657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</row>
    <row r="37" spans="1:109" ht="12.75">
      <c r="A37" s="243" t="s">
        <v>658</v>
      </c>
      <c r="B37" s="243" t="s">
        <v>659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</row>
    <row r="38" spans="1:109" ht="12.75">
      <c r="A38" s="243" t="s">
        <v>660</v>
      </c>
      <c r="B38" s="243" t="s">
        <v>661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</row>
    <row r="39" spans="1:109" ht="12.75">
      <c r="A39" s="243" t="s">
        <v>662</v>
      </c>
      <c r="B39" s="243" t="s">
        <v>663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</row>
    <row r="40" spans="1:109" ht="12.75">
      <c r="A40" s="243" t="s">
        <v>664</v>
      </c>
      <c r="B40" s="243" t="s">
        <v>665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</row>
    <row r="41" spans="1:109" ht="12.75">
      <c r="A41" s="243" t="s">
        <v>666</v>
      </c>
      <c r="B41" s="243" t="s">
        <v>667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</row>
    <row r="42" spans="1:109" ht="12.75">
      <c r="A42" s="243" t="s">
        <v>668</v>
      </c>
      <c r="B42" s="243" t="s">
        <v>669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</row>
    <row r="43" spans="1:109" ht="12.75">
      <c r="A43" s="243" t="s">
        <v>670</v>
      </c>
      <c r="B43" s="243" t="s">
        <v>671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</row>
    <row r="44" spans="1:109" ht="12.75">
      <c r="A44" s="243" t="s">
        <v>672</v>
      </c>
      <c r="B44" s="243" t="s">
        <v>673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</row>
    <row r="45" spans="1:109" ht="12.75">
      <c r="A45" s="243" t="s">
        <v>674</v>
      </c>
      <c r="B45" s="243" t="s">
        <v>675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</row>
    <row r="46" spans="1:109" ht="12.75">
      <c r="A46" s="243" t="s">
        <v>676</v>
      </c>
      <c r="B46" s="243" t="s">
        <v>677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</row>
    <row r="47" spans="1:109" ht="12.75">
      <c r="A47" s="243" t="s">
        <v>678</v>
      </c>
      <c r="B47" s="243" t="s">
        <v>679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</row>
    <row r="48" spans="1:109" ht="12.75">
      <c r="A48" s="243" t="s">
        <v>680</v>
      </c>
      <c r="B48" s="243" t="s">
        <v>681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</row>
    <row r="49" spans="1:109" ht="12.75">
      <c r="A49" s="243" t="s">
        <v>682</v>
      </c>
      <c r="B49" s="243" t="s">
        <v>683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</row>
    <row r="50" spans="1:109" ht="12.75">
      <c r="A50" s="243" t="s">
        <v>684</v>
      </c>
      <c r="B50" s="243" t="s">
        <v>685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</row>
    <row r="51" spans="1:109" ht="12.75">
      <c r="A51" s="243" t="s">
        <v>686</v>
      </c>
      <c r="B51" s="243" t="s">
        <v>687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</row>
    <row r="52" spans="1:109" ht="12.75">
      <c r="A52" s="243" t="s">
        <v>688</v>
      </c>
      <c r="B52" s="243" t="s">
        <v>689</v>
      </c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</row>
    <row r="53" spans="1:109" ht="12.75">
      <c r="A53" s="243" t="s">
        <v>690</v>
      </c>
      <c r="B53" s="243" t="s">
        <v>691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</row>
    <row r="54" spans="1:109" ht="12.75">
      <c r="A54" s="243" t="s">
        <v>692</v>
      </c>
      <c r="B54" s="243" t="s">
        <v>693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</row>
    <row r="55" spans="1:109" ht="12.75">
      <c r="A55" s="243" t="s">
        <v>694</v>
      </c>
      <c r="B55" s="243" t="s">
        <v>695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</row>
    <row r="56" spans="1:109" ht="12.75">
      <c r="A56" s="243" t="s">
        <v>696</v>
      </c>
      <c r="B56" s="243" t="s">
        <v>697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</row>
    <row r="57" spans="1:109" ht="12.75">
      <c r="A57" s="243" t="s">
        <v>698</v>
      </c>
      <c r="B57" s="243" t="s">
        <v>699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</row>
    <row r="58" spans="1:109" ht="12.75">
      <c r="A58" s="243" t="s">
        <v>700</v>
      </c>
      <c r="B58" s="243" t="s">
        <v>701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</row>
    <row r="59" spans="1:109" ht="12.75">
      <c r="A59" s="243" t="s">
        <v>702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</row>
    <row r="60" spans="1:109" ht="12.75">
      <c r="A60" s="243" t="s">
        <v>703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</row>
    <row r="61" spans="1:109" ht="12.75">
      <c r="A61" s="243" t="s">
        <v>704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</row>
    <row r="62" spans="1:109" ht="12.75">
      <c r="A62" s="243" t="s">
        <v>705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120"/>
    </row>
    <row r="63" spans="1:109" ht="12.75">
      <c r="A63" s="243" t="s">
        <v>706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  <c r="DE63" s="120"/>
    </row>
    <row r="64" spans="1:109" ht="12.75">
      <c r="A64" s="243" t="s">
        <v>707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  <c r="CN64" s="120"/>
      <c r="CO64" s="120"/>
      <c r="CP64" s="120"/>
      <c r="CQ64" s="120"/>
      <c r="CR64" s="120"/>
      <c r="CS64" s="120"/>
      <c r="CT64" s="120"/>
      <c r="CU64" s="120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</row>
    <row r="65" spans="1:109" ht="12.75">
      <c r="A65" s="243" t="s">
        <v>708</v>
      </c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0"/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120"/>
      <c r="CJ65" s="120"/>
      <c r="CK65" s="120"/>
      <c r="CL65" s="120"/>
      <c r="CM65" s="120"/>
      <c r="CN65" s="120"/>
      <c r="CO65" s="120"/>
      <c r="CP65" s="120"/>
      <c r="CQ65" s="120"/>
      <c r="CR65" s="120"/>
      <c r="CS65" s="120"/>
      <c r="CT65" s="120"/>
      <c r="CU65" s="120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</row>
    <row r="66" spans="1:109" ht="12.75">
      <c r="A66" s="243" t="s">
        <v>709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</row>
    <row r="67" spans="1:109" ht="12.75">
      <c r="A67" s="243" t="s">
        <v>710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  <c r="CY67" s="120"/>
      <c r="CZ67" s="120"/>
      <c r="DA67" s="120"/>
      <c r="DB67" s="120"/>
      <c r="DC67" s="120"/>
      <c r="DD67" s="120"/>
      <c r="DE67" s="120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3"/>
  <sheetViews>
    <sheetView workbookViewId="0">
      <selection activeCell="J35" sqref="J35"/>
    </sheetView>
  </sheetViews>
  <sheetFormatPr defaultRowHeight="11.25"/>
  <sheetData>
    <row r="1" spans="1:21" ht="18">
      <c r="A1" s="245" t="s">
        <v>711</v>
      </c>
      <c r="B1" s="246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120"/>
      <c r="U1" s="120"/>
    </row>
    <row r="2" spans="1:21" ht="12.75">
      <c r="A2" s="248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120"/>
      <c r="U2" s="120"/>
    </row>
    <row r="3" spans="1:21" ht="15">
      <c r="A3" s="249" t="s">
        <v>712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120"/>
      <c r="Q3" s="120"/>
      <c r="R3" s="120"/>
      <c r="S3" s="120"/>
      <c r="T3" s="120"/>
      <c r="U3" s="120"/>
    </row>
    <row r="4" spans="1:21" ht="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120"/>
      <c r="Q4" s="120"/>
      <c r="R4" s="120"/>
      <c r="S4" s="120"/>
      <c r="T4" s="120"/>
      <c r="U4" s="120"/>
    </row>
    <row r="5" spans="1:21" ht="15">
      <c r="A5" s="249" t="s">
        <v>713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120"/>
      <c r="Q5" s="120"/>
      <c r="R5" s="120"/>
      <c r="S5" s="120"/>
      <c r="T5" s="120"/>
      <c r="U5" s="120"/>
    </row>
    <row r="6" spans="1:21" ht="15">
      <c r="A6" s="249" t="s">
        <v>714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120"/>
      <c r="Q6" s="120"/>
      <c r="R6" s="120"/>
      <c r="S6" s="120"/>
      <c r="T6" s="120"/>
      <c r="U6" s="120"/>
    </row>
    <row r="7" spans="1:21" ht="15">
      <c r="A7" s="249" t="s">
        <v>715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120"/>
      <c r="Q7" s="120"/>
      <c r="R7" s="120"/>
      <c r="S7" s="120"/>
      <c r="T7" s="120"/>
      <c r="U7" s="120"/>
    </row>
    <row r="8" spans="1:21" ht="15">
      <c r="A8" s="249" t="s">
        <v>716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120"/>
      <c r="Q8" s="120"/>
      <c r="R8" s="120"/>
      <c r="S8" s="120"/>
      <c r="T8" s="120"/>
      <c r="U8" s="120"/>
    </row>
    <row r="9" spans="1:21" ht="15">
      <c r="A9" s="249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120"/>
      <c r="Q9" s="120"/>
      <c r="R9" s="120"/>
      <c r="S9" s="120"/>
      <c r="T9" s="120"/>
      <c r="U9" s="120"/>
    </row>
    <row r="10" spans="1:21" ht="15">
      <c r="A10" s="249" t="s">
        <v>717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120"/>
      <c r="Q10" s="120"/>
      <c r="R10" s="120"/>
      <c r="S10" s="120"/>
      <c r="T10" s="120"/>
      <c r="U10" s="120"/>
    </row>
    <row r="11" spans="1:2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ht="12.75">
      <c r="A12" s="250"/>
      <c r="B12" s="250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120"/>
      <c r="U12" s="120"/>
    </row>
    <row r="13" spans="1:21" ht="12.75">
      <c r="A13" s="250"/>
      <c r="B13" s="250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120"/>
      <c r="U13" s="120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D40"/>
  <sheetViews>
    <sheetView workbookViewId="0">
      <selection activeCell="M43" sqref="L43:M44"/>
    </sheetView>
  </sheetViews>
  <sheetFormatPr defaultRowHeight="11.25"/>
  <sheetData>
    <row r="1" spans="1:134" ht="18">
      <c r="A1" s="245" t="s">
        <v>718</v>
      </c>
      <c r="B1" s="246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</row>
    <row r="2" spans="1:134" ht="12.75">
      <c r="A2" s="248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</row>
    <row r="3" spans="1:134" ht="15">
      <c r="A3" s="249" t="s">
        <v>719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  <c r="CC3" s="249"/>
      <c r="CD3" s="249"/>
      <c r="CE3" s="249"/>
      <c r="CF3" s="249"/>
      <c r="CG3" s="249"/>
      <c r="CH3" s="249"/>
      <c r="CI3" s="249"/>
      <c r="CJ3" s="249"/>
      <c r="CK3" s="249"/>
      <c r="CL3" s="249"/>
      <c r="CM3" s="249"/>
      <c r="CN3" s="249"/>
      <c r="CO3" s="249"/>
      <c r="CP3" s="249"/>
      <c r="CQ3" s="249"/>
      <c r="CR3" s="249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</row>
    <row r="4" spans="1:134" ht="15">
      <c r="A4" s="249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CF4" s="249"/>
      <c r="CG4" s="249"/>
      <c r="CH4" s="249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</row>
    <row r="5" spans="1:134" ht="15.75">
      <c r="A5" s="249" t="s">
        <v>720</v>
      </c>
      <c r="B5" s="252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9"/>
      <c r="CI5" s="249"/>
      <c r="CJ5" s="249"/>
      <c r="CK5" s="249"/>
      <c r="CL5" s="249"/>
      <c r="CM5" s="249"/>
      <c r="CN5" s="249"/>
      <c r="CO5" s="249"/>
      <c r="CP5" s="249"/>
      <c r="CQ5" s="249"/>
      <c r="CR5" s="249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/>
      <c r="ED5" s="120"/>
    </row>
    <row r="6" spans="1:134" ht="15">
      <c r="A6" s="249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49"/>
      <c r="BY6" s="249"/>
      <c r="BZ6" s="249"/>
      <c r="CA6" s="249"/>
      <c r="CB6" s="249"/>
      <c r="CC6" s="249"/>
      <c r="CD6" s="249"/>
      <c r="CE6" s="249"/>
      <c r="CF6" s="249"/>
      <c r="CG6" s="249"/>
      <c r="CH6" s="249"/>
      <c r="CI6" s="249"/>
      <c r="CJ6" s="249"/>
      <c r="CK6" s="249"/>
      <c r="CL6" s="249"/>
      <c r="CM6" s="249"/>
      <c r="CN6" s="249"/>
      <c r="CO6" s="249"/>
      <c r="CP6" s="249"/>
      <c r="CQ6" s="249"/>
      <c r="CR6" s="249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</row>
    <row r="7" spans="1:134" ht="15">
      <c r="A7" s="249" t="s">
        <v>721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</row>
    <row r="8" spans="1:134" ht="15">
      <c r="A8" s="249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</row>
    <row r="9" spans="1:134" ht="15">
      <c r="A9" s="249" t="s">
        <v>722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  <c r="CR9" s="249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</row>
    <row r="10" spans="1:134" ht="15.75">
      <c r="A10" s="249"/>
      <c r="B10" s="253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</row>
    <row r="11" spans="1:134" ht="15.75">
      <c r="A11" s="249" t="s">
        <v>723</v>
      </c>
      <c r="B11" s="253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</row>
    <row r="12" spans="1:134" ht="15.75">
      <c r="A12" s="249"/>
      <c r="B12" s="253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</row>
    <row r="13" spans="1:134" ht="15.75">
      <c r="A13" s="249"/>
      <c r="B13" s="253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</row>
    <row r="14" spans="1:134" ht="15.75">
      <c r="A14" s="249"/>
      <c r="B14" s="253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</row>
    <row r="15" spans="1:134" ht="15.75">
      <c r="A15" s="249" t="s">
        <v>724</v>
      </c>
      <c r="B15" s="253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</row>
    <row r="16" spans="1:134" ht="15.75">
      <c r="A16" s="249"/>
      <c r="B16" s="254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</row>
    <row r="17" spans="1:134" ht="15.75">
      <c r="A17" s="249" t="s">
        <v>713</v>
      </c>
      <c r="B17" s="254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</row>
    <row r="18" spans="1:134" ht="15.75">
      <c r="A18" s="249"/>
      <c r="B18" s="254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0"/>
      <c r="DV18" s="120"/>
      <c r="DW18" s="120"/>
      <c r="DX18" s="120"/>
      <c r="DY18" s="120"/>
      <c r="DZ18" s="120"/>
      <c r="EA18" s="120"/>
      <c r="EB18" s="120"/>
      <c r="EC18" s="120"/>
      <c r="ED18" s="120"/>
    </row>
    <row r="19" spans="1:134" ht="15.75">
      <c r="A19" s="249" t="s">
        <v>714</v>
      </c>
      <c r="B19" s="254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</row>
    <row r="20" spans="1:134" ht="15.75">
      <c r="A20" s="249"/>
      <c r="B20" s="254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0"/>
      <c r="ED20" s="120"/>
    </row>
    <row r="21" spans="1:134" ht="15.75">
      <c r="A21" s="249" t="s">
        <v>715</v>
      </c>
      <c r="B21" s="254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</row>
    <row r="22" spans="1:134" ht="15.75">
      <c r="A22" s="249"/>
      <c r="B22" s="254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</row>
    <row r="23" spans="1:134" ht="15.75">
      <c r="A23" s="249" t="s">
        <v>716</v>
      </c>
      <c r="B23" s="254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</row>
    <row r="24" spans="1:134" ht="15.75">
      <c r="A24" s="249"/>
      <c r="B24" s="254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9"/>
      <c r="BW24" s="249"/>
      <c r="BX24" s="249"/>
      <c r="BY24" s="249"/>
      <c r="BZ24" s="249"/>
      <c r="CA24" s="249"/>
      <c r="CB24" s="249"/>
      <c r="CC24" s="249"/>
      <c r="CD24" s="249"/>
      <c r="CE24" s="249"/>
      <c r="CF24" s="249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49"/>
      <c r="CR24" s="249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</row>
    <row r="25" spans="1:134" ht="15.75">
      <c r="A25" s="249" t="s">
        <v>717</v>
      </c>
      <c r="B25" s="254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49"/>
      <c r="CD25" s="249"/>
      <c r="CE25" s="249"/>
      <c r="CF25" s="249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</row>
    <row r="26" spans="1:134" ht="15.75">
      <c r="A26" s="249"/>
      <c r="B26" s="254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49"/>
      <c r="CR26" s="249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0"/>
      <c r="DV26" s="120"/>
      <c r="DW26" s="120"/>
      <c r="DX26" s="120"/>
      <c r="DY26" s="120"/>
      <c r="DZ26" s="120"/>
      <c r="EA26" s="120"/>
      <c r="EB26" s="120"/>
      <c r="EC26" s="120"/>
      <c r="ED26" s="120"/>
    </row>
    <row r="27" spans="1:134" ht="15.75">
      <c r="A27" s="249"/>
      <c r="B27" s="254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49"/>
      <c r="CD27" s="249"/>
      <c r="CE27" s="249"/>
      <c r="CF27" s="249"/>
      <c r="CG27" s="249"/>
      <c r="CH27" s="249"/>
      <c r="CI27" s="249"/>
      <c r="CJ27" s="249"/>
      <c r="CK27" s="249"/>
      <c r="CL27" s="249"/>
      <c r="CM27" s="249"/>
      <c r="CN27" s="249"/>
      <c r="CO27" s="249"/>
      <c r="CP27" s="249"/>
      <c r="CQ27" s="249"/>
      <c r="CR27" s="249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0"/>
      <c r="DV27" s="120"/>
      <c r="DW27" s="120"/>
      <c r="DX27" s="120"/>
      <c r="DY27" s="120"/>
      <c r="DZ27" s="120"/>
      <c r="EA27" s="120"/>
      <c r="EB27" s="120"/>
      <c r="EC27" s="120"/>
      <c r="ED27" s="120"/>
    </row>
    <row r="28" spans="1:134" ht="15.75">
      <c r="A28" s="249"/>
      <c r="B28" s="254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49"/>
      <c r="BU28" s="249"/>
      <c r="BV28" s="249"/>
      <c r="BW28" s="249"/>
      <c r="BX28" s="249"/>
      <c r="BY28" s="249"/>
      <c r="BZ28" s="249"/>
      <c r="CA28" s="249"/>
      <c r="CB28" s="249"/>
      <c r="CC28" s="249"/>
      <c r="CD28" s="249"/>
      <c r="CE28" s="249"/>
      <c r="CF28" s="249"/>
      <c r="CG28" s="249"/>
      <c r="CH28" s="249"/>
      <c r="CI28" s="249"/>
      <c r="CJ28" s="249"/>
      <c r="CK28" s="249"/>
      <c r="CL28" s="249"/>
      <c r="CM28" s="249"/>
      <c r="CN28" s="249"/>
      <c r="CO28" s="249"/>
      <c r="CP28" s="249"/>
      <c r="CQ28" s="249"/>
      <c r="CR28" s="249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DY28" s="120"/>
      <c r="DZ28" s="120"/>
      <c r="EA28" s="120"/>
      <c r="EB28" s="120"/>
      <c r="EC28" s="120"/>
      <c r="ED28" s="120"/>
    </row>
    <row r="29" spans="1:134" ht="15.75">
      <c r="A29" s="249" t="s">
        <v>725</v>
      </c>
      <c r="B29" s="254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9"/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249"/>
      <c r="CE29" s="249"/>
      <c r="CF29" s="249"/>
      <c r="CG29" s="249"/>
      <c r="CH29" s="249"/>
      <c r="CI29" s="249"/>
      <c r="CJ29" s="249"/>
      <c r="CK29" s="249"/>
      <c r="CL29" s="249"/>
      <c r="CM29" s="249"/>
      <c r="CN29" s="249"/>
      <c r="CO29" s="249"/>
      <c r="CP29" s="249"/>
      <c r="CQ29" s="249"/>
      <c r="CR29" s="249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  <c r="DT29" s="120"/>
      <c r="DU29" s="120"/>
      <c r="DV29" s="120"/>
      <c r="DW29" s="120"/>
      <c r="DX29" s="120"/>
      <c r="DY29" s="120"/>
      <c r="DZ29" s="120"/>
      <c r="EA29" s="120"/>
      <c r="EB29" s="120"/>
      <c r="EC29" s="120"/>
      <c r="ED29" s="120"/>
    </row>
    <row r="30" spans="1:134" ht="15.75">
      <c r="A30" s="249"/>
      <c r="B30" s="254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49"/>
      <c r="BT30" s="249"/>
      <c r="BU30" s="249"/>
      <c r="BV30" s="249"/>
      <c r="BW30" s="249"/>
      <c r="BX30" s="249"/>
      <c r="BY30" s="249"/>
      <c r="BZ30" s="249"/>
      <c r="CA30" s="249"/>
      <c r="CB30" s="249"/>
      <c r="CC30" s="249"/>
      <c r="CD30" s="249"/>
      <c r="CE30" s="249"/>
      <c r="CF30" s="249"/>
      <c r="CG30" s="249"/>
      <c r="CH30" s="249"/>
      <c r="CI30" s="249"/>
      <c r="CJ30" s="249"/>
      <c r="CK30" s="249"/>
      <c r="CL30" s="249"/>
      <c r="CM30" s="249"/>
      <c r="CN30" s="249"/>
      <c r="CO30" s="249"/>
      <c r="CP30" s="249"/>
      <c r="CQ30" s="249"/>
      <c r="CR30" s="249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S30" s="120"/>
      <c r="DT30" s="120"/>
      <c r="DU30" s="120"/>
      <c r="DV30" s="120"/>
      <c r="DW30" s="120"/>
      <c r="DX30" s="120"/>
      <c r="DY30" s="120"/>
      <c r="DZ30" s="120"/>
      <c r="EA30" s="120"/>
      <c r="EB30" s="120"/>
      <c r="EC30" s="120"/>
      <c r="ED30" s="120"/>
    </row>
    <row r="31" spans="1:134" ht="15.75">
      <c r="A31" s="249" t="s">
        <v>726</v>
      </c>
      <c r="B31" s="254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249"/>
      <c r="CA31" s="249"/>
      <c r="CB31" s="249"/>
      <c r="CC31" s="249"/>
      <c r="CD31" s="249"/>
      <c r="CE31" s="249"/>
      <c r="CF31" s="249"/>
      <c r="CG31" s="249"/>
      <c r="CH31" s="249"/>
      <c r="CI31" s="249"/>
      <c r="CJ31" s="249"/>
      <c r="CK31" s="249"/>
      <c r="CL31" s="249"/>
      <c r="CM31" s="249"/>
      <c r="CN31" s="249"/>
      <c r="CO31" s="249"/>
      <c r="CP31" s="249"/>
      <c r="CQ31" s="249"/>
      <c r="CR31" s="249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/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</row>
    <row r="32" spans="1:134" ht="15.75">
      <c r="A32" s="249"/>
      <c r="B32" s="254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249"/>
      <c r="CP32" s="249"/>
      <c r="CQ32" s="249"/>
      <c r="CR32" s="249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</row>
    <row r="33" spans="1:134" ht="15.75">
      <c r="A33" s="249"/>
      <c r="B33" s="254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9"/>
      <c r="BI33" s="249"/>
      <c r="BJ33" s="249"/>
      <c r="BK33" s="249"/>
      <c r="BL33" s="249"/>
      <c r="BM33" s="249"/>
      <c r="BN33" s="249"/>
      <c r="BO33" s="249"/>
      <c r="BP33" s="249"/>
      <c r="BQ33" s="249"/>
      <c r="BR33" s="249"/>
      <c r="BS33" s="249"/>
      <c r="BT33" s="249"/>
      <c r="BU33" s="249"/>
      <c r="BV33" s="249"/>
      <c r="BW33" s="249"/>
      <c r="BX33" s="249"/>
      <c r="BY33" s="249"/>
      <c r="BZ33" s="249"/>
      <c r="CA33" s="249"/>
      <c r="CB33" s="249"/>
      <c r="CC33" s="249"/>
      <c r="CD33" s="249"/>
      <c r="CE33" s="249"/>
      <c r="CF33" s="249"/>
      <c r="CG33" s="249"/>
      <c r="CH33" s="249"/>
      <c r="CI33" s="249"/>
      <c r="CJ33" s="249"/>
      <c r="CK33" s="249"/>
      <c r="CL33" s="249"/>
      <c r="CM33" s="249"/>
      <c r="CN33" s="249"/>
      <c r="CO33" s="249"/>
      <c r="CP33" s="249"/>
      <c r="CQ33" s="249"/>
      <c r="CR33" s="249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</row>
    <row r="34" spans="1:134" ht="15.75">
      <c r="A34" s="249"/>
      <c r="B34" s="254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49"/>
      <c r="BQ34" s="249"/>
      <c r="BR34" s="249"/>
      <c r="BS34" s="249"/>
      <c r="BT34" s="249"/>
      <c r="BU34" s="249"/>
      <c r="BV34" s="249"/>
      <c r="BW34" s="249"/>
      <c r="BX34" s="249"/>
      <c r="BY34" s="249"/>
      <c r="BZ34" s="249"/>
      <c r="CA34" s="249"/>
      <c r="CB34" s="249"/>
      <c r="CC34" s="249"/>
      <c r="CD34" s="249"/>
      <c r="CE34" s="249"/>
      <c r="CF34" s="249"/>
      <c r="CG34" s="249"/>
      <c r="CH34" s="249"/>
      <c r="CI34" s="249"/>
      <c r="CJ34" s="249"/>
      <c r="CK34" s="249"/>
      <c r="CL34" s="249"/>
      <c r="CM34" s="249"/>
      <c r="CN34" s="249"/>
      <c r="CO34" s="249"/>
      <c r="CP34" s="249"/>
      <c r="CQ34" s="249"/>
      <c r="CR34" s="249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</row>
    <row r="35" spans="1:134" ht="15.75">
      <c r="A35" s="249" t="s">
        <v>727</v>
      </c>
      <c r="B35" s="254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49"/>
      <c r="BS35" s="249"/>
      <c r="BT35" s="249"/>
      <c r="BU35" s="249"/>
      <c r="BV35" s="249"/>
      <c r="BW35" s="249"/>
      <c r="BX35" s="249"/>
      <c r="BY35" s="249"/>
      <c r="BZ35" s="249"/>
      <c r="CA35" s="249"/>
      <c r="CB35" s="249"/>
      <c r="CC35" s="249"/>
      <c r="CD35" s="249"/>
      <c r="CE35" s="249"/>
      <c r="CF35" s="249"/>
      <c r="CG35" s="249"/>
      <c r="CH35" s="249"/>
      <c r="CI35" s="249"/>
      <c r="CJ35" s="249"/>
      <c r="CK35" s="249"/>
      <c r="CL35" s="249"/>
      <c r="CM35" s="249"/>
      <c r="CN35" s="249"/>
      <c r="CO35" s="249"/>
      <c r="CP35" s="249"/>
      <c r="CQ35" s="249"/>
      <c r="CR35" s="249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0"/>
      <c r="DT35" s="120"/>
      <c r="DU35" s="120"/>
      <c r="DV35" s="120"/>
      <c r="DW35" s="120"/>
      <c r="DX35" s="120"/>
      <c r="DY35" s="120"/>
      <c r="DZ35" s="120"/>
      <c r="EA35" s="120"/>
      <c r="EB35" s="120"/>
      <c r="EC35" s="120"/>
      <c r="ED35" s="120"/>
    </row>
    <row r="36" spans="1:134" ht="15.75">
      <c r="A36" s="249"/>
      <c r="B36" s="254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49"/>
      <c r="BV36" s="249"/>
      <c r="BW36" s="249"/>
      <c r="BX36" s="249"/>
      <c r="BY36" s="249"/>
      <c r="BZ36" s="249"/>
      <c r="CA36" s="249"/>
      <c r="CB36" s="249"/>
      <c r="CC36" s="249"/>
      <c r="CD36" s="249"/>
      <c r="CE36" s="249"/>
      <c r="CF36" s="249"/>
      <c r="CG36" s="249"/>
      <c r="CH36" s="249"/>
      <c r="CI36" s="249"/>
      <c r="CJ36" s="249"/>
      <c r="CK36" s="249"/>
      <c r="CL36" s="249"/>
      <c r="CM36" s="249"/>
      <c r="CN36" s="249"/>
      <c r="CO36" s="249"/>
      <c r="CP36" s="249"/>
      <c r="CQ36" s="249"/>
      <c r="CR36" s="249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</row>
    <row r="37" spans="1:134" ht="15.75">
      <c r="A37" s="249" t="s">
        <v>728</v>
      </c>
      <c r="B37" s="254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49"/>
      <c r="BS37" s="249"/>
      <c r="BT37" s="249"/>
      <c r="BU37" s="249"/>
      <c r="BV37" s="249"/>
      <c r="BW37" s="249"/>
      <c r="BX37" s="249"/>
      <c r="BY37" s="249"/>
      <c r="BZ37" s="249"/>
      <c r="CA37" s="249"/>
      <c r="CB37" s="249"/>
      <c r="CC37" s="249"/>
      <c r="CD37" s="249"/>
      <c r="CE37" s="249"/>
      <c r="CF37" s="249"/>
      <c r="CG37" s="249"/>
      <c r="CH37" s="249"/>
      <c r="CI37" s="249"/>
      <c r="CJ37" s="249"/>
      <c r="CK37" s="249"/>
      <c r="CL37" s="249"/>
      <c r="CM37" s="249"/>
      <c r="CN37" s="249"/>
      <c r="CO37" s="249"/>
      <c r="CP37" s="249"/>
      <c r="CQ37" s="249"/>
      <c r="CR37" s="249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</row>
    <row r="38" spans="1:134" ht="15.75">
      <c r="A38" s="254"/>
      <c r="B38" s="254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  <c r="CQ38" s="249"/>
      <c r="CR38" s="249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0"/>
      <c r="ED38" s="120"/>
    </row>
    <row r="39" spans="1:134" ht="15.75">
      <c r="A39" s="254"/>
      <c r="B39" s="254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49"/>
      <c r="BX39" s="249"/>
      <c r="BY39" s="249"/>
      <c r="BZ39" s="249"/>
      <c r="CA39" s="249"/>
      <c r="CB39" s="249"/>
      <c r="CC39" s="249"/>
      <c r="CD39" s="249"/>
      <c r="CE39" s="249"/>
      <c r="CF39" s="249"/>
      <c r="CG39" s="249"/>
      <c r="CH39" s="249"/>
      <c r="CI39" s="249"/>
      <c r="CJ39" s="249"/>
      <c r="CK39" s="249"/>
      <c r="CL39" s="249"/>
      <c r="CM39" s="249"/>
      <c r="CN39" s="249"/>
      <c r="CO39" s="249"/>
      <c r="CP39" s="249"/>
      <c r="CQ39" s="249"/>
      <c r="CR39" s="249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  <c r="DQ39" s="120"/>
      <c r="DR39" s="120"/>
      <c r="DS39" s="120"/>
      <c r="DT39" s="120"/>
      <c r="DU39" s="120"/>
      <c r="DV39" s="120"/>
      <c r="DW39" s="120"/>
      <c r="DX39" s="120"/>
      <c r="DY39" s="120"/>
      <c r="DZ39" s="120"/>
      <c r="EA39" s="120"/>
      <c r="EB39" s="120"/>
      <c r="EC39" s="120"/>
      <c r="ED39" s="120"/>
    </row>
    <row r="40" spans="1:134" ht="15.75">
      <c r="A40" s="254"/>
      <c r="B40" s="254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  <c r="CK40" s="249"/>
      <c r="CL40" s="249"/>
      <c r="CM40" s="249"/>
      <c r="CN40" s="249"/>
      <c r="CO40" s="249"/>
      <c r="CP40" s="249"/>
      <c r="CQ40" s="249"/>
      <c r="CR40" s="249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84EB0BB67C64F921F746B94790A22" ma:contentTypeVersion="3" ma:contentTypeDescription="Vytvoří nový dokument" ma:contentTypeScope="" ma:versionID="356d8aa01448f1d8baef9f30f0ec37db">
  <xsd:schema xmlns:xsd="http://www.w3.org/2001/XMLSchema" xmlns:xs="http://www.w3.org/2001/XMLSchema" xmlns:p="http://schemas.microsoft.com/office/2006/metadata/properties" xmlns:ns2="b0cd5a69-f3c3-451e-afa9-6ad47d67848c" targetNamespace="http://schemas.microsoft.com/office/2006/metadata/properties" ma:root="true" ma:fieldsID="e5cd81c6b32a74ecb072f30dc0ea7273" ns2:_="">
    <xsd:import namespace="b0cd5a69-f3c3-451e-afa9-6ad47d6784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d5a69-f3c3-451e-afa9-6ad47d6784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C8641C-A278-465B-B27C-4C074751C5B0}"/>
</file>

<file path=customXml/itemProps2.xml><?xml version="1.0" encoding="utf-8"?>
<ds:datastoreItem xmlns:ds="http://schemas.openxmlformats.org/officeDocument/2006/customXml" ds:itemID="{FB9F6057-1E50-4F29-84FB-37AB0C663010}"/>
</file>

<file path=customXml/itemProps3.xml><?xml version="1.0" encoding="utf-8"?>
<ds:datastoreItem xmlns:ds="http://schemas.openxmlformats.org/officeDocument/2006/customXml" ds:itemID="{94F5EE16-37BC-4960-97AE-47EED748A2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14</vt:i4>
      </vt:variant>
    </vt:vector>
  </HeadingPairs>
  <TitlesOfParts>
    <vt:vector size="24" baseType="lpstr">
      <vt:lpstr>Rekapitulace stavby</vt:lpstr>
      <vt:lpstr>01 - Stavební práce</vt:lpstr>
      <vt:lpstr>02 - AC část</vt:lpstr>
      <vt:lpstr>03 - DC část</vt:lpstr>
      <vt:lpstr>04 - Konstrukce</vt:lpstr>
      <vt:lpstr>05 - Střídače a fotovolta...</vt:lpstr>
      <vt:lpstr>06 - VRN</vt:lpstr>
      <vt:lpstr>příloha č.1</vt:lpstr>
      <vt:lpstr>příloha č.2</vt:lpstr>
      <vt:lpstr>příloha č.3</vt:lpstr>
      <vt:lpstr>'01 - Stavební práce'!Názvy_tisku</vt:lpstr>
      <vt:lpstr>'02 - AC část'!Názvy_tisku</vt:lpstr>
      <vt:lpstr>'03 - DC část'!Názvy_tisku</vt:lpstr>
      <vt:lpstr>'04 - Konstrukce'!Názvy_tisku</vt:lpstr>
      <vt:lpstr>'05 - Střídače a fotovolta...'!Názvy_tisku</vt:lpstr>
      <vt:lpstr>'06 - VRN'!Názvy_tisku</vt:lpstr>
      <vt:lpstr>'Rekapitulace stavby'!Názvy_tisku</vt:lpstr>
      <vt:lpstr>'01 - Stavební práce'!Oblast_tisku</vt:lpstr>
      <vt:lpstr>'02 - AC část'!Oblast_tisku</vt:lpstr>
      <vt:lpstr>'03 - DC část'!Oblast_tisku</vt:lpstr>
      <vt:lpstr>'04 - Konstrukce'!Oblast_tisku</vt:lpstr>
      <vt:lpstr>'05 - Střídače a fotovolta...'!Oblast_tisku</vt:lpstr>
      <vt:lpstr>'06 - VRN'!Oblast_tisku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Dušek</dc:creator>
  <cp:lastModifiedBy>commander@q-projekt.cz</cp:lastModifiedBy>
  <dcterms:created xsi:type="dcterms:W3CDTF">2025-02-09T20:44:08Z</dcterms:created>
  <dcterms:modified xsi:type="dcterms:W3CDTF">2025-06-22T19:09:11Z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0x0101009C184EB0BB67C64F921F746B94790A22</vt:lpwstr>
  </property>
</Properties>
</file>