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Poptávky\24059 - Hofman - Tělocvična VŠE\O\6\"/>
    </mc:Choice>
  </mc:AlternateContent>
  <xr:revisionPtr revIDLastSave="0" documentId="13_ncr:1_{22D5B911-ADE5-4D19-8077-D27DCB6E7387}" xr6:coauthVersionLast="47" xr6:coauthVersionMax="47" xr10:uidLastSave="{00000000-0000-0000-0000-000000000000}"/>
  <bookViews>
    <workbookView xWindow="-38510" yWindow="-110" windowWidth="38620" windowHeight="21100" activeTab="4" xr2:uid="{00000000-000D-0000-FFFF-FFFF00000000}"/>
  </bookViews>
  <sheets>
    <sheet name="Rekapitulace stavby" sheetId="1" r:id="rId1"/>
    <sheet name="N - Nábytek" sheetId="2" r:id="rId2"/>
    <sheet name="S - Sportovní vybavení" sheetId="3" r:id="rId3"/>
    <sheet name="Pokyny pro vyplnění" sheetId="4" r:id="rId4"/>
    <sheet name="Příloha č.1" sheetId="5" r:id="rId5"/>
  </sheets>
  <definedNames>
    <definedName name="_xlnm._FilterDatabase" localSheetId="1" hidden="1">'N - Nábytek'!$C$78:$K$107</definedName>
    <definedName name="_xlnm._FilterDatabase" localSheetId="2" hidden="1">'S - Sportovní vybavení'!$C$85:$K$247</definedName>
    <definedName name="_xlnm.Print_Titles" localSheetId="1">'N - Nábytek'!$78:$78</definedName>
    <definedName name="_xlnm.Print_Titles" localSheetId="0">'Rekapitulace stavby'!$52:$52</definedName>
    <definedName name="_xlnm.Print_Titles" localSheetId="2">'S - Sportovní vybavení'!$85:$85</definedName>
    <definedName name="_xlnm.Print_Area" localSheetId="1">'N - Nábytek'!$C$4:$J$39,'N - Nábytek'!$C$45:$J$60,'N - Nábytek'!$C$66:$K$107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2">'S - Sportovní vybavení'!$C$4:$J$39,'S - Sportovní vybavení'!$C$45:$J$67,'S - Sportovní vybavení'!$C$73:$K$247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/>
  <c r="BI246" i="3"/>
  <c r="BH246" i="3"/>
  <c r="BG246" i="3"/>
  <c r="BF246" i="3"/>
  <c r="T246" i="3"/>
  <c r="T245" i="3"/>
  <c r="R246" i="3"/>
  <c r="R245" i="3" s="1"/>
  <c r="P246" i="3"/>
  <c r="P245" i="3" s="1"/>
  <c r="BI243" i="3"/>
  <c r="BH243" i="3"/>
  <c r="BG243" i="3"/>
  <c r="BF243" i="3"/>
  <c r="T243" i="3"/>
  <c r="R243" i="3"/>
  <c r="P243" i="3"/>
  <c r="BI241" i="3"/>
  <c r="BH241" i="3"/>
  <c r="BG241" i="3"/>
  <c r="BF241" i="3"/>
  <c r="T241" i="3"/>
  <c r="R241" i="3"/>
  <c r="P241" i="3"/>
  <c r="BI239" i="3"/>
  <c r="BH239" i="3"/>
  <c r="BG239" i="3"/>
  <c r="BF239" i="3"/>
  <c r="T239" i="3"/>
  <c r="R239" i="3"/>
  <c r="P239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30" i="3"/>
  <c r="BH230" i="3"/>
  <c r="BG230" i="3"/>
  <c r="BF230" i="3"/>
  <c r="T230" i="3"/>
  <c r="R230" i="3"/>
  <c r="P230" i="3"/>
  <c r="BI227" i="3"/>
  <c r="BH227" i="3"/>
  <c r="BG227" i="3"/>
  <c r="BF227" i="3"/>
  <c r="T227" i="3"/>
  <c r="R227" i="3"/>
  <c r="P227" i="3"/>
  <c r="BI225" i="3"/>
  <c r="BH225" i="3"/>
  <c r="BG225" i="3"/>
  <c r="BF225" i="3"/>
  <c r="T225" i="3"/>
  <c r="R225" i="3"/>
  <c r="P225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2" i="3"/>
  <c r="BH212" i="3"/>
  <c r="BG212" i="3"/>
  <c r="BF212" i="3"/>
  <c r="T212" i="3"/>
  <c r="R212" i="3"/>
  <c r="P212" i="3"/>
  <c r="BI210" i="3"/>
  <c r="BH210" i="3"/>
  <c r="BG210" i="3"/>
  <c r="BF210" i="3"/>
  <c r="T210" i="3"/>
  <c r="R210" i="3"/>
  <c r="P210" i="3"/>
  <c r="BI208" i="3"/>
  <c r="BH208" i="3"/>
  <c r="BG208" i="3"/>
  <c r="BF208" i="3"/>
  <c r="T208" i="3"/>
  <c r="R208" i="3"/>
  <c r="P208" i="3"/>
  <c r="BI206" i="3"/>
  <c r="BH206" i="3"/>
  <c r="BG206" i="3"/>
  <c r="BF206" i="3"/>
  <c r="T206" i="3"/>
  <c r="R206" i="3"/>
  <c r="P206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0" i="3"/>
  <c r="BH200" i="3"/>
  <c r="BG200" i="3"/>
  <c r="BF200" i="3"/>
  <c r="T200" i="3"/>
  <c r="R200" i="3"/>
  <c r="P200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3" i="3"/>
  <c r="BH183" i="3"/>
  <c r="BG183" i="3"/>
  <c r="BF183" i="3"/>
  <c r="T183" i="3"/>
  <c r="R183" i="3"/>
  <c r="P183" i="3"/>
  <c r="BI181" i="3"/>
  <c r="BH181" i="3"/>
  <c r="BG181" i="3"/>
  <c r="BF181" i="3"/>
  <c r="T181" i="3"/>
  <c r="R181" i="3"/>
  <c r="P181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3" i="3"/>
  <c r="BH163" i="3"/>
  <c r="BG163" i="3"/>
  <c r="BF163" i="3"/>
  <c r="T163" i="3"/>
  <c r="R163" i="3"/>
  <c r="P163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7" i="3"/>
  <c r="BH157" i="3"/>
  <c r="BG157" i="3"/>
  <c r="BF157" i="3"/>
  <c r="T157" i="3"/>
  <c r="R157" i="3"/>
  <c r="P157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8" i="3"/>
  <c r="BH128" i="3"/>
  <c r="BG128" i="3"/>
  <c r="BF128" i="3"/>
  <c r="T128" i="3"/>
  <c r="R128" i="3"/>
  <c r="P128" i="3"/>
  <c r="BI126" i="3"/>
  <c r="BH126" i="3"/>
  <c r="BG126" i="3"/>
  <c r="BF126" i="3"/>
  <c r="T126" i="3"/>
  <c r="R126" i="3"/>
  <c r="P126" i="3"/>
  <c r="BI124" i="3"/>
  <c r="BH124" i="3"/>
  <c r="BG124" i="3"/>
  <c r="BF124" i="3"/>
  <c r="T124" i="3"/>
  <c r="R124" i="3"/>
  <c r="P124" i="3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J83" i="3"/>
  <c r="J82" i="3"/>
  <c r="F82" i="3"/>
  <c r="F80" i="3"/>
  <c r="E78" i="3"/>
  <c r="J55" i="3"/>
  <c r="J54" i="3"/>
  <c r="F54" i="3"/>
  <c r="F52" i="3"/>
  <c r="E50" i="3"/>
  <c r="J18" i="3"/>
  <c r="E18" i="3"/>
  <c r="F55" i="3" s="1"/>
  <c r="J17" i="3"/>
  <c r="J12" i="3"/>
  <c r="J52" i="3"/>
  <c r="E7" i="3"/>
  <c r="E48" i="3" s="1"/>
  <c r="J37" i="2"/>
  <c r="J36" i="2"/>
  <c r="AY55" i="1" s="1"/>
  <c r="J35" i="2"/>
  <c r="AX55" i="1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J34" i="2" s="1"/>
  <c r="T102" i="2"/>
  <c r="R102" i="2"/>
  <c r="P102" i="2"/>
  <c r="BI100" i="2"/>
  <c r="BH100" i="2"/>
  <c r="BG100" i="2"/>
  <c r="BF100" i="2"/>
  <c r="T100" i="2"/>
  <c r="R100" i="2"/>
  <c r="P100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BI92" i="2"/>
  <c r="BH92" i="2"/>
  <c r="BG92" i="2"/>
  <c r="BF92" i="2"/>
  <c r="T92" i="2"/>
  <c r="R92" i="2"/>
  <c r="P92" i="2"/>
  <c r="BI90" i="2"/>
  <c r="BH90" i="2"/>
  <c r="BG90" i="2"/>
  <c r="BF90" i="2"/>
  <c r="T90" i="2"/>
  <c r="R90" i="2"/>
  <c r="P90" i="2"/>
  <c r="BI88" i="2"/>
  <c r="BH88" i="2"/>
  <c r="BG88" i="2"/>
  <c r="BF88" i="2"/>
  <c r="T88" i="2"/>
  <c r="R88" i="2"/>
  <c r="P88" i="2"/>
  <c r="BI86" i="2"/>
  <c r="BH86" i="2"/>
  <c r="BG86" i="2"/>
  <c r="BF86" i="2"/>
  <c r="T86" i="2"/>
  <c r="R86" i="2"/>
  <c r="P86" i="2"/>
  <c r="BI84" i="2"/>
  <c r="F37" i="2" s="1"/>
  <c r="BH84" i="2"/>
  <c r="BG84" i="2"/>
  <c r="BF84" i="2"/>
  <c r="T84" i="2"/>
  <c r="R84" i="2"/>
  <c r="P84" i="2"/>
  <c r="BI82" i="2"/>
  <c r="BH82" i="2"/>
  <c r="BG82" i="2"/>
  <c r="BF82" i="2"/>
  <c r="T82" i="2"/>
  <c r="R82" i="2"/>
  <c r="P82" i="2"/>
  <c r="BI80" i="2"/>
  <c r="BH80" i="2"/>
  <c r="BG80" i="2"/>
  <c r="BF80" i="2"/>
  <c r="T80" i="2"/>
  <c r="R80" i="2"/>
  <c r="P80" i="2"/>
  <c r="J76" i="2"/>
  <c r="J75" i="2"/>
  <c r="F75" i="2"/>
  <c r="F73" i="2"/>
  <c r="E71" i="2"/>
  <c r="J55" i="2"/>
  <c r="J54" i="2"/>
  <c r="F54" i="2"/>
  <c r="F52" i="2"/>
  <c r="E50" i="2"/>
  <c r="J18" i="2"/>
  <c r="E18" i="2"/>
  <c r="F76" i="2"/>
  <c r="J17" i="2"/>
  <c r="J12" i="2"/>
  <c r="J52" i="2"/>
  <c r="E7" i="2"/>
  <c r="E48" i="2" s="1"/>
  <c r="L50" i="1"/>
  <c r="AM50" i="1"/>
  <c r="AM49" i="1"/>
  <c r="L49" i="1"/>
  <c r="AM47" i="1"/>
  <c r="L47" i="1"/>
  <c r="L45" i="1"/>
  <c r="L44" i="1"/>
  <c r="BK157" i="3"/>
  <c r="J92" i="3"/>
  <c r="J187" i="3"/>
  <c r="J161" i="3"/>
  <c r="BK128" i="3"/>
  <c r="J191" i="3"/>
  <c r="J126" i="3"/>
  <c r="J82" i="2"/>
  <c r="BK124" i="3"/>
  <c r="J134" i="3"/>
  <c r="J110" i="3"/>
  <c r="J196" i="3"/>
  <c r="J179" i="3"/>
  <c r="J200" i="3"/>
  <c r="J140" i="3"/>
  <c r="J204" i="3"/>
  <c r="BK173" i="3"/>
  <c r="BK165" i="3"/>
  <c r="BK130" i="3"/>
  <c r="J102" i="2"/>
  <c r="BK152" i="3"/>
  <c r="J181" i="3"/>
  <c r="J148" i="3"/>
  <c r="J90" i="3"/>
  <c r="BK122" i="3"/>
  <c r="J171" i="3"/>
  <c r="BK191" i="3"/>
  <c r="J116" i="3"/>
  <c r="BK169" i="3"/>
  <c r="BK148" i="3"/>
  <c r="J88" i="3"/>
  <c r="J114" i="3"/>
  <c r="J189" i="3"/>
  <c r="BK243" i="3"/>
  <c r="BK189" i="3"/>
  <c r="BK227" i="3"/>
  <c r="J100" i="3"/>
  <c r="F35" i="2"/>
  <c r="BK146" i="3"/>
  <c r="BK210" i="3"/>
  <c r="BK187" i="3"/>
  <c r="AS54" i="1"/>
  <c r="BK106" i="2"/>
  <c r="J159" i="3"/>
  <c r="J104" i="3"/>
  <c r="BK86" i="2"/>
  <c r="J202" i="3"/>
  <c r="J206" i="3"/>
  <c r="BK232" i="3"/>
  <c r="J98" i="3"/>
  <c r="BK144" i="3"/>
  <c r="BK208" i="3"/>
  <c r="BK155" i="3"/>
  <c r="J80" i="2"/>
  <c r="BK215" i="3"/>
  <c r="J136" i="3"/>
  <c r="J112" i="3"/>
  <c r="BK179" i="3"/>
  <c r="BK204" i="3"/>
  <c r="BK108" i="3"/>
  <c r="J108" i="3"/>
  <c r="BK90" i="2"/>
  <c r="BK106" i="3"/>
  <c r="BK142" i="3"/>
  <c r="J235" i="3"/>
  <c r="BK116" i="3"/>
  <c r="J175" i="3"/>
  <c r="J193" i="3"/>
  <c r="J221" i="3"/>
  <c r="J198" i="3"/>
  <c r="J227" i="3"/>
  <c r="J100" i="2"/>
  <c r="J239" i="3"/>
  <c r="BK230" i="3"/>
  <c r="BK100" i="2"/>
  <c r="BK98" i="2"/>
  <c r="BK112" i="3"/>
  <c r="BK96" i="3"/>
  <c r="J122" i="3"/>
  <c r="BK84" i="2"/>
  <c r="J217" i="3"/>
  <c r="BK104" i="3"/>
  <c r="BK167" i="3"/>
  <c r="J104" i="2"/>
  <c r="BK241" i="3"/>
  <c r="BK82" i="2"/>
  <c r="BK193" i="3"/>
  <c r="BK159" i="3"/>
  <c r="J94" i="3"/>
  <c r="J130" i="3"/>
  <c r="BK132" i="3"/>
  <c r="BK239" i="3"/>
  <c r="J90" i="2"/>
  <c r="J219" i="3"/>
  <c r="J237" i="3"/>
  <c r="BK221" i="3"/>
  <c r="J106" i="3"/>
  <c r="BK114" i="3"/>
  <c r="J185" i="3"/>
  <c r="BK88" i="2"/>
  <c r="BK126" i="3"/>
  <c r="BK118" i="3"/>
  <c r="BK100" i="3"/>
  <c r="BK90" i="3"/>
  <c r="J157" i="3"/>
  <c r="BK237" i="3"/>
  <c r="BK225" i="3"/>
  <c r="J86" i="2"/>
  <c r="J165" i="3"/>
  <c r="BK138" i="3"/>
  <c r="J144" i="3"/>
  <c r="J88" i="2"/>
  <c r="BK94" i="2"/>
  <c r="BK212" i="3"/>
  <c r="J120" i="3"/>
  <c r="J138" i="3"/>
  <c r="BK134" i="3"/>
  <c r="J163" i="3"/>
  <c r="BK181" i="3"/>
  <c r="BK200" i="3"/>
  <c r="J215" i="3"/>
  <c r="BK102" i="3"/>
  <c r="BK235" i="3"/>
  <c r="J169" i="3"/>
  <c r="J92" i="2"/>
  <c r="J128" i="3"/>
  <c r="J124" i="3"/>
  <c r="BK202" i="3"/>
  <c r="J96" i="2"/>
  <c r="BK140" i="3"/>
  <c r="J84" i="2"/>
  <c r="J241" i="3"/>
  <c r="J152" i="3"/>
  <c r="J230" i="3"/>
  <c r="BK94" i="3"/>
  <c r="J102" i="3"/>
  <c r="J150" i="3"/>
  <c r="J118" i="3"/>
  <c r="J132" i="3"/>
  <c r="BK110" i="3"/>
  <c r="J243" i="3"/>
  <c r="J146" i="3"/>
  <c r="J173" i="3"/>
  <c r="F36" i="2"/>
  <c r="BK150" i="3"/>
  <c r="J142" i="3"/>
  <c r="BK96" i="2"/>
  <c r="BK98" i="3"/>
  <c r="J225" i="3"/>
  <c r="BK183" i="3"/>
  <c r="BK246" i="3"/>
  <c r="BK161" i="3"/>
  <c r="J98" i="2"/>
  <c r="BK163" i="3"/>
  <c r="J212" i="3"/>
  <c r="J155" i="3"/>
  <c r="J208" i="3"/>
  <c r="BK177" i="3"/>
  <c r="J94" i="2"/>
  <c r="BK175" i="3"/>
  <c r="BK198" i="3"/>
  <c r="J167" i="3"/>
  <c r="BK104" i="2"/>
  <c r="BK88" i="3"/>
  <c r="J106" i="2"/>
  <c r="BK92" i="3"/>
  <c r="J232" i="3"/>
  <c r="BK136" i="3"/>
  <c r="BK206" i="3"/>
  <c r="BK171" i="3"/>
  <c r="BK120" i="3"/>
  <c r="J177" i="3"/>
  <c r="J223" i="3"/>
  <c r="BK223" i="3"/>
  <c r="J246" i="3"/>
  <c r="BK102" i="2"/>
  <c r="BK217" i="3"/>
  <c r="J183" i="3"/>
  <c r="BK80" i="2"/>
  <c r="J96" i="3"/>
  <c r="BK185" i="3"/>
  <c r="BK92" i="2"/>
  <c r="BK219" i="3"/>
  <c r="BK196" i="3"/>
  <c r="J210" i="3"/>
  <c r="F34" i="2" l="1"/>
  <c r="T79" i="2"/>
  <c r="R79" i="2"/>
  <c r="T87" i="3"/>
  <c r="P79" i="2"/>
  <c r="AU55" i="1"/>
  <c r="R154" i="3"/>
  <c r="P154" i="3"/>
  <c r="P86" i="3" s="1"/>
  <c r="AU56" i="1" s="1"/>
  <c r="P214" i="3"/>
  <c r="P195" i="3"/>
  <c r="T229" i="3"/>
  <c r="R87" i="3"/>
  <c r="T195" i="3"/>
  <c r="R229" i="3"/>
  <c r="BK87" i="3"/>
  <c r="J87" i="3" s="1"/>
  <c r="J60" i="3" s="1"/>
  <c r="BK195" i="3"/>
  <c r="J195" i="3"/>
  <c r="J62" i="3" s="1"/>
  <c r="T214" i="3"/>
  <c r="T234" i="3"/>
  <c r="BK79" i="2"/>
  <c r="J79" i="2"/>
  <c r="J59" i="2" s="1"/>
  <c r="T154" i="3"/>
  <c r="R214" i="3"/>
  <c r="P234" i="3"/>
  <c r="P87" i="3"/>
  <c r="R195" i="3"/>
  <c r="BK229" i="3"/>
  <c r="J229" i="3"/>
  <c r="J64" i="3"/>
  <c r="BK234" i="3"/>
  <c r="J234" i="3"/>
  <c r="J65" i="3" s="1"/>
  <c r="BK154" i="3"/>
  <c r="J154" i="3"/>
  <c r="J61" i="3" s="1"/>
  <c r="BK214" i="3"/>
  <c r="J214" i="3"/>
  <c r="J63" i="3"/>
  <c r="P229" i="3"/>
  <c r="R234" i="3"/>
  <c r="BK245" i="3"/>
  <c r="J245" i="3"/>
  <c r="J66" i="3"/>
  <c r="BE88" i="3"/>
  <c r="E76" i="3"/>
  <c r="BE104" i="3"/>
  <c r="BE112" i="3"/>
  <c r="BE138" i="3"/>
  <c r="BE157" i="3"/>
  <c r="BE169" i="3"/>
  <c r="BE173" i="3"/>
  <c r="BE181" i="3"/>
  <c r="BE189" i="3"/>
  <c r="BE191" i="3"/>
  <c r="BE206" i="3"/>
  <c r="BE223" i="3"/>
  <c r="BE230" i="3"/>
  <c r="BE96" i="3"/>
  <c r="BE102" i="3"/>
  <c r="BE106" i="3"/>
  <c r="BE126" i="3"/>
  <c r="BE134" i="3"/>
  <c r="BE146" i="3"/>
  <c r="BE155" i="3"/>
  <c r="BE187" i="3"/>
  <c r="BE198" i="3"/>
  <c r="BE200" i="3"/>
  <c r="BE227" i="3"/>
  <c r="BE239" i="3"/>
  <c r="BE241" i="3"/>
  <c r="F83" i="3"/>
  <c r="BE118" i="3"/>
  <c r="BE128" i="3"/>
  <c r="BE142" i="3"/>
  <c r="BE193" i="3"/>
  <c r="BE217" i="3"/>
  <c r="BE235" i="3"/>
  <c r="BE243" i="3"/>
  <c r="BE108" i="3"/>
  <c r="BE124" i="3"/>
  <c r="BE132" i="3"/>
  <c r="BE202" i="3"/>
  <c r="BE204" i="3"/>
  <c r="BE221" i="3"/>
  <c r="BE237" i="3"/>
  <c r="BE246" i="3"/>
  <c r="BE150" i="3"/>
  <c r="BE171" i="3"/>
  <c r="BE177" i="3"/>
  <c r="BE185" i="3"/>
  <c r="BE140" i="3"/>
  <c r="BE144" i="3"/>
  <c r="BE159" i="3"/>
  <c r="BE232" i="3"/>
  <c r="J80" i="3"/>
  <c r="BE90" i="3"/>
  <c r="BE98" i="3"/>
  <c r="BE110" i="3"/>
  <c r="BE120" i="3"/>
  <c r="BE130" i="3"/>
  <c r="BE161" i="3"/>
  <c r="BE165" i="3"/>
  <c r="BE208" i="3"/>
  <c r="BE225" i="3"/>
  <c r="BE92" i="3"/>
  <c r="BE114" i="3"/>
  <c r="BE116" i="3"/>
  <c r="BE136" i="3"/>
  <c r="BE148" i="3"/>
  <c r="BE167" i="3"/>
  <c r="BE183" i="3"/>
  <c r="BE210" i="3"/>
  <c r="BE215" i="3"/>
  <c r="BE122" i="3"/>
  <c r="BE152" i="3"/>
  <c r="BE163" i="3"/>
  <c r="BE175" i="3"/>
  <c r="BE179" i="3"/>
  <c r="BE196" i="3"/>
  <c r="BE212" i="3"/>
  <c r="BE94" i="3"/>
  <c r="BE100" i="3"/>
  <c r="BE219" i="3"/>
  <c r="BB55" i="1"/>
  <c r="BE92" i="2"/>
  <c r="BE94" i="2"/>
  <c r="BE96" i="2"/>
  <c r="BE106" i="2"/>
  <c r="AW55" i="1"/>
  <c r="BC55" i="1"/>
  <c r="BC54" i="1" s="1"/>
  <c r="W32" i="1" s="1"/>
  <c r="BE82" i="2"/>
  <c r="BE86" i="2"/>
  <c r="F55" i="2"/>
  <c r="E69" i="2"/>
  <c r="J73" i="2"/>
  <c r="BE80" i="2"/>
  <c r="BE84" i="2"/>
  <c r="BE88" i="2"/>
  <c r="BE90" i="2"/>
  <c r="BE98" i="2"/>
  <c r="BE100" i="2"/>
  <c r="BE102" i="2"/>
  <c r="BE104" i="2"/>
  <c r="BA55" i="1"/>
  <c r="BD55" i="1"/>
  <c r="BD54" i="1" s="1"/>
  <c r="W33" i="1" s="1"/>
  <c r="F34" i="3"/>
  <c r="BA56" i="1" s="1"/>
  <c r="BA54" i="1" s="1"/>
  <c r="W30" i="1" s="1"/>
  <c r="J34" i="3"/>
  <c r="AW56" i="1" s="1"/>
  <c r="F37" i="3"/>
  <c r="BD56" i="1" s="1"/>
  <c r="F35" i="3"/>
  <c r="BB56" i="1" s="1"/>
  <c r="BB54" i="1" s="1"/>
  <c r="W31" i="1" s="1"/>
  <c r="F36" i="3"/>
  <c r="BC56" i="1"/>
  <c r="J30" i="2" l="1"/>
  <c r="R86" i="3"/>
  <c r="T86" i="3"/>
  <c r="AG55" i="1"/>
  <c r="BK86" i="3"/>
  <c r="J86" i="3"/>
  <c r="J30" i="3" s="1"/>
  <c r="AG56" i="1" s="1"/>
  <c r="AU54" i="1"/>
  <c r="F33" i="3"/>
  <c r="AZ56" i="1" s="1"/>
  <c r="J33" i="2"/>
  <c r="AV55" i="1" s="1"/>
  <c r="AT55" i="1" s="1"/>
  <c r="F33" i="2"/>
  <c r="AZ55" i="1" s="1"/>
  <c r="AY54" i="1"/>
  <c r="AX54" i="1"/>
  <c r="J33" i="3"/>
  <c r="AV56" i="1" s="1"/>
  <c r="AT56" i="1" s="1"/>
  <c r="AW54" i="1"/>
  <c r="AK30" i="1"/>
  <c r="AN56" i="1" l="1"/>
  <c r="AG54" i="1"/>
  <c r="AK26" i="1" s="1"/>
  <c r="AN55" i="1"/>
  <c r="J59" i="3"/>
  <c r="J39" i="3"/>
  <c r="J39" i="2"/>
  <c r="AZ54" i="1"/>
  <c r="W29" i="1" s="1"/>
  <c r="AV54" i="1" l="1"/>
  <c r="AK29" i="1"/>
  <c r="AK35" i="1"/>
  <c r="AT54" i="1" l="1"/>
  <c r="AN54" i="1"/>
</calcChain>
</file>

<file path=xl/sharedStrings.xml><?xml version="1.0" encoding="utf-8"?>
<sst xmlns="http://schemas.openxmlformats.org/spreadsheetml/2006/main" count="2720" uniqueCount="796">
  <si>
    <t>Export Komplet</t>
  </si>
  <si>
    <t>VZ</t>
  </si>
  <si>
    <t>2.0</t>
  </si>
  <si>
    <t>ZAMOK</t>
  </si>
  <si>
    <t>False</t>
  </si>
  <si>
    <t>{1257bf4f-8ee1-4c63-98b5-30298d44015c}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</si>
  <si>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</si>
  <si>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</si>
  <si>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</si>
  <si>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</si>
  <si>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</si>
  <si>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</si>
  <si>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</si>
  <si>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</si>
  <si>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SK24059-I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</si>
  <si>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</si>
  <si>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</si>
  <si>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tělocvičny a zázemí ve staré budově VŠE - Interiér</t>
  </si>
  <si>
    <t>KSO:</t>
  </si>
  <si>
    <t/>
  </si>
  <si>
    <t>CC-CZ:</t>
  </si>
  <si>
    <t>Místo:</t>
  </si>
  <si>
    <t xml:space="preserve"> </t>
  </si>
  <si>
    <t>Datum:</t>
  </si>
  <si>
    <t>25. 11. 2024</t>
  </si>
  <si>
    <t>Zadavatel:</t>
  </si>
  <si>
    <t>IČ:</t>
  </si>
  <si>
    <t>VŠE v Praze</t>
  </si>
  <si>
    <t>DIČ:</t>
  </si>
  <si>
    <t>Účastník:</t>
  </si>
  <si>
    <t>Vyplň údaj</t>
  </si>
  <si>
    <t>Projektant:</t>
  </si>
  <si>
    <t>ing. arch Eva Melicharová</t>
  </si>
  <si>
    <t>True</t>
  </si>
  <si>
    <t>Zpracovatel:</t>
  </si>
  <si>
    <t>Martin Škrabal</t>
  </si>
  <si>
    <t>Poznámka:</t>
  </si>
  <si>
    <t xml:space="preserve">- Soupis prací je sestaven s využitím Cenové soustavy ÚRS - 2024 01_x000D_
- V ceně položek jsou obsaženy veškeré náklady, které jsou potřeba k plnohodnotné realizaci těchto položek_x000D_
- Cena každé položky zahrnuje zaměření in situ, výrobní dokumentaci, výrobu, dodávku, montáž, dopravu, přesuny hmot, detaily vč. úprav navazujících konstrukcí_x000D_
- Cena každé položky zahrnuje veškerá duševní vlastnictví, projektové a inženýrské práce, které se k realizaci a používání předmětu položek váží_x000D_
- Cena každé položky také zahrnuje její vzorování před její realizací v reálné velikosti na stavbě (vzorky mohou být vyžadovány i opakovaně)_x000D_
- V souhrnné ceně díla je zohledněna hodnota zařízení staveniště_x000D_
- Pokud se údaje v rozpočtu rozchází s jinými částmi dokumentace, platí data uvedená v rozpočtu_x000D_
- Vzhledem ke skutečnosti, že nebyly provedeny sondy, doporučuje se oceňovat položky na základě vizuální obhlídky místa plnění_x000D_
_x000D_
- Nakládání s odpady vzniklými v průběhu provádění díla bude řízeno dle Přílohy č. 1                                                   -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</si>
  <si>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</si>
  <si>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</si>
  <si>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</si>
  <si>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</si>
  <si>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</si>
  <si>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</si>
  <si>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</si>
  <si>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</si>
  <si>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</si>
  <si>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</si>
  <si>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</si>
  <si>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</si>
  <si>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</si>
  <si>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</si>
  <si>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</si>
  <si>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</si>
  <si>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</si>
  <si>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</si>
  <si>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</si>
  <si>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</si>
  <si>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</si>
  <si>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</si>
  <si>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</si>
  <si>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</si>
  <si>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</si>
  <si>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</si>
  <si>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</si>
  <si>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</si>
  <si>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</si>
  <si>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</si>
  <si>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</si>
  <si>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</si>
  <si>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</si>
  <si>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</si>
  <si>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</si>
  <si>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</si>
  <si>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</si>
  <si>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</si>
  <si>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</si>
  <si>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N</t>
  </si>
  <si>
    <t>Nábytek</t>
  </si>
  <si>
    <t>STA</t>
  </si>
  <si>
    <t>1</t>
  </si>
  <si>
    <t>{c9db1577-518b-403a-96f1-36ae67e2bee2}</t>
  </si>
  <si>
    <t>2</t>
  </si>
  <si>
    <t>S</t>
  </si>
  <si>
    <t>Sportovní vybavení</t>
  </si>
  <si>
    <t>{01cf035b-e58a-4d73-89cf-b34fdbf22381}</t>
  </si>
  <si>
    <t>KRYCÍ LIST SOUPISU PRACÍ</t>
  </si>
  <si>
    <t>Objekt:</t>
  </si>
  <si>
    <t>N - Nábytek</t>
  </si>
  <si>
    <t xml:space="preserve">- Soupis prací je sestaven s využitím Cenové soustavy ÚRS - 2024 01 - V ceně položek jsou obsaženy veškeré náklady, které jsou potřeba k plnohodnotné realizaci těchto položek - Cena každé položky zahrnuje zaměření in situ, výrobní dokumentaci, výrobu, dodávku, montáž, dopravu, přesuny hmot, detaily vč. úprav navazujících konstrukcí - Cena každé položky zahrnuje veškerá duševní vlastnictví, projektové a inženýrské práce, které se k realizaci a používání předmětu položek váží - Cena každé položky také zahrnuje její vzorování před její realizací v reálné velikosti na stavbě (vzorky mohou být vyžadovány i opakovaně) - V souhrnné ceně díla je zohledněna hodnota zařízení staveniště - Pokud se údaje v rozpočtu rozchází s jinými částmi dokumentace, platí data uvedená v rozpočtu - Vzhledem ke skutečnosti, že nebyly provedeny sondy, doporučuje se oceňovat položky na základě vizuální obhlídky místa plnění  - Nakládání s odpady vzniklými v průběhu provádění díla bude řízeno dle Přílohy č. 1                                                   - </t>
  </si>
  <si>
    <t>REKAPITULACE ČLENĚNÍ SOUPISU PRACÍ</t>
  </si>
  <si>
    <t>Kód dílu - Popis</t>
  </si>
  <si>
    <t>Cena celkem [CZK]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</si>
  <si>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</si>
  <si>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</si>
  <si>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</si>
  <si>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</si>
  <si>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</si>
  <si>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</si>
  <si>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</si>
  <si>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</si>
  <si>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</si>
  <si>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</si>
  <si>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</si>
  <si>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</si>
  <si>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</si>
  <si>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</si>
  <si>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</si>
  <si>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M1</t>
  </si>
  <si>
    <t>ŽIDLE KANCELÁŘSKÁ Židle kancelářská se síťovinou na opěráku a čalouněným  Sedákem, černé plasty,  synchronní mechanismus s aretací v  výškově nastavitelná bederní opěrka, výškově nastavitelné područky s měkkou dotykovou plochou, výškové nastavení sedáku p</t>
  </si>
  <si>
    <t>ks</t>
  </si>
  <si>
    <t>4</t>
  </si>
  <si>
    <t>ROZPOCET</t>
  </si>
  <si>
    <t>PP</t>
  </si>
  <si>
    <t>ŽIDLE KANCELÁŘSKÁ Židle kancelářská se síťovinou na opěráku a čalouněným Sedákem, černé plasty, synchronní mechanismus s aretací v výškově nastavitelná bederní opěrka, výškově nastavitelné područky s měkkou dotykovou plochou, výškové nastavení sedáku plynovým pístem, moderní plastová báze, kolečka Ø 50 mm pro měkké podlahy. Výška sedáku 440-515 mm.</t>
  </si>
  <si>
    <t>M2</t>
  </si>
  <si>
    <t>ŽIDLE JÍDELNÍ  Konferenční/jídelní židle se sedákem i opěrákem  z přírodního dřeva, odolná kovová konstrukce, nosnost 120 kg  nohy židle jsou opatřeny plastovými koncovkami</t>
  </si>
  <si>
    <t>ŽIDLE JÍDELNÍ Konferenční/jídelní židle se sedákem i opěrákem z přírodního dřeva, odolná kovová konstrukce, nosnost 120 kg nohy židle jsou opatřeny plastovými koncovkami</t>
  </si>
  <si>
    <t>3</t>
  </si>
  <si>
    <t>M3</t>
  </si>
  <si>
    <t>ŽIDLE KONFERENČNÍ Konferenční/jídelní židle se sedákem z látky  a síťovaným opěrákem,  odolná kovová konstrukce, nosnost 120 kg,  praktické opěrky pro oporu loktů, stohovatelná</t>
  </si>
  <si>
    <t>6</t>
  </si>
  <si>
    <t>ŽIDLE KONFERENČNÍ Konferenční/jídelní židle se sedákem z látky a síťovaným opěrákem, odolná kovová konstrukce, nosnost 120 kg, praktické opěrky pro oporu loktů, stohovatelná</t>
  </si>
  <si>
    <t>M4</t>
  </si>
  <si>
    <t>KANCELÁŘSKÝ PSACÍ STŮL  ROZMĚRY: (š+h+v)1600 x 800 x 750   stabilní podnož ze čtvercových profilů (barva šedostříbrná) stolová deska je vyrobena z laminované dřevotřísky tl. 18 mm,  hrany jsou olepeny odolnou ABS hranou, dezén: buk povrchová úprava kovový</t>
  </si>
  <si>
    <t>8</t>
  </si>
  <si>
    <t>KANCELÁŘSKÝ PSACÍ STŮL ROZMĚRY: (š+h+v)1600 x 800 x 750 stabilní podnož ze čtvercových profilů (barva šedostříbrná) stolová deska je vyrobena z laminované dřevotřísky tl. 18 mm, hrany jsou olepeny odolnou ABS hranou, dezén: buk povrchová úprava kovových částí práškovým vypalovacím lakem</t>
  </si>
  <si>
    <t>5</t>
  </si>
  <si>
    <t>M5</t>
  </si>
  <si>
    <t>KANCELÁŘSKÝ MOBILNÍ KONTEJNER ROZMĚRY: (š+h+v) 430 x 546 x 619  Z laminované dřevotřísky o síle 18 mm, ABS 1 mm,  centrální cylindrický zámek se dvěma klíči,  plastové zásuvky s nosností 5 kg, madla z leštěného hliníku  barva korpusu bílá, dezén: buk pojí</t>
  </si>
  <si>
    <t>10</t>
  </si>
  <si>
    <t>KANCELÁŘSKÝ MOBILNÍ KONTEJNER ROZMĚRY: (š+h+v) 430 x 546 x 619 Z laminované dřevotřísky o síle 18 mm, ABS 1 mm, centrální cylindrický zámek se dvěma klíči, plastové zásuvky s nosností 5 kg, madla z leštěného hliníku barva korpusu bílá, dezén: buk pojízdný s kolečky</t>
  </si>
  <si>
    <t>M6</t>
  </si>
  <si>
    <t>KOMBINOVANÁ KANCELÁŘSKÁ SKŘÍŇ ROZMĚRY: (š+h+v) 800 x 420 x 1781  z laminované dřevotřísky o síle 18 mm, ABS 1 mm dveře a horní krycí desky (jsou součástí skříní) v dezénu dřeva police o síle 25 mm na kovových čepech, ABS 1 mm dveře uzamykatelné cylindrick</t>
  </si>
  <si>
    <t>KOMBINOVANÁ KANCELÁŘSKÁ SKŘÍŇ ROZMĚRY: (š+h+v) 800 x 420 x 1781 z laminované dřevotřísky o síle 18 mm, ABS 1 mm dveře a horní krycí desky (jsou součástí skříní) v dezénu dřeva police o síle 25 mm na kovových čepech, ABS 1 mm dveře uzamykatelné cylindrickým zámkem se dvěma klíči kovová madla z leštěného hliníku barva korpusu bílá, dezén: buk</t>
  </si>
  <si>
    <t>7</t>
  </si>
  <si>
    <t>M7</t>
  </si>
  <si>
    <t>ŠATNÍ SKŘÍŇ ROZMĚRY: (š+h+v) 430 x 546 x 619  Z laminované dřevotřísky o síle 18 mm, ABS 1 mm,  centrální cylindrický zámek se dvěma klíči,   madla z leštěného hliníku  barva korpusu bílá, dezén: buk pojízdný s kolečky</t>
  </si>
  <si>
    <t>14</t>
  </si>
  <si>
    <t>ŠATNÍ SKŘÍŇ ROZMĚRY: (š+h+v) 430 x 546 x 619 Z laminované dřevotřísky o síle 18 mm, ABS 1 mm, centrální cylindrický zámek se dvěma klíči, madla z leštěného hliníku barva korpusu bílá, dezén: buk pojízdný s kolečky</t>
  </si>
  <si>
    <t>M8</t>
  </si>
  <si>
    <t>NÍZKÁ KANCELÁŘSKÁ SKŘÍŇ ROZMĚRY: (š+h+v) 800 x 420 x 740  z laminované dřevotřísky o síle 18 mm, ABS 1 mm dveře a horní krycí desky (jsou součástí skříní) v dezénu dřeva police o síle 25 mm na kovových čepech, ABS 1 mm dveře uzamykatelné cylindrickým zámk</t>
  </si>
  <si>
    <t>16</t>
  </si>
  <si>
    <t>NÍZKÁ KANCELÁŘSKÁ SKŘÍŇ ROZMĚRY: (š+h+v) 800 x 420 x 740 z laminované dřevotřísky o síle 18 mm, ABS 1 mm dveře a horní krycí desky (jsou součástí skříní) v dezénu dřeva police o síle 25 mm na kovových čepech, ABS 1 mm dveře uzamykatelné cylindrickým zámkem se dvěma klíči kovová madla z leštěného hliníku barva korpusu bílá, dezén: buk</t>
  </si>
  <si>
    <t>9</t>
  </si>
  <si>
    <t>M9</t>
  </si>
  <si>
    <t xml:space="preserve">KOVOVÁ ŠATNÍ SKŘÍŇKA (2 ODDÍLY) ROZMĚRY: (š+h+v) 600 x 500 x 1850  dvoudveřová šatní skříň s naloženými dveřmi  konstrukce vyrobena z kvalitního ocelového plechu o tloušťce 0,6 mm otvory v bocích korpusu pro vzájemné spojení do řad  uvnitř každého oddílů </t>
  </si>
  <si>
    <t>18</t>
  </si>
  <si>
    <t>KOVOVÁ ŠATNÍ SKŘÍŇKA (2 ODDÍLY) ROZMĚRY: (š+h+v) 600 x 500 x 1850 dvoudveřová šatní skříň s naloženými dveřmi konstrukce vyrobena z kvalitního ocelového plechu o tloušťce 0,6 mm otvory v bocích korpusu pro vzájemné spojení do řad uvnitř každého oddílů je nerezová šatní tyč a plastové háčky cirkulace vzduchu pomocí větracích otvorů umístěných v zadní části s cylindrickým zámkem a dvěma klíči</t>
  </si>
  <si>
    <t>M10</t>
  </si>
  <si>
    <t>ŠATNÍ LAVICE S ROŠTEM NA BOTY ROZMĚRY LAVICE: (š+h+v) 1500 x 280 x 420 ROZMĚRY VĚŠÁKU: délka 1500, počet háčků 10 Lavice: konstrukce z ocelových profilů  povrchová úprava práškovým lakem, barva šedá  sedací část z laminované dřevotřísky s 2 mm ABS hranou,</t>
  </si>
  <si>
    <t>20</t>
  </si>
  <si>
    <t>ŠATNÍ LAVICE S ROŠTEM NA BOTY ROZMĚRY LAVICE: (š+h+v) 1500 x 280 x 420 ROZMĚRY VĚŠÁKU: délka 1500, počet háčků 10 Lavice: konstrukce z ocelových profilů povrchová úprava práškovým lakem, barva šedá sedací část z laminované dřevotřísky s 2 mm ABS hranou, dezén: buk konce noh jsou opatřeny plastovými ucpávkami Věšáková lišta: dřevěná lišta (buk), kovové háčky</t>
  </si>
  <si>
    <t>11</t>
  </si>
  <si>
    <t>M11</t>
  </si>
  <si>
    <t>PRACOVNÍ STŮL DÍLENSKÝ ROZMĚRY: (š+h+v) 2000 x 800 x 850  Kovová pevná noha + zásuvková dílenská skříňka na nářadí deska stolu - buková spárovka Skříňka je vybavena 2 policemi</t>
  </si>
  <si>
    <t>22</t>
  </si>
  <si>
    <t>PRACOVNÍ STŮL DÍLENSKÝ ROZMĚRY: (š+h+v) 2000 x 800 x 850 Kovová pevná noha + zásuvková dílenská skříňka na nářadí deska stolu - buková spárovka Skříňka je vybavena 2 policemi</t>
  </si>
  <si>
    <t>M12</t>
  </si>
  <si>
    <t>PRACOVNÍ STŮL DÍLENSKÝ ROZMĚRY: (š+h+v) 1500 x 685 x 850  Kovová pevná noha + zásuvková dílenská skříňka na nářadí deska stolu - buková spárovka Skříňka je vybavena 2 policemi</t>
  </si>
  <si>
    <t>24</t>
  </si>
  <si>
    <t>PRACOVNÍ STŮL DÍLENSKÝ ROZMĚRY: (š+h+v) 1500 x 685 x 850 Kovová pevná noha + zásuvková dílenská skříňka na nářadí deska stolu - buková spárovka Skříňka je vybavena 2 policemi</t>
  </si>
  <si>
    <t>T1a</t>
  </si>
  <si>
    <t>soubor</t>
  </si>
  <si>
    <t>-653522554</t>
  </si>
  <si>
    <t xml:space="preserve">Kuchyňská linka - dle specifikace </t>
  </si>
  <si>
    <t>15</t>
  </si>
  <si>
    <t>T1b</t>
  </si>
  <si>
    <t>-311592963</t>
  </si>
  <si>
    <t>Spotřebiče do kuchyňské linky</t>
  </si>
  <si>
    <t>S - Sportovní vybavení</t>
  </si>
  <si>
    <t>D2 - Vybavení funkční zóna:</t>
  </si>
  <si>
    <t>D3 - Posilovna:</t>
  </si>
  <si>
    <t>D4 - Posilovna - lezci</t>
  </si>
  <si>
    <t xml:space="preserve">D5 - Volejbal: </t>
  </si>
  <si>
    <t>D6 - Florbal:</t>
  </si>
  <si>
    <t>D1 - Stará tělocvična</t>
  </si>
  <si>
    <t>D8 - Basketbal</t>
  </si>
  <si>
    <t>D2</t>
  </si>
  <si>
    <t>Vybavení funkční zóna:</t>
  </si>
  <si>
    <t>Pol10</t>
  </si>
  <si>
    <t>Bumper Kotouče  10 KG</t>
  </si>
  <si>
    <t>294879634</t>
  </si>
  <si>
    <t>Bumper Kotouče 10 KG</t>
  </si>
  <si>
    <t>Pol11</t>
  </si>
  <si>
    <t>Bumper Kotouče  15 KG</t>
  </si>
  <si>
    <t>675770162</t>
  </si>
  <si>
    <t>Bumper Kotouče 15 KG</t>
  </si>
  <si>
    <t>Pol12</t>
  </si>
  <si>
    <t>Bumper Kotouče  20 KG</t>
  </si>
  <si>
    <t>570236670</t>
  </si>
  <si>
    <t>Bumper Kotouče 20 KG</t>
  </si>
  <si>
    <t>Pol13</t>
  </si>
  <si>
    <t>Trap Bar osa</t>
  </si>
  <si>
    <t>-851214180</t>
  </si>
  <si>
    <t>Pol14</t>
  </si>
  <si>
    <t>Posilovací  Lano</t>
  </si>
  <si>
    <t>-1314712082</t>
  </si>
  <si>
    <t>Posilovací Lano</t>
  </si>
  <si>
    <t>Pol15</t>
  </si>
  <si>
    <t>Zátěžový vak 10 kg</t>
  </si>
  <si>
    <t>370839525</t>
  </si>
  <si>
    <t>Pol16</t>
  </si>
  <si>
    <t>Zátěžový vak 15 kg</t>
  </si>
  <si>
    <t>-1054113364</t>
  </si>
  <si>
    <t>Pol17</t>
  </si>
  <si>
    <t>Zátěžový vak</t>
  </si>
  <si>
    <t>-2121915179</t>
  </si>
  <si>
    <t>Pol18</t>
  </si>
  <si>
    <t>Stojan Hexa Jednoručky - páry 2,5 kg - 30 Kg</t>
  </si>
  <si>
    <t>1132000728</t>
  </si>
  <si>
    <t>Pol19</t>
  </si>
  <si>
    <t>Slam Ball 7kg</t>
  </si>
  <si>
    <t>-751825283</t>
  </si>
  <si>
    <t>Pol20</t>
  </si>
  <si>
    <t>Slam Ball 10kg</t>
  </si>
  <si>
    <t>-1666915352</t>
  </si>
  <si>
    <t>Pol21</t>
  </si>
  <si>
    <t>Slam Ball 15 kg</t>
  </si>
  <si>
    <t>1715907967</t>
  </si>
  <si>
    <t>13</t>
  </si>
  <si>
    <t>Pol22</t>
  </si>
  <si>
    <t>WallBall 7 kg</t>
  </si>
  <si>
    <t>1575457786</t>
  </si>
  <si>
    <t>Pol23</t>
  </si>
  <si>
    <t>WallBall 10kg</t>
  </si>
  <si>
    <t>-759846032</t>
  </si>
  <si>
    <t>Pol24</t>
  </si>
  <si>
    <t>Macebell 7,5 Kg</t>
  </si>
  <si>
    <t>-1738520905</t>
  </si>
  <si>
    <t>Pol25</t>
  </si>
  <si>
    <t>Macebell 10 kg</t>
  </si>
  <si>
    <t>-392916492</t>
  </si>
  <si>
    <t>17</t>
  </si>
  <si>
    <t>Pol26</t>
  </si>
  <si>
    <t>Macebell 12,5 kg</t>
  </si>
  <si>
    <t>355065038</t>
  </si>
  <si>
    <t>Pol27</t>
  </si>
  <si>
    <t>zátěžové saně</t>
  </si>
  <si>
    <t>-1157752057</t>
  </si>
  <si>
    <t>19</t>
  </si>
  <si>
    <t>Pol28</t>
  </si>
  <si>
    <t>Gymnastické kruhy</t>
  </si>
  <si>
    <t>1389454862</t>
  </si>
  <si>
    <t>Pol29</t>
  </si>
  <si>
    <t>Plyo Box</t>
  </si>
  <si>
    <t>851461300</t>
  </si>
  <si>
    <t>Pol3</t>
  </si>
  <si>
    <t>Kettlebell  8 Kg</t>
  </si>
  <si>
    <t>-1946936425</t>
  </si>
  <si>
    <t>Kettlebell 8 Kg</t>
  </si>
  <si>
    <t>Pol30</t>
  </si>
  <si>
    <t>gymnastická žíněnka</t>
  </si>
  <si>
    <t>-993684529</t>
  </si>
  <si>
    <t>23</t>
  </si>
  <si>
    <t>Pol31</t>
  </si>
  <si>
    <t>Florbal branka</t>
  </si>
  <si>
    <t>372352704</t>
  </si>
  <si>
    <t>648075333</t>
  </si>
  <si>
    <t>25</t>
  </si>
  <si>
    <t>Pol32</t>
  </si>
  <si>
    <t>Podložky 7mm  140x60</t>
  </si>
  <si>
    <t>1112527994</t>
  </si>
  <si>
    <t>Podložky 7mm 140x60</t>
  </si>
  <si>
    <t>26</t>
  </si>
  <si>
    <t>Pol33</t>
  </si>
  <si>
    <t>Bulgarian split squat</t>
  </si>
  <si>
    <t>1463687107</t>
  </si>
  <si>
    <t>27</t>
  </si>
  <si>
    <t>Pol34</t>
  </si>
  <si>
    <t>Reakční světla</t>
  </si>
  <si>
    <t>-515990529</t>
  </si>
  <si>
    <t>28</t>
  </si>
  <si>
    <t>Pol4</t>
  </si>
  <si>
    <t>Kettlebell  12 Kg</t>
  </si>
  <si>
    <t>1443122907</t>
  </si>
  <si>
    <t>Kettlebell 12 Kg</t>
  </si>
  <si>
    <t>29</t>
  </si>
  <si>
    <t>Pol5</t>
  </si>
  <si>
    <t>Kettlebell  16 Kg</t>
  </si>
  <si>
    <t>-161040358</t>
  </si>
  <si>
    <t>Kettlebell 16 Kg</t>
  </si>
  <si>
    <t>30</t>
  </si>
  <si>
    <t>Pol6</t>
  </si>
  <si>
    <t>Kettlebell  20Kg</t>
  </si>
  <si>
    <t>866482045</t>
  </si>
  <si>
    <t>Kettlebell 20Kg</t>
  </si>
  <si>
    <t>31</t>
  </si>
  <si>
    <t>Pol7</t>
  </si>
  <si>
    <t>Kettlebell  24 Kg</t>
  </si>
  <si>
    <t>200425111</t>
  </si>
  <si>
    <t>Kettlebell 24 Kg</t>
  </si>
  <si>
    <t>32</t>
  </si>
  <si>
    <t>Pol8</t>
  </si>
  <si>
    <t>Olympijská osa</t>
  </si>
  <si>
    <t>915017999</t>
  </si>
  <si>
    <t>33</t>
  </si>
  <si>
    <t>Pol9</t>
  </si>
  <si>
    <t>Bumper Kotouče  5 KG</t>
  </si>
  <si>
    <t>1874444638</t>
  </si>
  <si>
    <t>Bumper Kotouče 5 KG</t>
  </si>
  <si>
    <t>D3</t>
  </si>
  <si>
    <t>Posilovna:</t>
  </si>
  <si>
    <t>34</t>
  </si>
  <si>
    <t>Pol35</t>
  </si>
  <si>
    <t>Dřepovací klec</t>
  </si>
  <si>
    <t>1228148769</t>
  </si>
  <si>
    <t>35</t>
  </si>
  <si>
    <t>Pol36</t>
  </si>
  <si>
    <t>Polohovací lavice</t>
  </si>
  <si>
    <t>-1583619595</t>
  </si>
  <si>
    <t>36</t>
  </si>
  <si>
    <t>Pol37</t>
  </si>
  <si>
    <t>Jednoručky hexa 2,5 -30 Kg</t>
  </si>
  <si>
    <t>-927126789</t>
  </si>
  <si>
    <t>37</t>
  </si>
  <si>
    <t>Pol38</t>
  </si>
  <si>
    <t>Posilovací stroj (ref. Výrobek: Lat pulldown V27)</t>
  </si>
  <si>
    <t>1675898700</t>
  </si>
  <si>
    <t>38</t>
  </si>
  <si>
    <t>Pol39</t>
  </si>
  <si>
    <t>Posilovací stroj - Lavice přítahy na záda + speciální Osa</t>
  </si>
  <si>
    <t>-104446226</t>
  </si>
  <si>
    <t>39</t>
  </si>
  <si>
    <t>Pol40</t>
  </si>
  <si>
    <t>Posilovací stroj  (ref. Výrobek: Pull down 407)</t>
  </si>
  <si>
    <t>-215885650</t>
  </si>
  <si>
    <t>Posilovací stroj (ref. Výrobek: Pull down 407)</t>
  </si>
  <si>
    <t>40</t>
  </si>
  <si>
    <t>Pol41</t>
  </si>
  <si>
    <t>Posilovací stroj   (ref. Výriobek Incline chest press 402)</t>
  </si>
  <si>
    <t>29888249</t>
  </si>
  <si>
    <t>Posilovací stroj (ref. Výriobek Incline chest press 402)</t>
  </si>
  <si>
    <t>41</t>
  </si>
  <si>
    <t>Pol42</t>
  </si>
  <si>
    <t>Rovná lavice</t>
  </si>
  <si>
    <t>-1269016251</t>
  </si>
  <si>
    <t>42</t>
  </si>
  <si>
    <t>Pol43</t>
  </si>
  <si>
    <t>Bradla na cvičení přenosná</t>
  </si>
  <si>
    <t>-623033488</t>
  </si>
  <si>
    <t>43</t>
  </si>
  <si>
    <t>Pol44</t>
  </si>
  <si>
    <t>BOSU</t>
  </si>
  <si>
    <t>777329791</t>
  </si>
  <si>
    <t>44</t>
  </si>
  <si>
    <t>Pol45</t>
  </si>
  <si>
    <t>Válec pěnový 900x150</t>
  </si>
  <si>
    <t>-566513795</t>
  </si>
  <si>
    <t>45</t>
  </si>
  <si>
    <t>Pol46</t>
  </si>
  <si>
    <t>VIPR 6kg</t>
  </si>
  <si>
    <t>919912697</t>
  </si>
  <si>
    <t>46</t>
  </si>
  <si>
    <t>Pol47</t>
  </si>
  <si>
    <t>Vipr 8Kg</t>
  </si>
  <si>
    <t>23348579</t>
  </si>
  <si>
    <t>47</t>
  </si>
  <si>
    <t>Pol48</t>
  </si>
  <si>
    <t>Vipr 10 Kg</t>
  </si>
  <si>
    <t>-263320650</t>
  </si>
  <si>
    <t>48</t>
  </si>
  <si>
    <t>Pol49</t>
  </si>
  <si>
    <t>Flowin</t>
  </si>
  <si>
    <t>-319523725</t>
  </si>
  <si>
    <t>49</t>
  </si>
  <si>
    <t>Pol50</t>
  </si>
  <si>
    <t>RIP Trainer</t>
  </si>
  <si>
    <t>-911314435</t>
  </si>
  <si>
    <t>50</t>
  </si>
  <si>
    <t>Pol51</t>
  </si>
  <si>
    <t>Zátěžová tyč  6 kg</t>
  </si>
  <si>
    <t>490736333</t>
  </si>
  <si>
    <t>Zátěžová tyč 6 kg</t>
  </si>
  <si>
    <t>51</t>
  </si>
  <si>
    <t>Pol52</t>
  </si>
  <si>
    <t>Zátěžová tyč 10kg</t>
  </si>
  <si>
    <t>733207783</t>
  </si>
  <si>
    <t>52</t>
  </si>
  <si>
    <t>Pol53</t>
  </si>
  <si>
    <t>Zátěžová tyč 8kg</t>
  </si>
  <si>
    <t>1907501947</t>
  </si>
  <si>
    <t>53</t>
  </si>
  <si>
    <t>Pol54</t>
  </si>
  <si>
    <t>Protahovací tyč 150cm</t>
  </si>
  <si>
    <t>-1955545227</t>
  </si>
  <si>
    <t>D4</t>
  </si>
  <si>
    <t>Posilovna - lezci</t>
  </si>
  <si>
    <t>54</t>
  </si>
  <si>
    <t>Pol55</t>
  </si>
  <si>
    <t>Quad block</t>
  </si>
  <si>
    <t>355904933</t>
  </si>
  <si>
    <t>55</t>
  </si>
  <si>
    <t>Pol56</t>
  </si>
  <si>
    <t>Heavy roller</t>
  </si>
  <si>
    <t>1851013161</t>
  </si>
  <si>
    <t>56</t>
  </si>
  <si>
    <t>Pol57</t>
  </si>
  <si>
    <t>lifting pin</t>
  </si>
  <si>
    <t>1471562318</t>
  </si>
  <si>
    <t>57</t>
  </si>
  <si>
    <t>Pol58</t>
  </si>
  <si>
    <t>Fractional weight plates</t>
  </si>
  <si>
    <t>-1214991009</t>
  </si>
  <si>
    <t>58</t>
  </si>
  <si>
    <t>Pol59</t>
  </si>
  <si>
    <t>ping Grip</t>
  </si>
  <si>
    <t>-62560143</t>
  </si>
  <si>
    <t>59</t>
  </si>
  <si>
    <t>Pol60</t>
  </si>
  <si>
    <t>climbro - treninková deska</t>
  </si>
  <si>
    <t>1544937075</t>
  </si>
  <si>
    <t>60</t>
  </si>
  <si>
    <t>Pol61</t>
  </si>
  <si>
    <t>black roll</t>
  </si>
  <si>
    <t>1760790728</t>
  </si>
  <si>
    <t>61</t>
  </si>
  <si>
    <t>Pol62</t>
  </si>
  <si>
    <t>hand exerciser</t>
  </si>
  <si>
    <t>658953719</t>
  </si>
  <si>
    <t>62</t>
  </si>
  <si>
    <t>Pol63</t>
  </si>
  <si>
    <t>otočná hrazda Turntillburn</t>
  </si>
  <si>
    <t>-1921140868</t>
  </si>
  <si>
    <t>D5</t>
  </si>
  <si>
    <t xml:space="preserve">Volejbal: </t>
  </si>
  <si>
    <t>63</t>
  </si>
  <si>
    <t>S4</t>
  </si>
  <si>
    <t xml:space="preserve">VOLEJBALOVÉ SLOUPKY (2ks)  Souprava 2 sloupků prům. 102 mm a objímky:  napínací mechanizmus - 3x háček, 1x kolečko, 1x kolovrátek  Povrchová úprava - vypalovací prášková barva - komaxit  Včetně 2 ks zemních pouzder (AL)   mezikruží do interiérové podlahy </t>
  </si>
  <si>
    <t>VOLEJBALOVÉ SLOUPKY (2ks) Souprava 2 sloupků prům. 102 mm a objímky: napínací mechanizmus - 3x háček, 1x kolečko, 1x kolovrátek Povrchová úprava - vypalovací prášková barva - komaxit Včetně 2 ks zemních pouzder (AL)  mezikruží do interiérové podlahy + víčka - zinkované</t>
  </si>
  <si>
    <t>64</t>
  </si>
  <si>
    <t>Pol65</t>
  </si>
  <si>
    <t>Síť</t>
  </si>
  <si>
    <t>-741222154</t>
  </si>
  <si>
    <t>65</t>
  </si>
  <si>
    <t>Pol66</t>
  </si>
  <si>
    <t>Barevné kužely 50ks</t>
  </si>
  <si>
    <t>79980888</t>
  </si>
  <si>
    <t>66</t>
  </si>
  <si>
    <t>Pol67</t>
  </si>
  <si>
    <t>volejbalové balóny</t>
  </si>
  <si>
    <t>392286420</t>
  </si>
  <si>
    <t>67</t>
  </si>
  <si>
    <t>Pol68</t>
  </si>
  <si>
    <t>počítadlo</t>
  </si>
  <si>
    <t>2037725059</t>
  </si>
  <si>
    <t>68</t>
  </si>
  <si>
    <t>Pol69</t>
  </si>
  <si>
    <t>Tenisové míčky 24ks</t>
  </si>
  <si>
    <t>239812162</t>
  </si>
  <si>
    <t>69</t>
  </si>
  <si>
    <t>Pol70</t>
  </si>
  <si>
    <t>Antény na volejbal 1,8m</t>
  </si>
  <si>
    <t>-656982164</t>
  </si>
  <si>
    <t>D6</t>
  </si>
  <si>
    <t>Florbal:</t>
  </si>
  <si>
    <t>70</t>
  </si>
  <si>
    <t>Pol71</t>
  </si>
  <si>
    <t>Hokejka levá</t>
  </si>
  <si>
    <t>-1119154769</t>
  </si>
  <si>
    <t>71</t>
  </si>
  <si>
    <t>Pol72</t>
  </si>
  <si>
    <t>Hokejka pravá</t>
  </si>
  <si>
    <t>-2033038084</t>
  </si>
  <si>
    <t>D1</t>
  </si>
  <si>
    <t>Stará tělocvična</t>
  </si>
  <si>
    <t>72</t>
  </si>
  <si>
    <t>S1</t>
  </si>
  <si>
    <t>WORKOUT KONSTRUKCE  Venkovní workoutová konstrukce – BLOCK V3 Celková výška: 245cm Celková šířka konstrukce: 135cm Výška bradel: 130cm, Šířka bradel: 55cm Celková délka konstrukce: 285cm Povrchová úprava - žárově zinkovaná vrstva, barva tmavě šedá (antrac</t>
  </si>
  <si>
    <t>WORKOUT KONSTRUKCE Venkovní workoutová konstrukce – BLOCK V3 Celková výška: 245cm Celková šířka konstrukce: 135cm Výška bradel: 130cm, Šířka bradel: 55cm Celková délka konstrukce: 285cm Povrchová úprava - žárově zinkovaná vrstva, barva tmavě šedá (antracit)</t>
  </si>
  <si>
    <t>73</t>
  </si>
  <si>
    <t>S2</t>
  </si>
  <si>
    <t>ZÁVĚSNÁ KONSTRUKCE NA TRX  Závěsná konstrukce na TRX nebo jiný závěsný posilovací systém práškově lakováno, barva tmavě šedá (antracit) délka 2000mm, výška 25mm</t>
  </si>
  <si>
    <t>ZÁVĚSNÁ KONSTRUKCE NA TRX Závěsná konstrukce na TRX nebo jiný závěsný posilovací systém práškově lakováno, barva tmavě šedá (antracit) délka 2000mm, výška 25mm</t>
  </si>
  <si>
    <t>74</t>
  </si>
  <si>
    <t>Z2</t>
  </si>
  <si>
    <t>-1272847326</t>
  </si>
  <si>
    <t>Kovové ribstole 995x2470 dle specifikace</t>
  </si>
  <si>
    <t>75</t>
  </si>
  <si>
    <t>Z3</t>
  </si>
  <si>
    <t>-120066780</t>
  </si>
  <si>
    <t>Kovové ribstole 845x2470 dle specifikace</t>
  </si>
  <si>
    <t>76</t>
  </si>
  <si>
    <t>Z4</t>
  </si>
  <si>
    <t>206486744</t>
  </si>
  <si>
    <t>Kovové ribstole 1000x2470 dle specifikace</t>
  </si>
  <si>
    <t>D8</t>
  </si>
  <si>
    <t>Basketbal</t>
  </si>
  <si>
    <t>77</t>
  </si>
  <si>
    <t>S3</t>
  </si>
  <si>
    <t>BASKETBALOVÝ KOŠ SKLÁPĚCÍ  masivní hliníková sklopná basketbalová konstrukce  pro připevnění na zeď.  Konstrukce má přesah od zdi 1,65 m.  Deska 1.80 x 1.05 m s polyesterovou povrchovou úpravou je vyrobena  z odolného laminátu a je pro bezpečnost hráčů op</t>
  </si>
  <si>
    <t>BASKETBALOVÝ KOŠ SKLÁPĚCÍ masivní hliníková sklopná basketbalová konstrukce pro připevnění na zeď. Konstrukce má přesah od zdi 1,65 m. Deska 1.80 x 1.05 m s polyesterovou povrchovou úpravou je vyrobena z odolného laminátu a je pro bezpečnost hráčů opatřena ochranným gumovým okrajem ocelový basketbalový koš se sítí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</si>
  <si>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</si>
  <si>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</si>
  <si>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</si>
  <si>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</si>
  <si>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</si>
  <si>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</si>
  <si>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</si>
  <si>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</si>
  <si>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</si>
  <si>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</si>
  <si>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</si>
  <si>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</si>
  <si>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</si>
  <si>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</si>
  <si>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</si>
  <si>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</si>
  <si>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</si>
  <si>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</si>
  <si>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</si>
  <si>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</si>
  <si>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</si>
  <si>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</si>
  <si>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</si>
  <si>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</si>
  <si>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</si>
  <si>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</si>
  <si>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</si>
  <si>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</si>
  <si>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</si>
  <si>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</si>
  <si>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</si>
  <si>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</si>
  <si>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</si>
  <si>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</si>
  <si>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</si>
  <si>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</si>
  <si>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</si>
  <si>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</si>
  <si>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</si>
  <si>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</si>
  <si>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</si>
  <si>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</si>
  <si>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</si>
  <si>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</si>
  <si>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</si>
  <si>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</si>
  <si>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</si>
  <si>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</si>
  <si>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</si>
  <si>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</si>
  <si>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</si>
  <si>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</si>
  <si>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</si>
  <si>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</si>
  <si>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</si>
  <si>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</si>
  <si>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</si>
  <si>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</si>
  <si>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</si>
  <si>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</si>
  <si>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</si>
  <si>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</si>
  <si>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</si>
  <si>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</si>
  <si>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</si>
  <si>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</si>
  <si>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</si>
  <si>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</si>
  <si>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</si>
  <si>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</si>
  <si>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</si>
  <si>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</si>
  <si>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</si>
  <si>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</si>
  <si>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</si>
  <si>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</si>
  <si>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</si>
  <si>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</si>
  <si>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</si>
  <si>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</si>
  <si>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</si>
  <si>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</si>
  <si>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</si>
  <si>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</si>
  <si>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</si>
  <si>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</si>
  <si>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</si>
  <si>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</si>
  <si>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</si>
  <si>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</si>
  <si>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</si>
  <si>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</si>
  <si>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</si>
  <si>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</si>
  <si>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</si>
  <si>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</si>
  <si>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</si>
  <si>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</si>
  <si>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</si>
  <si>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</si>
  <si>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</si>
  <si>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</si>
  <si>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</si>
  <si>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</si>
  <si>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</si>
  <si>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</si>
  <si>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</si>
  <si>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</si>
  <si>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</si>
  <si>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</si>
  <si>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</si>
  <si>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</si>
  <si>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</si>
  <si>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</si>
  <si>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</si>
  <si>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</si>
  <si>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</si>
  <si>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</si>
  <si>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</si>
  <si>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</si>
  <si>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</si>
  <si>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</si>
  <si>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</si>
  <si>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</si>
  <si>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</si>
  <si>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</si>
  <si>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</si>
  <si>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</si>
  <si>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</si>
  <si>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</si>
  <si>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</si>
  <si>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</si>
  <si>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</si>
  <si>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</si>
  <si>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</si>
  <si>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</si>
  <si>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</si>
  <si>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</si>
  <si>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</si>
  <si>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</si>
  <si>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</si>
  <si>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</si>
  <si>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</si>
  <si>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</si>
  <si>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</si>
  <si>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</si>
  <si>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</si>
  <si>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</si>
  <si>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</si>
  <si>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</si>
  <si>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</si>
  <si>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</si>
  <si>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</si>
  <si>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</si>
  <si>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</si>
  <si>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</si>
  <si>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</si>
  <si>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</si>
  <si>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</si>
  <si>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</si>
  <si>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</si>
  <si>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</si>
  <si>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</si>
  <si>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</si>
  <si>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</si>
  <si>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</si>
  <si>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</si>
  <si>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</si>
  <si>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</si>
  <si>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</si>
  <si>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</si>
  <si>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</si>
  <si>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</si>
  <si>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</si>
  <si>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</si>
  <si>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</si>
  <si>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</si>
  <si>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</si>
  <si>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</si>
  <si>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</si>
  <si>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</si>
  <si>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</si>
  <si>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</si>
  <si>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</si>
  <si>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</si>
  <si>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</si>
  <si>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</si>
  <si>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r>
      <t xml:space="preserve">• Základní přehled o druhotných surovinách a recyklovaných výrobcích: </t>
    </r>
    <r>
      <rPr>
        <u/>
        <sz val="10"/>
        <color rgb="FF000000"/>
        <rFont val="Calibri"/>
        <family val="2"/>
        <charset val="238"/>
      </rPr>
      <t>http://www.recyklujmestavby.cz/</t>
    </r>
    <r>
      <rPr>
        <sz val="10"/>
        <color rgb="FF000000"/>
        <rFont val="Calibri"/>
        <family val="2"/>
        <charset val="238"/>
      </rPr>
      <t>.</t>
    </r>
  </si>
  <si>
    <t>• mezinárodní standardy ISO 20887;</t>
  </si>
  <si>
    <r>
      <t xml:space="preserve">• Protokol EU o nakládání se stavebními a demoličními odpady: </t>
    </r>
    <r>
      <rPr>
        <u/>
        <sz val="10"/>
        <color rgb="FF000000"/>
        <rFont val="Calibri"/>
        <family val="2"/>
        <charset val="238"/>
      </rPr>
      <t>https://www.mpo.cz/cz/stavebnictvi-a-suroviny/strategicke-dokumenty-pro-udrzitelne-stavebnictvi/protokol-eu-o-nakladani-se-stavebnimi-a-demolicnimi-odpady--241557/</t>
    </r>
    <r>
      <rPr>
        <sz val="10"/>
        <color rgb="FF000000"/>
        <rFont val="Calibri"/>
        <family val="2"/>
        <charset val="238"/>
      </rPr>
      <t>;</t>
    </r>
  </si>
  <si>
    <r>
      <t xml:space="preserve">• Metodický návod Ministerstva životního prostředí: </t>
    </r>
    <r>
      <rPr>
        <u/>
        <sz val="10"/>
        <color rgb="FF000000"/>
        <rFont val="Calibri"/>
        <family val="2"/>
        <charset val="238"/>
      </rPr>
      <t>https://www.mzp.cz/cz/stavebni_demolicni_odpady</t>
    </r>
    <r>
      <rPr>
        <sz val="10"/>
        <color rgb="FF000000"/>
        <rFont val="Calibri"/>
        <family val="2"/>
        <charset val="238"/>
      </rPr>
      <t>;</t>
    </r>
  </si>
  <si>
    <t>Podrobné informace o vhodném postupu viz dokumentace:</t>
  </si>
  <si>
    <t>• Skládkování včetně technického zajištění skládky je vyloučeno a nelze jej považovat za využití, jedná se vždy o odstranění odpadu. Skládkování je explicitně vyloučen dle čl. 17 nařízení 852/2020, na který se legislativa EU fondů z pohledu zásady DNSH245 odkazuje.</t>
  </si>
  <si>
    <t>• Pro plnění podmínky významně nepoškozovat životní prostředí není nutné splnit definici odpadu dle zákona o odpadech – započítávají se i další materiály, které jsou ihned využity na staveništi a které se formálně nestanou odpadem dle českého zákona. Doporučuje se nicméně, aby realizátor opatření, kdy demoliční materiál znovu užívá v rámci své činnosti, měl povolení nakládání s odpadem;</t>
  </si>
  <si>
    <t>• Podmínka platí pro všechny stavební práce – výstavbu, změny dokončených staveb, případně též údržbu dokončených staveb;</t>
  </si>
  <si>
    <t>• Hospodářské subjekty provádějící stavební práce jsou povinné zajistit, aby nejméně 70 % (hmotnostních) stavebních a demoličních materiálů či odpadů neklasifikovaných jako nebezpečné (s výjimkou přirozeně se vyskytujících materiálů uvedených v kategorii 17 05 04 na Evropském seznamu odpadů vytvořeném rozhodnutím 2000/532/ES ze dne 3. května 2000, kterým se nahrazuje rozhodnutí 94/3/ES, kterým se stanoví seznam odpadů podle čl. 1 písm. a) směrnice Rady 75/442/EHS o odpadech a rozhodnutí Rady 94/904/ES, kterým se stanoví seznam nebezpečných odpadů ve smyslu čl. 1 odst. 4 směrnice Rady 91/689/EHS o nebezpečných odpadech (oznámeno pod číslem dokumentu K(2000) 1147)) vzniklého na staveništi bude připraveno k opětovnému použití, recyklaci a k jiným druhům materiálového využití, včetně zásypů, při nichž jsou jiné materiály nahrazeny odpadem, v souladu s hierarchií způsobů nakládání s odpady a protokolem EU pro nakládání se stavebním a demoličním odpadem;</t>
  </si>
  <si>
    <t>• Se stavebním odpadem včetně použitých obalů je nutné nakládat dle hierarchie odpadového hospodářství zejména ve smyslu zákona o odpadech a přílohy č. 24 k vyhlášce č. 273/2021 Sb., o podrobnostech nakládání s odpady, v platném znění. Prioritou je předcházení vzniku odpadu. Jestliže nelze vzniku odpadu předejít, pak musí dojít k jeho přípravě k opětovnému použití – recyklaci, a to v úrovni nejméně 70 % (hmotnostních) stavebního a demoličního odpadu neklasifikovaného jako nebezpečný;</t>
  </si>
  <si>
    <t>Pro stavební práce hrazené z prostředků OP JAK platí:</t>
  </si>
  <si>
    <t>Směsné stavební a demoliční odpady neuvedené pod čísly 17 09 01, 17 09 02 a 17 09 03</t>
  </si>
  <si>
    <t>17 09 04</t>
  </si>
  <si>
    <t>Jiné stavební a demoliční odpady (včetně směsných stavebních a demoličních odpadů) obsahující nebezpečné látky</t>
  </si>
  <si>
    <t>17 09 03*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</si>
  <si>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</si>
  <si>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02*</t>
  </si>
  <si>
    <t>Stavební a demoliční odpady obsahující rtuť</t>
  </si>
  <si>
    <t>17 09 01*</t>
  </si>
  <si>
    <t>Jiné stavební a demoliční odpady</t>
  </si>
  <si>
    <t>17 09</t>
  </si>
  <si>
    <t>Stavební materiály na bázi sádry neuvedené pod číslem 17 08 01</t>
  </si>
  <si>
    <t>17 08 02</t>
  </si>
  <si>
    <t>Stavební materiály na bázi sádry znečištěné nebezpečnými látkami</t>
  </si>
  <si>
    <t>17 08 01*</t>
  </si>
  <si>
    <t>Stavební materiál na bázi sádry</t>
  </si>
  <si>
    <t>17 08</t>
  </si>
  <si>
    <t>Stavební materiály obsahující azbest</t>
  </si>
  <si>
    <t>17 06 05*</t>
  </si>
  <si>
    <t>Izolační materiály na bázi polystyrenu</t>
  </si>
  <si>
    <t>17 06 04 02</t>
  </si>
  <si>
    <t>Izolační materiály na bázi polystyrenu s obsahem POPs vyžadující specifický způsob nakládání s ohledem na nařízení o POPs</t>
  </si>
  <si>
    <t>17 06 04 01</t>
  </si>
  <si>
    <t>Izolační materiály neuvedené pod čísly 17 06 01 a 17 06 03</t>
  </si>
  <si>
    <t>17 06 04</t>
  </si>
  <si>
    <t>Izolační materiály na bázi polystyrenu obsahující nebezpečné látky</t>
  </si>
  <si>
    <t>17 06 03 01*</t>
  </si>
  <si>
    <t>Jiné izolační materiály, které jsou nebo obsahují nebezpečné látky</t>
  </si>
  <si>
    <t>17 06 03*</t>
  </si>
  <si>
    <t>Izolační materiál s obsahem azbestu</t>
  </si>
  <si>
    <t>17 06 01*</t>
  </si>
  <si>
    <t>Izolační materiály a stavební materiály s obsahem azbestu</t>
  </si>
  <si>
    <t>17 06</t>
  </si>
  <si>
    <t>Štěrk ze železničního svršku neuvedený pod číslem 17 05 07</t>
  </si>
  <si>
    <t>17 05 08</t>
  </si>
  <si>
    <t>Štěrk ze železničního svršku obsahující nebezpečné látky</t>
  </si>
  <si>
    <t>17 05 07*</t>
  </si>
  <si>
    <t>Vytěžená jalová hornina a hlušina neuvedená pod číslem 17 05 05</t>
  </si>
  <si>
    <t>17 05 06</t>
  </si>
  <si>
    <t>Vytěžená jalová hornina a hlušina obsahující nebezpečné látky</t>
  </si>
  <si>
    <t>17 05 05*</t>
  </si>
  <si>
    <t>Sedimenty vytěžené z koryt vodních toků a vodních nádrží</t>
  </si>
  <si>
    <t>17 05 04 01</t>
  </si>
  <si>
    <t>Zemina a kamení neuvedené pod číslem 17 05 03</t>
  </si>
  <si>
    <t>17 05 04</t>
  </si>
  <si>
    <t>Zemina a kamení obsahující nebezpečné látky</t>
  </si>
  <si>
    <t>17 05 03*</t>
  </si>
  <si>
    <t>Zemina (včetně vytěžené zeminy z kontaminovaných míst), kamení, vytěžená jalová hornina a hlušina</t>
  </si>
  <si>
    <t>17 05</t>
  </si>
  <si>
    <t>Kabely neuvedené pod číslem 17 04 10</t>
  </si>
  <si>
    <t>17 04 11</t>
  </si>
  <si>
    <t>Kabely obsahující ropné látky, uhelný dehet a jiné nebezpečné látky</t>
  </si>
  <si>
    <t>17 04 10*</t>
  </si>
  <si>
    <t>Kovový odpad znečištěný nebezpečnými látkami</t>
  </si>
  <si>
    <t>17 04 09*</t>
  </si>
  <si>
    <t>Směsné kovy</t>
  </si>
  <si>
    <t>17 04 07</t>
  </si>
  <si>
    <t>Cín</t>
  </si>
  <si>
    <t>17 04 06</t>
  </si>
  <si>
    <t>Železo a ocel</t>
  </si>
  <si>
    <t>17 04 05</t>
  </si>
  <si>
    <t>Zinek</t>
  </si>
  <si>
    <t>17 04 04</t>
  </si>
  <si>
    <t>Olovo</t>
  </si>
  <si>
    <t>17 04 03</t>
  </si>
  <si>
    <t>Hliník</t>
  </si>
  <si>
    <t>17 04 02</t>
  </si>
  <si>
    <t>Měď, bronz, mosaz</t>
  </si>
  <si>
    <t>17 04 01</t>
  </si>
  <si>
    <t>Kovy (včetně jejich slitin)</t>
  </si>
  <si>
    <t>17 04</t>
  </si>
  <si>
    <t>Uhelný dehet a výrobky z dehtu</t>
  </si>
  <si>
    <t>17 03 03*</t>
  </si>
  <si>
    <t>Asfaltové směsi neuvedené pod číslem 17 03 01</t>
  </si>
  <si>
    <t>17 03 02</t>
  </si>
  <si>
    <t>Asfaltové směsi obsahující dehet</t>
  </si>
  <si>
    <t>17 03 01*</t>
  </si>
  <si>
    <t>Asfaltové směsi, dehet a výrobky z dehtu</t>
  </si>
  <si>
    <t>17 03</t>
  </si>
  <si>
    <t>Sklo, plasty a dřevo obsahující nebezpečné látky nebo nebezpečnými látkami znečištěné</t>
  </si>
  <si>
    <t>17 02 04*</t>
  </si>
  <si>
    <t>Plasty</t>
  </si>
  <si>
    <t>17 02 03</t>
  </si>
  <si>
    <t>Sklo</t>
  </si>
  <si>
    <t>17 02 02</t>
  </si>
  <si>
    <t>Dřevo</t>
  </si>
  <si>
    <t>17 02 01</t>
  </si>
  <si>
    <t>Dřevo, sklo a plasty</t>
  </si>
  <si>
    <t>17 02</t>
  </si>
  <si>
    <t>Směsi nebo oddělené frakce betonu, cihel, tašek a keramických výrobků neuvedené pod číslem 17 01 06</t>
  </si>
  <si>
    <t>17 01 07</t>
  </si>
  <si>
    <t>Směsi nebo oddělené frakce betonu, cihel, tašek a keramických výrobků obsahující nebezpečné látky</t>
  </si>
  <si>
    <t>17 01 06*</t>
  </si>
  <si>
    <t>Tašky a keramické výrobky</t>
  </si>
  <si>
    <t>17 01 03</t>
  </si>
  <si>
    <t>Cihly</t>
  </si>
  <si>
    <t>17 01 02</t>
  </si>
  <si>
    <t>Beton</t>
  </si>
  <si>
    <t>17 01 01</t>
  </si>
  <si>
    <t>Beton, cihly, tašky a keramika</t>
  </si>
  <si>
    <t>17 01</t>
  </si>
  <si>
    <t>STAVEBNÍ A DEMOLIČNÍ ODPADY (VČETNĚ VYTĚŽENÉ ZEMINY Z KONTAMINOVANÝCH MÍST)</t>
  </si>
  <si>
    <t>Odpady označené * jsou kategorizovány jako nebezpečné odpady.</t>
  </si>
  <si>
    <t>Katalog odpadů - skupina 17</t>
  </si>
  <si>
    <t>Minimálně 70% odpadu vzniklého při realizaci díla je nutno dále recyklovat. Obaly čistého vybavení budou v maximální míře zpětně využitelné.</t>
  </si>
  <si>
    <t>Třídění odpadů vzniklých v průběhu provádění díla bude tříděno a likvidováno dle Metodického návodu odboru odpadů Ministerstva životního prostředí pro řízení vzniku stavebních a demoličních odpadů a pro nakládání s nimi.</t>
  </si>
  <si>
    <t>Příloha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</si>
</sst>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8"/>
      <name val="Arial CE"/>
      <family val="2"/>
    </font>
    <font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FF0000"/>
      <name val="Arial CE"/>
      <family val="2"/>
    </font>
    <font>
      <sz val="14"/>
      <color rgb="FFFF000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Alignment="0" applyProtection="0"/>
    <xf numFmtId="0" fontId="44" fillId="0" borderId="1"/>
  </cellStyleXfs>
  <cellXfs count="2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5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5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4" fontId="24" fillId="0" borderId="22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7" fillId="0" borderId="13" xfId="0" applyNumberFormat="1" applyFont="1" applyBorder="1"/>
    <xf numFmtId="166" fontId="27" fillId="0" borderId="14" xfId="0" applyNumberFormat="1" applyFont="1" applyBorder="1"/>
    <xf numFmtId="4" fontId="28" fillId="0" borderId="0" xfId="0" applyNumberFormat="1" applyFont="1" applyAlignment="1">
      <alignment vertical="center"/>
    </xf>
    <xf numFmtId="0" fontId="17" fillId="0" borderId="23" xfId="0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167" fontId="17" fillId="0" borderId="23" xfId="0" applyNumberFormat="1" applyFont="1" applyBorder="1" applyAlignment="1">
      <alignment vertical="center"/>
    </xf>
    <xf numFmtId="4" fontId="17" fillId="2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>
      <alignment vertical="center"/>
    </xf>
    <xf numFmtId="0" fontId="18" fillId="2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6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31" fillId="0" borderId="24" xfId="0" applyFont="1" applyBorder="1" applyAlignment="1">
      <alignment vertical="center" wrapText="1"/>
    </xf>
    <xf numFmtId="0" fontId="31" fillId="0" borderId="25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7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27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9" fontId="34" fillId="0" borderId="1" xfId="0" applyNumberFormat="1" applyFont="1" applyBorder="1" applyAlignment="1">
      <alignment vertical="center" wrapText="1"/>
    </xf>
    <xf numFmtId="0" fontId="31" fillId="0" borderId="30" xfId="0" applyFont="1" applyBorder="1" applyAlignment="1">
      <alignment vertical="center" wrapText="1"/>
    </xf>
    <xf numFmtId="0" fontId="36" fillId="0" borderId="29" xfId="0" applyFont="1" applyBorder="1" applyAlignment="1">
      <alignment vertical="center" wrapText="1"/>
    </xf>
    <xf numFmtId="0" fontId="31" fillId="0" borderId="31" xfId="0" applyFont="1" applyBorder="1" applyAlignment="1">
      <alignment vertical="center" wrapText="1"/>
    </xf>
    <xf numFmtId="0" fontId="31" fillId="0" borderId="1" xfId="0" applyFont="1" applyBorder="1" applyAlignment="1">
      <alignment vertical="top"/>
    </xf>
    <xf numFmtId="0" fontId="31" fillId="0" borderId="0" xfId="0" applyFont="1" applyAlignment="1">
      <alignment vertical="top"/>
    </xf>
    <xf numFmtId="0" fontId="31" fillId="0" borderId="24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7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top"/>
    </xf>
    <xf numFmtId="0" fontId="35" fillId="0" borderId="30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4" fillId="0" borderId="1" xfId="0" applyFont="1" applyBorder="1" applyAlignment="1">
      <alignment vertical="top"/>
    </xf>
    <xf numFmtId="49" fontId="34" fillId="0" borderId="1" xfId="0" applyNumberFormat="1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vertical="top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3" fillId="0" borderId="29" xfId="0" applyFont="1" applyBorder="1" applyAlignment="1">
      <alignment horizontal="left"/>
    </xf>
    <xf numFmtId="0" fontId="37" fillId="0" borderId="29" xfId="0" applyFont="1" applyBorder="1"/>
    <xf numFmtId="0" fontId="31" fillId="0" borderId="27" xfId="0" applyFont="1" applyBorder="1" applyAlignment="1">
      <alignment vertical="top"/>
    </xf>
    <xf numFmtId="0" fontId="31" fillId="0" borderId="28" xfId="0" applyFont="1" applyBorder="1" applyAlignment="1">
      <alignment vertical="top"/>
    </xf>
    <xf numFmtId="0" fontId="31" fillId="0" borderId="30" xfId="0" applyFont="1" applyBorder="1" applyAlignment="1">
      <alignment vertical="top"/>
    </xf>
    <xf numFmtId="0" fontId="31" fillId="0" borderId="29" xfId="0" applyFont="1" applyBorder="1" applyAlignment="1">
      <alignment vertical="top"/>
    </xf>
    <xf numFmtId="0" fontId="31" fillId="0" borderId="3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4" fillId="0" borderId="1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wrapText="1"/>
    </xf>
    <xf numFmtId="0" fontId="32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left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top"/>
    </xf>
    <xf numFmtId="0" fontId="44" fillId="0" borderId="1" xfId="2"/>
    <xf numFmtId="0" fontId="45" fillId="0" borderId="1" xfId="2" applyFont="1"/>
    <xf numFmtId="15" fontId="45" fillId="0" borderId="1" xfId="2" applyNumberFormat="1" applyFont="1"/>
    <xf numFmtId="0" fontId="47" fillId="0" borderId="1" xfId="2" applyFont="1"/>
    <xf numFmtId="0" fontId="48" fillId="0" borderId="1" xfId="2" applyFont="1"/>
    <xf numFmtId="0" fontId="49" fillId="0" borderId="1" xfId="2" applyFont="1"/>
  </cellXfs>
  <cellStyles count="3">
    <cellStyle name="Hypertextový odkaz" xfId="1" builtinId="8"/>
    <cellStyle name="Normální" xfId="0" builtinId="0" customBuiltin="1"/>
    <cellStyle name="Normální 2" xfId="2" xr:uid="{EC341559-FD44-46A4-BA8B-0C0D71EDBB2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workbookViewId="0"/>
  </sheetViews>
  <sheetFormatPr defaultRowHeight="14.5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ht="10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225" t="s">
        <v>14</v>
      </c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R5" s="16"/>
      <c r="BE5" s="222" t="s">
        <v>15</v>
      </c>
      <c r="BS5" s="13" t="s">
        <v>6</v>
      </c>
    </row>
    <row r="6" spans="1:74" ht="37" customHeight="1">
      <c r="B6" s="16"/>
      <c r="D6" s="22" t="s">
        <v>16</v>
      </c>
      <c r="K6" s="227" t="s">
        <v>17</v>
      </c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R6" s="16"/>
      <c r="BE6" s="223"/>
      <c r="BS6" s="13" t="s">
        <v>6</v>
      </c>
    </row>
    <row r="7" spans="1:74" ht="12" customHeight="1">
      <c r="B7" s="16"/>
      <c r="D7" s="23" t="s">
        <v>18</v>
      </c>
      <c r="K7" s="21" t="s">
        <v>19</v>
      </c>
      <c r="AK7" s="23" t="s">
        <v>20</v>
      </c>
      <c r="AN7" s="21" t="s">
        <v>19</v>
      </c>
      <c r="AR7" s="16"/>
      <c r="BE7" s="223"/>
      <c r="BS7" s="13" t="s">
        <v>6</v>
      </c>
    </row>
    <row r="8" spans="1:74" ht="12" customHeight="1">
      <c r="B8" s="16"/>
      <c r="D8" s="23" t="s">
        <v>21</v>
      </c>
      <c r="K8" s="21" t="s">
        <v>22</v>
      </c>
      <c r="AK8" s="23" t="s">
        <v>23</v>
      </c>
      <c r="AN8" s="24" t="s">
        <v>24</v>
      </c>
      <c r="AR8" s="16"/>
      <c r="BE8" s="223"/>
      <c r="BS8" s="13" t="s">
        <v>6</v>
      </c>
    </row>
    <row r="9" spans="1:74" ht="14.4" customHeight="1">
      <c r="B9" s="16"/>
      <c r="AR9" s="16"/>
      <c r="BE9" s="223"/>
      <c r="BS9" s="13" t="s">
        <v>6</v>
      </c>
    </row>
    <row r="10" spans="1:74" ht="12" customHeight="1">
      <c r="B10" s="16"/>
      <c r="D10" s="23" t="s">
        <v>25</v>
      </c>
      <c r="AK10" s="23" t="s">
        <v>26</v>
      </c>
      <c r="AN10" s="21" t="s">
        <v>19</v>
      </c>
      <c r="AR10" s="16"/>
      <c r="BE10" s="223"/>
      <c r="BS10" s="13" t="s">
        <v>6</v>
      </c>
    </row>
    <row r="11" spans="1:74" ht="18.5" customHeight="1">
      <c r="B11" s="16"/>
      <c r="E11" s="21" t="s">
        <v>27</v>
      </c>
      <c r="AK11" s="23" t="s">
        <v>28</v>
      </c>
      <c r="AN11" s="21" t="s">
        <v>19</v>
      </c>
      <c r="AR11" s="16"/>
      <c r="BE11" s="223"/>
      <c r="BS11" s="13" t="s">
        <v>6</v>
      </c>
    </row>
    <row r="12" spans="1:74" ht="7" customHeight="1">
      <c r="B12" s="16"/>
      <c r="AR12" s="16"/>
      <c r="BE12" s="223"/>
      <c r="BS12" s="13" t="s">
        <v>6</v>
      </c>
    </row>
    <row r="13" spans="1:74" ht="12" customHeight="1">
      <c r="B13" s="16"/>
      <c r="D13" s="23" t="s">
        <v>29</v>
      </c>
      <c r="AK13" s="23" t="s">
        <v>26</v>
      </c>
      <c r="AN13" s="25" t="s">
        <v>30</v>
      </c>
      <c r="AR13" s="16"/>
      <c r="BE13" s="223"/>
      <c r="BS13" s="13" t="s">
        <v>6</v>
      </c>
    </row>
    <row r="14" spans="1:74" ht="12.5">
      <c r="B14" s="16"/>
      <c r="E14" s="228" t="s">
        <v>30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3" t="s">
        <v>28</v>
      </c>
      <c r="AN14" s="25" t="s">
        <v>30</v>
      </c>
      <c r="AR14" s="16"/>
      <c r="BE14" s="223"/>
      <c r="BS14" s="13" t="s">
        <v>6</v>
      </c>
    </row>
    <row r="15" spans="1:74" ht="7" customHeight="1">
      <c r="B15" s="16"/>
      <c r="AR15" s="16"/>
      <c r="BE15" s="223"/>
      <c r="BS15" s="13" t="s">
        <v>4</v>
      </c>
    </row>
    <row r="16" spans="1:74" ht="12" customHeight="1">
      <c r="B16" s="16"/>
      <c r="D16" s="23" t="s">
        <v>31</v>
      </c>
      <c r="AK16" s="23" t="s">
        <v>26</v>
      </c>
      <c r="AN16" s="21" t="s">
        <v>19</v>
      </c>
      <c r="AR16" s="16"/>
      <c r="BE16" s="223"/>
      <c r="BS16" s="13" t="s">
        <v>4</v>
      </c>
    </row>
    <row r="17" spans="2:71" ht="18.5" customHeight="1">
      <c r="B17" s="16"/>
      <c r="E17" s="21" t="s">
        <v>32</v>
      </c>
      <c r="AK17" s="23" t="s">
        <v>28</v>
      </c>
      <c r="AN17" s="21" t="s">
        <v>19</v>
      </c>
      <c r="AR17" s="16"/>
      <c r="BE17" s="223"/>
      <c r="BS17" s="13" t="s">
        <v>33</v>
      </c>
    </row>
    <row r="18" spans="2:71" ht="7" customHeight="1">
      <c r="B18" s="16"/>
      <c r="AR18" s="16"/>
      <c r="BE18" s="223"/>
      <c r="BS18" s="13" t="s">
        <v>6</v>
      </c>
    </row>
    <row r="19" spans="2:71" ht="12" customHeight="1">
      <c r="B19" s="16"/>
      <c r="D19" s="23" t="s">
        <v>34</v>
      </c>
      <c r="AK19" s="23" t="s">
        <v>26</v>
      </c>
      <c r="AN19" s="21" t="s">
        <v>19</v>
      </c>
      <c r="AR19" s="16"/>
      <c r="BE19" s="223"/>
      <c r="BS19" s="13" t="s">
        <v>6</v>
      </c>
    </row>
    <row r="20" spans="2:71" ht="18.5" customHeight="1">
      <c r="B20" s="16"/>
      <c r="E20" s="21" t="s">
        <v>35</v>
      </c>
      <c r="AK20" s="23" t="s">
        <v>28</v>
      </c>
      <c r="AN20" s="21" t="s">
        <v>19</v>
      </c>
      <c r="AR20" s="16"/>
      <c r="BE20" s="223"/>
      <c r="BS20" s="13" t="s">
        <v>33</v>
      </c>
    </row>
    <row r="21" spans="2:71" ht="7" customHeight="1">
      <c r="B21" s="16"/>
      <c r="AR21" s="16"/>
      <c r="BE21" s="223"/>
    </row>
    <row r="22" spans="2:71" ht="12" customHeight="1">
      <c r="B22" s="16"/>
      <c r="D22" s="23" t="s">
        <v>36</v>
      </c>
      <c r="AR22" s="16"/>
      <c r="BE22" s="223"/>
    </row>
    <row r="23" spans="2:71" ht="179.25" customHeight="1">
      <c r="B23" s="16"/>
      <c r="E23" s="230" t="s">
        <v>37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16"/>
      <c r="BE23" s="223"/>
    </row>
    <row r="24" spans="2:71" ht="7" customHeight="1">
      <c r="B24" s="16"/>
      <c r="AR24" s="16"/>
      <c r="BE24" s="223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23"/>
    </row>
    <row r="26" spans="2:71" s="1" customFormat="1" ht="25.9" customHeight="1">
      <c r="B26" s="28"/>
      <c r="D26" s="29" t="s">
        <v>38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31">
        <f>ROUND(AG54,2)</f>
        <v>0</v>
      </c>
      <c r="AL26" s="232"/>
      <c r="AM26" s="232"/>
      <c r="AN26" s="232"/>
      <c r="AO26" s="232"/>
      <c r="AR26" s="28"/>
      <c r="BE26" s="223"/>
    </row>
    <row r="27" spans="2:71" s="1" customFormat="1" ht="7" customHeight="1">
      <c r="B27" s="28"/>
      <c r="AR27" s="28"/>
      <c r="BE27" s="223"/>
    </row>
    <row r="28" spans="2:71" s="1" customFormat="1" ht="12.5">
      <c r="B28" s="28"/>
      <c r="L28" s="233" t="s">
        <v>39</v>
      </c>
      <c r="M28" s="233"/>
      <c r="N28" s="233"/>
      <c r="O28" s="233"/>
      <c r="P28" s="233"/>
      <c r="W28" s="233" t="s">
        <v>40</v>
      </c>
      <c r="X28" s="233"/>
      <c r="Y28" s="233"/>
      <c r="Z28" s="233"/>
      <c r="AA28" s="233"/>
      <c r="AB28" s="233"/>
      <c r="AC28" s="233"/>
      <c r="AD28" s="233"/>
      <c r="AE28" s="233"/>
      <c r="AK28" s="233" t="s">
        <v>41</v>
      </c>
      <c r="AL28" s="233"/>
      <c r="AM28" s="233"/>
      <c r="AN28" s="233"/>
      <c r="AO28" s="233"/>
      <c r="AR28" s="28"/>
      <c r="BE28" s="223"/>
    </row>
    <row r="29" spans="2:71" s="2" customFormat="1" ht="14.4" customHeight="1">
      <c r="B29" s="32"/>
      <c r="D29" s="23" t="s">
        <v>42</v>
      </c>
      <c r="F29" s="23" t="s">
        <v>43</v>
      </c>
      <c r="L29" s="236">
        <v>0.21</v>
      </c>
      <c r="M29" s="235"/>
      <c r="N29" s="235"/>
      <c r="O29" s="235"/>
      <c r="P29" s="235"/>
      <c r="W29" s="234">
        <f>ROUND(AZ54, 2)</f>
        <v>0</v>
      </c>
      <c r="X29" s="235"/>
      <c r="Y29" s="235"/>
      <c r="Z29" s="235"/>
      <c r="AA29" s="235"/>
      <c r="AB29" s="235"/>
      <c r="AC29" s="235"/>
      <c r="AD29" s="235"/>
      <c r="AE29" s="235"/>
      <c r="AK29" s="234">
        <f>ROUND(AV54, 2)</f>
        <v>0</v>
      </c>
      <c r="AL29" s="235"/>
      <c r="AM29" s="235"/>
      <c r="AN29" s="235"/>
      <c r="AO29" s="235"/>
      <c r="AR29" s="32"/>
      <c r="BE29" s="224"/>
    </row>
    <row r="30" spans="2:71" s="2" customFormat="1" ht="14.4" customHeight="1">
      <c r="B30" s="32"/>
      <c r="F30" s="23" t="s">
        <v>44</v>
      </c>
      <c r="L30" s="236">
        <v>0.12</v>
      </c>
      <c r="M30" s="235"/>
      <c r="N30" s="235"/>
      <c r="O30" s="235"/>
      <c r="P30" s="235"/>
      <c r="W30" s="234">
        <f>ROUND(BA54, 2)</f>
        <v>0</v>
      </c>
      <c r="X30" s="235"/>
      <c r="Y30" s="235"/>
      <c r="Z30" s="235"/>
      <c r="AA30" s="235"/>
      <c r="AB30" s="235"/>
      <c r="AC30" s="235"/>
      <c r="AD30" s="235"/>
      <c r="AE30" s="235"/>
      <c r="AK30" s="234">
        <f>ROUND(AW54, 2)</f>
        <v>0</v>
      </c>
      <c r="AL30" s="235"/>
      <c r="AM30" s="235"/>
      <c r="AN30" s="235"/>
      <c r="AO30" s="235"/>
      <c r="AR30" s="32"/>
      <c r="BE30" s="224"/>
    </row>
    <row r="31" spans="2:71" s="2" customFormat="1" ht="14.4" hidden="1" customHeight="1">
      <c r="B31" s="32"/>
      <c r="F31" s="23" t="s">
        <v>45</v>
      </c>
      <c r="L31" s="236">
        <v>0.21</v>
      </c>
      <c r="M31" s="235"/>
      <c r="N31" s="235"/>
      <c r="O31" s="235"/>
      <c r="P31" s="235"/>
      <c r="W31" s="234">
        <f>ROUND(BB54,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2"/>
      <c r="BE31" s="224"/>
    </row>
    <row r="32" spans="2:71" s="2" customFormat="1" ht="14.4" hidden="1" customHeight="1">
      <c r="B32" s="32"/>
      <c r="F32" s="23" t="s">
        <v>46</v>
      </c>
      <c r="L32" s="236">
        <v>0.12</v>
      </c>
      <c r="M32" s="235"/>
      <c r="N32" s="235"/>
      <c r="O32" s="235"/>
      <c r="P32" s="235"/>
      <c r="W32" s="234">
        <f>ROUND(BC54,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2"/>
      <c r="BE32" s="224"/>
    </row>
    <row r="33" spans="2:44" s="2" customFormat="1" ht="14.4" hidden="1" customHeight="1">
      <c r="B33" s="32"/>
      <c r="F33" s="23" t="s">
        <v>47</v>
      </c>
      <c r="L33" s="236">
        <v>0</v>
      </c>
      <c r="M33" s="235"/>
      <c r="N33" s="235"/>
      <c r="O33" s="235"/>
      <c r="P33" s="235"/>
      <c r="W33" s="234">
        <f>ROUND(BD54, 2)</f>
        <v>0</v>
      </c>
      <c r="X33" s="235"/>
      <c r="Y33" s="235"/>
      <c r="Z33" s="235"/>
      <c r="AA33" s="235"/>
      <c r="AB33" s="235"/>
      <c r="AC33" s="235"/>
      <c r="AD33" s="235"/>
      <c r="AE33" s="235"/>
      <c r="AK33" s="234">
        <v>0</v>
      </c>
      <c r="AL33" s="235"/>
      <c r="AM33" s="235"/>
      <c r="AN33" s="235"/>
      <c r="AO33" s="235"/>
      <c r="AR33" s="32"/>
    </row>
    <row r="34" spans="2:44" s="1" customFormat="1" ht="7" customHeight="1">
      <c r="B34" s="28"/>
      <c r="AR34" s="28"/>
    </row>
    <row r="35" spans="2:44" s="1" customFormat="1" ht="25.9" customHeight="1">
      <c r="B35" s="28"/>
      <c r="C35" s="33"/>
      <c r="D35" s="34" t="s">
        <v>48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49</v>
      </c>
      <c r="U35" s="35"/>
      <c r="V35" s="35"/>
      <c r="W35" s="35"/>
      <c r="X35" s="237" t="s">
        <v>50</v>
      </c>
      <c r="Y35" s="238"/>
      <c r="Z35" s="238"/>
      <c r="AA35" s="238"/>
      <c r="AB35" s="238"/>
      <c r="AC35" s="35"/>
      <c r="AD35" s="35"/>
      <c r="AE35" s="35"/>
      <c r="AF35" s="35"/>
      <c r="AG35" s="35"/>
      <c r="AH35" s="35"/>
      <c r="AI35" s="35"/>
      <c r="AJ35" s="35"/>
      <c r="AK35" s="239">
        <f>SUM(AK26:AK33)</f>
        <v>0</v>
      </c>
      <c r="AL35" s="238"/>
      <c r="AM35" s="238"/>
      <c r="AN35" s="238"/>
      <c r="AO35" s="240"/>
      <c r="AP35" s="33"/>
      <c r="AQ35" s="33"/>
      <c r="AR35" s="28"/>
    </row>
    <row r="36" spans="2:44" s="1" customFormat="1" ht="7" customHeight="1">
      <c r="B36" s="28"/>
      <c r="AR36" s="28"/>
    </row>
    <row r="37" spans="2:44" s="1" customFormat="1" ht="7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28"/>
    </row>
    <row r="41" spans="2:44" s="1" customFormat="1" ht="7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28"/>
    </row>
    <row r="42" spans="2:44" s="1" customFormat="1" ht="25" customHeight="1">
      <c r="B42" s="28"/>
      <c r="C42" s="17" t="s">
        <v>51</v>
      </c>
      <c r="AR42" s="28"/>
    </row>
    <row r="43" spans="2:44" s="1" customFormat="1" ht="7" customHeight="1">
      <c r="B43" s="28"/>
      <c r="AR43" s="28"/>
    </row>
    <row r="44" spans="2:44" s="3" customFormat="1" ht="12" customHeight="1">
      <c r="B44" s="41"/>
      <c r="C44" s="23" t="s">
        <v>13</v>
      </c>
      <c r="L44" s="3" t="str">
        <f>K5</f>
        <v>SK24059-I</v>
      </c>
      <c r="AR44" s="41"/>
    </row>
    <row r="45" spans="2:44" s="4" customFormat="1" ht="37" customHeight="1">
      <c r="B45" s="42"/>
      <c r="C45" s="43" t="s">
        <v>16</v>
      </c>
      <c r="L45" s="241" t="str">
        <f>K6</f>
        <v>Rekonstrukce tělocvičny a zázemí ve staré budově VŠE - Interiér</v>
      </c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R45" s="42"/>
    </row>
    <row r="46" spans="2:44" s="1" customFormat="1" ht="7" customHeight="1">
      <c r="B46" s="28"/>
      <c r="AR46" s="28"/>
    </row>
    <row r="47" spans="2:44" s="1" customFormat="1" ht="12" customHeight="1">
      <c r="B47" s="28"/>
      <c r="C47" s="23" t="s">
        <v>21</v>
      </c>
      <c r="L47" s="44" t="str">
        <f>IF(K8="","",K8)</f>
        <v xml:space="preserve"> </v>
      </c>
      <c r="AI47" s="23" t="s">
        <v>23</v>
      </c>
      <c r="AM47" s="243" t="str">
        <f>IF(AN8= "","",AN8)</f>
        <v>25. 11. 2024</v>
      </c>
      <c r="AN47" s="243"/>
      <c r="AR47" s="28"/>
    </row>
    <row r="48" spans="2:44" s="1" customFormat="1" ht="7" customHeight="1">
      <c r="B48" s="28"/>
      <c r="AR48" s="28"/>
    </row>
    <row r="49" spans="1:91" s="1" customFormat="1" ht="15.15" customHeight="1">
      <c r="B49" s="28"/>
      <c r="C49" s="23" t="s">
        <v>25</v>
      </c>
      <c r="L49" s="3" t="str">
        <f>IF(E11= "","",E11)</f>
        <v>VŠE v Praze</v>
      </c>
      <c r="AI49" s="23" t="s">
        <v>31</v>
      </c>
      <c r="AM49" s="244" t="str">
        <f>IF(E17="","",E17)</f>
        <v>ing. arch Eva Melicharová</v>
      </c>
      <c r="AN49" s="245"/>
      <c r="AO49" s="245"/>
      <c r="AP49" s="245"/>
      <c r="AR49" s="28"/>
      <c r="AS49" s="246" t="s">
        <v>52</v>
      </c>
      <c r="AT49" s="247"/>
      <c r="AU49" s="46"/>
      <c r="AV49" s="46"/>
      <c r="AW49" s="46"/>
      <c r="AX49" s="46"/>
      <c r="AY49" s="46"/>
      <c r="AZ49" s="46"/>
      <c r="BA49" s="46"/>
      <c r="BB49" s="46"/>
      <c r="BC49" s="46"/>
      <c r="BD49" s="47"/>
    </row>
    <row r="50" spans="1:91" s="1" customFormat="1" ht="15.15" customHeight="1">
      <c r="B50" s="28"/>
      <c r="C50" s="23" t="s">
        <v>29</v>
      </c>
      <c r="L50" s="3" t="str">
        <f>IF(E14= "Vyplň údaj","",E14)</f>
        <v/>
      </c>
      <c r="AI50" s="23" t="s">
        <v>34</v>
      </c>
      <c r="AM50" s="244" t="str">
        <f>IF(E20="","",E20)</f>
        <v>Martin Škrabal</v>
      </c>
      <c r="AN50" s="245"/>
      <c r="AO50" s="245"/>
      <c r="AP50" s="245"/>
      <c r="AR50" s="28"/>
      <c r="AS50" s="248"/>
      <c r="AT50" s="249"/>
      <c r="BD50" s="49"/>
    </row>
    <row r="51" spans="1:91" s="1" customFormat="1" ht="10.75" customHeight="1">
      <c r="B51" s="28"/>
      <c r="AR51" s="28"/>
      <c r="AS51" s="248"/>
      <c r="AT51" s="249"/>
      <c r="BD51" s="49"/>
    </row>
    <row r="52" spans="1:91" s="1" customFormat="1" ht="29.25" customHeight="1">
      <c r="B52" s="28"/>
      <c r="C52" s="250" t="s">
        <v>53</v>
      </c>
      <c r="D52" s="251"/>
      <c r="E52" s="251"/>
      <c r="F52" s="251"/>
      <c r="G52" s="251"/>
      <c r="H52" s="50"/>
      <c r="I52" s="252" t="s">
        <v>54</v>
      </c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3" t="s">
        <v>55</v>
      </c>
      <c r="AH52" s="251"/>
      <c r="AI52" s="251"/>
      <c r="AJ52" s="251"/>
      <c r="AK52" s="251"/>
      <c r="AL52" s="251"/>
      <c r="AM52" s="251"/>
      <c r="AN52" s="252" t="s">
        <v>56</v>
      </c>
      <c r="AO52" s="251"/>
      <c r="AP52" s="251"/>
      <c r="AQ52" s="51" t="s">
        <v>57</v>
      </c>
      <c r="AR52" s="28"/>
      <c r="AS52" s="52" t="s">
        <v>58</v>
      </c>
      <c r="AT52" s="53" t="s">
        <v>59</v>
      </c>
      <c r="AU52" s="53" t="s">
        <v>60</v>
      </c>
      <c r="AV52" s="53" t="s">
        <v>61</v>
      </c>
      <c r="AW52" s="53" t="s">
        <v>62</v>
      </c>
      <c r="AX52" s="53" t="s">
        <v>63</v>
      </c>
      <c r="AY52" s="53" t="s">
        <v>64</v>
      </c>
      <c r="AZ52" s="53" t="s">
        <v>65</v>
      </c>
      <c r="BA52" s="53" t="s">
        <v>66</v>
      </c>
      <c r="BB52" s="53" t="s">
        <v>67</v>
      </c>
      <c r="BC52" s="53" t="s">
        <v>68</v>
      </c>
      <c r="BD52" s="54" t="s">
        <v>69</v>
      </c>
    </row>
    <row r="53" spans="1:91" s="1" customFormat="1" ht="10.75" customHeight="1">
      <c r="B53" s="28"/>
      <c r="AR53" s="28"/>
      <c r="AS53" s="55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1" s="5" customFormat="1" ht="32.4" customHeight="1">
      <c r="B54" s="56"/>
      <c r="C54" s="57" t="s">
        <v>70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257">
        <f>ROUND(SUM(AG55:AG56),2)</f>
        <v>0</v>
      </c>
      <c r="AH54" s="257"/>
      <c r="AI54" s="257"/>
      <c r="AJ54" s="257"/>
      <c r="AK54" s="257"/>
      <c r="AL54" s="257"/>
      <c r="AM54" s="257"/>
      <c r="AN54" s="258">
        <f>SUM(AG54,AT54)</f>
        <v>0</v>
      </c>
      <c r="AO54" s="258"/>
      <c r="AP54" s="258"/>
      <c r="AQ54" s="60" t="s">
        <v>19</v>
      </c>
      <c r="AR54" s="56"/>
      <c r="AS54" s="61">
        <f>ROUND(SUM(AS55:AS56),2)</f>
        <v>0</v>
      </c>
      <c r="AT54" s="62">
        <f>ROUND(SUM(AV54:AW54),2)</f>
        <v>0</v>
      </c>
      <c r="AU54" s="63">
        <f>ROUND(SUM(AU55:AU56),5)</f>
        <v>0</v>
      </c>
      <c r="AV54" s="62">
        <f>ROUND(AZ54*L29,2)</f>
        <v>0</v>
      </c>
      <c r="AW54" s="62">
        <f>ROUND(BA54*L30,2)</f>
        <v>0</v>
      </c>
      <c r="AX54" s="62">
        <f>ROUND(BB54*L29,2)</f>
        <v>0</v>
      </c>
      <c r="AY54" s="62">
        <f>ROUND(BC54*L30,2)</f>
        <v>0</v>
      </c>
      <c r="AZ54" s="62">
        <f>ROUND(SUM(AZ55:AZ56),2)</f>
        <v>0</v>
      </c>
      <c r="BA54" s="62">
        <f>ROUND(SUM(BA55:BA56),2)</f>
        <v>0</v>
      </c>
      <c r="BB54" s="62">
        <f>ROUND(SUM(BB55:BB56),2)</f>
        <v>0</v>
      </c>
      <c r="BC54" s="62">
        <f>ROUND(SUM(BC55:BC56),2)</f>
        <v>0</v>
      </c>
      <c r="BD54" s="64">
        <f>ROUND(SUM(BD55:BD56),2)</f>
        <v>0</v>
      </c>
      <c r="BS54" s="65" t="s">
        <v>71</v>
      </c>
      <c r="BT54" s="65" t="s">
        <v>72</v>
      </c>
      <c r="BU54" s="66" t="s">
        <v>73</v>
      </c>
      <c r="BV54" s="65" t="s">
        <v>74</v>
      </c>
      <c r="BW54" s="65" t="s">
        <v>5</v>
      </c>
      <c r="BX54" s="65" t="s">
        <v>75</v>
      </c>
      <c r="CL54" s="65" t="s">
        <v>19</v>
      </c>
    </row>
    <row r="55" spans="1:91" s="6" customFormat="1" ht="16.5" customHeight="1">
      <c r="A55" s="67" t="s">
        <v>76</v>
      </c>
      <c r="B55" s="68"/>
      <c r="C55" s="69"/>
      <c r="D55" s="256" t="s">
        <v>77</v>
      </c>
      <c r="E55" s="256"/>
      <c r="F55" s="256"/>
      <c r="G55" s="256"/>
      <c r="H55" s="256"/>
      <c r="I55" s="70"/>
      <c r="J55" s="256" t="s">
        <v>78</v>
      </c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4">
        <f>'N - Nábytek'!J30</f>
        <v>0</v>
      </c>
      <c r="AH55" s="255"/>
      <c r="AI55" s="255"/>
      <c r="AJ55" s="255"/>
      <c r="AK55" s="255"/>
      <c r="AL55" s="255"/>
      <c r="AM55" s="255"/>
      <c r="AN55" s="254">
        <f>SUM(AG55,AT55)</f>
        <v>0</v>
      </c>
      <c r="AO55" s="255"/>
      <c r="AP55" s="255"/>
      <c r="AQ55" s="71" t="s">
        <v>79</v>
      </c>
      <c r="AR55" s="68"/>
      <c r="AS55" s="72">
        <v>0</v>
      </c>
      <c r="AT55" s="73">
        <f>ROUND(SUM(AV55:AW55),2)</f>
        <v>0</v>
      </c>
      <c r="AU55" s="74">
        <f>'N - Nábytek'!P79</f>
        <v>0</v>
      </c>
      <c r="AV55" s="73">
        <f>'N - Nábytek'!J33</f>
        <v>0</v>
      </c>
      <c r="AW55" s="73">
        <f>'N - Nábytek'!J34</f>
        <v>0</v>
      </c>
      <c r="AX55" s="73">
        <f>'N - Nábytek'!J35</f>
        <v>0</v>
      </c>
      <c r="AY55" s="73">
        <f>'N - Nábytek'!J36</f>
        <v>0</v>
      </c>
      <c r="AZ55" s="73">
        <f>'N - Nábytek'!F33</f>
        <v>0</v>
      </c>
      <c r="BA55" s="73">
        <f>'N - Nábytek'!F34</f>
        <v>0</v>
      </c>
      <c r="BB55" s="73">
        <f>'N - Nábytek'!F35</f>
        <v>0</v>
      </c>
      <c r="BC55" s="73">
        <f>'N - Nábytek'!F36</f>
        <v>0</v>
      </c>
      <c r="BD55" s="75">
        <f>'N - Nábytek'!F37</f>
        <v>0</v>
      </c>
      <c r="BT55" s="76" t="s">
        <v>80</v>
      </c>
      <c r="BV55" s="76" t="s">
        <v>74</v>
      </c>
      <c r="BW55" s="76" t="s">
        <v>81</v>
      </c>
      <c r="BX55" s="76" t="s">
        <v>5</v>
      </c>
      <c r="CL55" s="76" t="s">
        <v>19</v>
      </c>
      <c r="CM55" s="76" t="s">
        <v>82</v>
      </c>
    </row>
    <row r="56" spans="1:91" s="6" customFormat="1" ht="16.5" customHeight="1">
      <c r="A56" s="67" t="s">
        <v>76</v>
      </c>
      <c r="B56" s="68"/>
      <c r="C56" s="69"/>
      <c r="D56" s="256" t="s">
        <v>83</v>
      </c>
      <c r="E56" s="256"/>
      <c r="F56" s="256"/>
      <c r="G56" s="256"/>
      <c r="H56" s="256"/>
      <c r="I56" s="70"/>
      <c r="J56" s="256" t="s">
        <v>84</v>
      </c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4">
        <f>'S - Sportovní vybavení'!J30</f>
        <v>0</v>
      </c>
      <c r="AH56" s="255"/>
      <c r="AI56" s="255"/>
      <c r="AJ56" s="255"/>
      <c r="AK56" s="255"/>
      <c r="AL56" s="255"/>
      <c r="AM56" s="255"/>
      <c r="AN56" s="254">
        <f>SUM(AG56,AT56)</f>
        <v>0</v>
      </c>
      <c r="AO56" s="255"/>
      <c r="AP56" s="255"/>
      <c r="AQ56" s="71" t="s">
        <v>79</v>
      </c>
      <c r="AR56" s="68"/>
      <c r="AS56" s="77">
        <v>0</v>
      </c>
      <c r="AT56" s="78">
        <f>ROUND(SUM(AV56:AW56),2)</f>
        <v>0</v>
      </c>
      <c r="AU56" s="79">
        <f>'S - Sportovní vybavení'!P86</f>
        <v>0</v>
      </c>
      <c r="AV56" s="78">
        <f>'S - Sportovní vybavení'!J33</f>
        <v>0</v>
      </c>
      <c r="AW56" s="78">
        <f>'S - Sportovní vybavení'!J34</f>
        <v>0</v>
      </c>
      <c r="AX56" s="78">
        <f>'S - Sportovní vybavení'!J35</f>
        <v>0</v>
      </c>
      <c r="AY56" s="78">
        <f>'S - Sportovní vybavení'!J36</f>
        <v>0</v>
      </c>
      <c r="AZ56" s="78">
        <f>'S - Sportovní vybavení'!F33</f>
        <v>0</v>
      </c>
      <c r="BA56" s="78">
        <f>'S - Sportovní vybavení'!F34</f>
        <v>0</v>
      </c>
      <c r="BB56" s="78">
        <f>'S - Sportovní vybavení'!F35</f>
        <v>0</v>
      </c>
      <c r="BC56" s="78">
        <f>'S - Sportovní vybavení'!F36</f>
        <v>0</v>
      </c>
      <c r="BD56" s="80">
        <f>'S - Sportovní vybavení'!F37</f>
        <v>0</v>
      </c>
      <c r="BT56" s="76" t="s">
        <v>80</v>
      </c>
      <c r="BV56" s="76" t="s">
        <v>74</v>
      </c>
      <c r="BW56" s="76" t="s">
        <v>85</v>
      </c>
      <c r="BX56" s="76" t="s">
        <v>5</v>
      </c>
      <c r="CL56" s="76" t="s">
        <v>19</v>
      </c>
      <c r="CM56" s="76" t="s">
        <v>82</v>
      </c>
    </row>
    <row r="57" spans="1:91" s="1" customFormat="1" ht="30" customHeight="1">
      <c r="B57" s="28"/>
      <c r="AR57" s="28"/>
    </row>
    <row r="58" spans="1:91" s="1" customFormat="1" ht="7" customHeight="1"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28"/>
    </row>
  </sheetData>
  <sheetProtection algorithmName="SHA-512" hashValue="PIDnTkkoCgS49VvPa2mfyH2+ZH0pvjE6nK8EXP9NVwUK7cvM5XvUvqb6NxftarMYGgfm5wuGFSDNBLTtosiByQ==" saltValue="XSlmmqQvhU6ZzPYfFOI6VcHsZER5oRXMd+GHrGhzc7SncgSg0wPpK0zTh7iTFrgyYKXX4jNIoFGLO1ctOb9mgw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N - Nábytek'!C2" display="/" xr:uid="{00000000-0004-0000-0000-000000000000}"/>
    <hyperlink ref="A56" location="'S - Sportovní vybavení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8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10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3" t="s">
        <v>81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5" customHeight="1">
      <c r="B4" s="16"/>
      <c r="D4" s="17" t="s">
        <v>86</v>
      </c>
      <c r="L4" s="16"/>
      <c r="M4" s="81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59" t="str">
        <f>'Rekapitulace stavby'!K6</f>
        <v>Rekonstrukce tělocvičny a zázemí ve staré budově VŠE - Interiér</v>
      </c>
      <c r="F7" s="260"/>
      <c r="G7" s="260"/>
      <c r="H7" s="260"/>
      <c r="L7" s="16"/>
    </row>
    <row r="8" spans="2:46" s="1" customFormat="1" ht="12" customHeight="1">
      <c r="B8" s="28"/>
      <c r="D8" s="23" t="s">
        <v>87</v>
      </c>
      <c r="L8" s="28"/>
    </row>
    <row r="9" spans="2:46" s="1" customFormat="1" ht="16.5" customHeight="1">
      <c r="B9" s="28"/>
      <c r="E9" s="241" t="s">
        <v>88</v>
      </c>
      <c r="F9" s="261"/>
      <c r="G9" s="261"/>
      <c r="H9" s="261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18</v>
      </c>
      <c r="F11" s="21" t="s">
        <v>19</v>
      </c>
      <c r="I11" s="23" t="s">
        <v>20</v>
      </c>
      <c r="J11" s="21" t="s">
        <v>19</v>
      </c>
      <c r="L11" s="28"/>
    </row>
    <row r="12" spans="2:46" s="1" customFormat="1" ht="12" customHeight="1">
      <c r="B12" s="28"/>
      <c r="D12" s="23" t="s">
        <v>21</v>
      </c>
      <c r="F12" s="21" t="s">
        <v>22</v>
      </c>
      <c r="I12" s="23" t="s">
        <v>23</v>
      </c>
      <c r="J12" s="45" t="str">
        <f>'Rekapitulace stavby'!AN8</f>
        <v>25. 11. 2024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25</v>
      </c>
      <c r="I14" s="23" t="s">
        <v>26</v>
      </c>
      <c r="J14" s="21" t="s">
        <v>19</v>
      </c>
      <c r="L14" s="28"/>
    </row>
    <row r="15" spans="2:46" s="1" customFormat="1" ht="18" customHeight="1">
      <c r="B15" s="28"/>
      <c r="E15" s="21" t="s">
        <v>27</v>
      </c>
      <c r="I15" s="23" t="s">
        <v>28</v>
      </c>
      <c r="J15" s="21" t="s">
        <v>19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26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62" t="str">
        <f>'Rekapitulace stavby'!E14</f>
        <v>Vyplň údaj</v>
      </c>
      <c r="F18" s="225"/>
      <c r="G18" s="225"/>
      <c r="H18" s="225"/>
      <c r="I18" s="23" t="s">
        <v>28</v>
      </c>
      <c r="J18" s="24" t="str">
        <f>'Rekapitulace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26</v>
      </c>
      <c r="J20" s="21" t="s">
        <v>19</v>
      </c>
      <c r="L20" s="28"/>
    </row>
    <row r="21" spans="2:12" s="1" customFormat="1" ht="18" customHeight="1">
      <c r="B21" s="28"/>
      <c r="E21" s="21" t="s">
        <v>32</v>
      </c>
      <c r="I21" s="23" t="s">
        <v>28</v>
      </c>
      <c r="J21" s="21" t="s">
        <v>19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26</v>
      </c>
      <c r="J23" s="21" t="s">
        <v>19</v>
      </c>
      <c r="L23" s="28"/>
    </row>
    <row r="24" spans="2:12" s="1" customFormat="1" ht="18" customHeight="1">
      <c r="B24" s="28"/>
      <c r="E24" s="21" t="s">
        <v>35</v>
      </c>
      <c r="I24" s="23" t="s">
        <v>28</v>
      </c>
      <c r="J24" s="21" t="s">
        <v>19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36</v>
      </c>
      <c r="L26" s="28"/>
    </row>
    <row r="27" spans="2:12" s="7" customFormat="1" ht="119.25" customHeight="1">
      <c r="B27" s="82"/>
      <c r="E27" s="230" t="s">
        <v>89</v>
      </c>
      <c r="F27" s="230"/>
      <c r="G27" s="230"/>
      <c r="H27" s="230"/>
      <c r="L27" s="82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3" t="s">
        <v>38</v>
      </c>
      <c r="J30" s="59">
        <f>ROUND(J79,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4" customHeight="1">
      <c r="B32" s="28"/>
      <c r="F32" s="31" t="s">
        <v>40</v>
      </c>
      <c r="I32" s="31" t="s">
        <v>39</v>
      </c>
      <c r="J32" s="31" t="s">
        <v>41</v>
      </c>
      <c r="L32" s="28"/>
    </row>
    <row r="33" spans="2:12" s="1" customFormat="1" ht="14.4" customHeight="1">
      <c r="B33" s="28"/>
      <c r="D33" s="48" t="s">
        <v>42</v>
      </c>
      <c r="E33" s="23" t="s">
        <v>43</v>
      </c>
      <c r="F33" s="84">
        <f>ROUND((SUM(BE79:BE107)),  2)</f>
        <v>0</v>
      </c>
      <c r="I33" s="85">
        <v>0.21</v>
      </c>
      <c r="J33" s="84">
        <f>ROUND(((SUM(BE79:BE107))*I33),  2)</f>
        <v>0</v>
      </c>
      <c r="L33" s="28"/>
    </row>
    <row r="34" spans="2:12" s="1" customFormat="1" ht="14.4" customHeight="1">
      <c r="B34" s="28"/>
      <c r="E34" s="23" t="s">
        <v>44</v>
      </c>
      <c r="F34" s="84">
        <f>ROUND((SUM(BF79:BF107)),  2)</f>
        <v>0</v>
      </c>
      <c r="I34" s="85">
        <v>0.12</v>
      </c>
      <c r="J34" s="84">
        <f>ROUND(((SUM(BF79:BF107))*I34),  2)</f>
        <v>0</v>
      </c>
      <c r="L34" s="28"/>
    </row>
    <row r="35" spans="2:12" s="1" customFormat="1" ht="14.4" hidden="1" customHeight="1">
      <c r="B35" s="28"/>
      <c r="E35" s="23" t="s">
        <v>45</v>
      </c>
      <c r="F35" s="84">
        <f>ROUND((SUM(BG79:BG107)),  2)</f>
        <v>0</v>
      </c>
      <c r="I35" s="85">
        <v>0.21</v>
      </c>
      <c r="J35" s="84">
        <f>0</f>
        <v>0</v>
      </c>
      <c r="L35" s="28"/>
    </row>
    <row r="36" spans="2:12" s="1" customFormat="1" ht="14.4" hidden="1" customHeight="1">
      <c r="B36" s="28"/>
      <c r="E36" s="23" t="s">
        <v>46</v>
      </c>
      <c r="F36" s="84">
        <f>ROUND((SUM(BH79:BH107)),  2)</f>
        <v>0</v>
      </c>
      <c r="I36" s="85">
        <v>0.12</v>
      </c>
      <c r="J36" s="84">
        <f>0</f>
        <v>0</v>
      </c>
      <c r="L36" s="28"/>
    </row>
    <row r="37" spans="2:12" s="1" customFormat="1" ht="14.4" hidden="1" customHeight="1">
      <c r="B37" s="28"/>
      <c r="E37" s="23" t="s">
        <v>47</v>
      </c>
      <c r="F37" s="84">
        <f>ROUND((SUM(BI79:BI107)),  2)</f>
        <v>0</v>
      </c>
      <c r="I37" s="85">
        <v>0</v>
      </c>
      <c r="J37" s="84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6"/>
      <c r="D39" s="87" t="s">
        <v>48</v>
      </c>
      <c r="E39" s="50"/>
      <c r="F39" s="50"/>
      <c r="G39" s="88" t="s">
        <v>49</v>
      </c>
      <c r="H39" s="89" t="s">
        <v>50</v>
      </c>
      <c r="I39" s="50"/>
      <c r="J39" s="90">
        <f>SUM(J30:J37)</f>
        <v>0</v>
      </c>
      <c r="K39" s="91"/>
      <c r="L39" s="28"/>
    </row>
    <row r="40" spans="2:12" s="1" customFormat="1" ht="14.4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17" t="s">
        <v>90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3" t="s">
        <v>16</v>
      </c>
      <c r="L47" s="28"/>
    </row>
    <row r="48" spans="2:12" s="1" customFormat="1" ht="16.5" customHeight="1">
      <c r="B48" s="28"/>
      <c r="E48" s="259" t="str">
        <f>E7</f>
        <v>Rekonstrukce tělocvičny a zázemí ve staré budově VŠE - Interiér</v>
      </c>
      <c r="F48" s="260"/>
      <c r="G48" s="260"/>
      <c r="H48" s="260"/>
      <c r="L48" s="28"/>
    </row>
    <row r="49" spans="2:47" s="1" customFormat="1" ht="12" customHeight="1">
      <c r="B49" s="28"/>
      <c r="C49" s="23" t="s">
        <v>87</v>
      </c>
      <c r="L49" s="28"/>
    </row>
    <row r="50" spans="2:47" s="1" customFormat="1" ht="16.5" customHeight="1">
      <c r="B50" s="28"/>
      <c r="E50" s="241" t="str">
        <f>E9</f>
        <v>N - Nábytek</v>
      </c>
      <c r="F50" s="261"/>
      <c r="G50" s="261"/>
      <c r="H50" s="26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3" t="s">
        <v>21</v>
      </c>
      <c r="F52" s="21" t="str">
        <f>F12</f>
        <v xml:space="preserve"> </v>
      </c>
      <c r="I52" s="23" t="s">
        <v>23</v>
      </c>
      <c r="J52" s="45" t="str">
        <f>IF(J12="","",J12)</f>
        <v>25. 11. 2024</v>
      </c>
      <c r="L52" s="28"/>
    </row>
    <row r="53" spans="2:47" s="1" customFormat="1" ht="7" customHeight="1">
      <c r="B53" s="28"/>
      <c r="L53" s="28"/>
    </row>
    <row r="54" spans="2:47" s="1" customFormat="1" ht="25.65" customHeight="1">
      <c r="B54" s="28"/>
      <c r="C54" s="23" t="s">
        <v>25</v>
      </c>
      <c r="F54" s="21" t="str">
        <f>E15</f>
        <v>VŠE v Praze</v>
      </c>
      <c r="I54" s="23" t="s">
        <v>31</v>
      </c>
      <c r="J54" s="26" t="str">
        <f>E21</f>
        <v>ing. arch Eva Melicharová</v>
      </c>
      <c r="L54" s="28"/>
    </row>
    <row r="55" spans="2:47" s="1" customFormat="1" ht="15.15" customHeight="1">
      <c r="B55" s="28"/>
      <c r="C55" s="23" t="s">
        <v>29</v>
      </c>
      <c r="F55" s="21" t="str">
        <f>IF(E18="","",E18)</f>
        <v>Vyplň údaj</v>
      </c>
      <c r="I55" s="23" t="s">
        <v>34</v>
      </c>
      <c r="J55" s="26" t="str">
        <f>E24</f>
        <v>Martin Škrabal</v>
      </c>
      <c r="L55" s="28"/>
    </row>
    <row r="56" spans="2:47" s="1" customFormat="1" ht="10.25" customHeight="1">
      <c r="B56" s="28"/>
      <c r="L56" s="28"/>
    </row>
    <row r="57" spans="2:47" s="1" customFormat="1" ht="29.25" customHeight="1">
      <c r="B57" s="28"/>
      <c r="C57" s="92" t="s">
        <v>91</v>
      </c>
      <c r="D57" s="86"/>
      <c r="E57" s="86"/>
      <c r="F57" s="86"/>
      <c r="G57" s="86"/>
      <c r="H57" s="86"/>
      <c r="I57" s="86"/>
      <c r="J57" s="93" t="s">
        <v>92</v>
      </c>
      <c r="K57" s="86"/>
      <c r="L57" s="28"/>
    </row>
    <row r="58" spans="2:47" s="1" customFormat="1" ht="10.25" customHeight="1">
      <c r="B58" s="28"/>
      <c r="L58" s="28"/>
    </row>
    <row r="59" spans="2:47" s="1" customFormat="1" ht="22.75" customHeight="1">
      <c r="B59" s="28"/>
      <c r="C59" s="94" t="s">
        <v>70</v>
      </c>
      <c r="J59" s="59">
        <f>J79</f>
        <v>0</v>
      </c>
      <c r="L59" s="28"/>
      <c r="AU59" s="13" t="s">
        <v>93</v>
      </c>
    </row>
    <row r="60" spans="2:47" s="1" customFormat="1" ht="21.75" customHeight="1">
      <c r="B60" s="28"/>
      <c r="L60" s="28"/>
    </row>
    <row r="61" spans="2:47" s="1" customFormat="1" ht="7" customHeight="1"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28"/>
    </row>
    <row r="65" spans="2:65" s="1" customFormat="1" ht="7" customHeight="1"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28"/>
    </row>
    <row r="66" spans="2:65" s="1" customFormat="1" ht="25" customHeight="1">
      <c r="B66" s="28"/>
      <c r="C66" s="17" t="s">
        <v>94</v>
      </c>
      <c r="L66" s="28"/>
    </row>
    <row r="67" spans="2:65" s="1" customFormat="1" ht="7" customHeight="1">
      <c r="B67" s="28"/>
      <c r="L67" s="28"/>
    </row>
    <row r="68" spans="2:65" s="1" customFormat="1" ht="12" customHeight="1">
      <c r="B68" s="28"/>
      <c r="C68" s="23" t="s">
        <v>16</v>
      </c>
      <c r="L68" s="28"/>
    </row>
    <row r="69" spans="2:65" s="1" customFormat="1" ht="16.5" customHeight="1">
      <c r="B69" s="28"/>
      <c r="E69" s="259" t="str">
        <f>E7</f>
        <v>Rekonstrukce tělocvičny a zázemí ve staré budově VŠE - Interiér</v>
      </c>
      <c r="F69" s="260"/>
      <c r="G69" s="260"/>
      <c r="H69" s="260"/>
      <c r="L69" s="28"/>
    </row>
    <row r="70" spans="2:65" s="1" customFormat="1" ht="12" customHeight="1">
      <c r="B70" s="28"/>
      <c r="C70" s="23" t="s">
        <v>87</v>
      </c>
      <c r="L70" s="28"/>
    </row>
    <row r="71" spans="2:65" s="1" customFormat="1" ht="16.5" customHeight="1">
      <c r="B71" s="28"/>
      <c r="E71" s="241" t="str">
        <f>E9</f>
        <v>N - Nábytek</v>
      </c>
      <c r="F71" s="261"/>
      <c r="G71" s="261"/>
      <c r="H71" s="261"/>
      <c r="L71" s="28"/>
    </row>
    <row r="72" spans="2:65" s="1" customFormat="1" ht="7" customHeight="1">
      <c r="B72" s="28"/>
      <c r="L72" s="28"/>
    </row>
    <row r="73" spans="2:65" s="1" customFormat="1" ht="12" customHeight="1">
      <c r="B73" s="28"/>
      <c r="C73" s="23" t="s">
        <v>21</v>
      </c>
      <c r="F73" s="21" t="str">
        <f>F12</f>
        <v xml:space="preserve"> </v>
      </c>
      <c r="I73" s="23" t="s">
        <v>23</v>
      </c>
      <c r="J73" s="45" t="str">
        <f>IF(J12="","",J12)</f>
        <v>25. 11. 2024</v>
      </c>
      <c r="L73" s="28"/>
    </row>
    <row r="74" spans="2:65" s="1" customFormat="1" ht="7" customHeight="1">
      <c r="B74" s="28"/>
      <c r="L74" s="28"/>
    </row>
    <row r="75" spans="2:65" s="1" customFormat="1" ht="25.65" customHeight="1">
      <c r="B75" s="28"/>
      <c r="C75" s="23" t="s">
        <v>25</v>
      </c>
      <c r="F75" s="21" t="str">
        <f>E15</f>
        <v>VŠE v Praze</v>
      </c>
      <c r="I75" s="23" t="s">
        <v>31</v>
      </c>
      <c r="J75" s="26" t="str">
        <f>E21</f>
        <v>ing. arch Eva Melicharová</v>
      </c>
      <c r="L75" s="28"/>
    </row>
    <row r="76" spans="2:65" s="1" customFormat="1" ht="15.15" customHeight="1">
      <c r="B76" s="28"/>
      <c r="C76" s="23" t="s">
        <v>29</v>
      </c>
      <c r="F76" s="21" t="str">
        <f>IF(E18="","",E18)</f>
        <v>Vyplň údaj</v>
      </c>
      <c r="I76" s="23" t="s">
        <v>34</v>
      </c>
      <c r="J76" s="26" t="str">
        <f>E24</f>
        <v>Martin Škrabal</v>
      </c>
      <c r="L76" s="28"/>
    </row>
    <row r="77" spans="2:65" s="1" customFormat="1" ht="10.25" customHeight="1">
      <c r="B77" s="28"/>
      <c r="L77" s="28"/>
    </row>
    <row r="78" spans="2:65" s="8" customFormat="1" ht="29.25" customHeight="1">
      <c r="B78" s="95"/>
      <c r="C78" s="96" t="s">
        <v>95</v>
      </c>
      <c r="D78" s="97" t="s">
        <v>57</v>
      </c>
      <c r="E78" s="97" t="s">
        <v>53</v>
      </c>
      <c r="F78" s="97" t="s">
        <v>54</v>
      </c>
      <c r="G78" s="97" t="s">
        <v>96</v>
      </c>
      <c r="H78" s="97" t="s">
        <v>97</v>
      </c>
      <c r="I78" s="97" t="s">
        <v>98</v>
      </c>
      <c r="J78" s="97" t="s">
        <v>92</v>
      </c>
      <c r="K78" s="98" t="s">
        <v>99</v>
      </c>
      <c r="L78" s="95"/>
      <c r="M78" s="52" t="s">
        <v>19</v>
      </c>
      <c r="N78" s="53" t="s">
        <v>42</v>
      </c>
      <c r="O78" s="53" t="s">
        <v>100</v>
      </c>
      <c r="P78" s="53" t="s">
        <v>101</v>
      </c>
      <c r="Q78" s="53" t="s">
        <v>102</v>
      </c>
      <c r="R78" s="53" t="s">
        <v>103</v>
      </c>
      <c r="S78" s="53" t="s">
        <v>104</v>
      </c>
      <c r="T78" s="54" t="s">
        <v>105</v>
      </c>
    </row>
    <row r="79" spans="2:65" s="1" customFormat="1" ht="22.75" customHeight="1">
      <c r="B79" s="28"/>
      <c r="C79" s="57" t="s">
        <v>106</v>
      </c>
      <c r="J79" s="99">
        <f>BK79</f>
        <v>0</v>
      </c>
      <c r="L79" s="28"/>
      <c r="M79" s="55"/>
      <c r="N79" s="46"/>
      <c r="O79" s="46"/>
      <c r="P79" s="100">
        <f>SUM(P80:P107)</f>
        <v>0</v>
      </c>
      <c r="Q79" s="46"/>
      <c r="R79" s="100">
        <f>SUM(R80:R107)</f>
        <v>0</v>
      </c>
      <c r="S79" s="46"/>
      <c r="T79" s="101">
        <f>SUM(T80:T107)</f>
        <v>0</v>
      </c>
      <c r="AT79" s="13" t="s">
        <v>71</v>
      </c>
      <c r="AU79" s="13" t="s">
        <v>93</v>
      </c>
      <c r="BK79" s="102">
        <f>SUM(BK80:BK107)</f>
        <v>0</v>
      </c>
    </row>
    <row r="80" spans="2:65" s="1" customFormat="1" ht="37.75" customHeight="1">
      <c r="B80" s="28"/>
      <c r="C80" s="103" t="s">
        <v>80</v>
      </c>
      <c r="D80" s="103" t="s">
        <v>107</v>
      </c>
      <c r="E80" s="104" t="s">
        <v>108</v>
      </c>
      <c r="F80" s="105" t="s">
        <v>109</v>
      </c>
      <c r="G80" s="106" t="s">
        <v>110</v>
      </c>
      <c r="H80" s="107">
        <v>2</v>
      </c>
      <c r="I80" s="108"/>
      <c r="J80" s="109">
        <f>ROUND(I80*H80,2)</f>
        <v>0</v>
      </c>
      <c r="K80" s="105" t="s">
        <v>19</v>
      </c>
      <c r="L80" s="28"/>
      <c r="M80" s="110" t="s">
        <v>19</v>
      </c>
      <c r="N80" s="111" t="s">
        <v>43</v>
      </c>
      <c r="P80" s="112">
        <f>O80*H80</f>
        <v>0</v>
      </c>
      <c r="Q80" s="112">
        <v>0</v>
      </c>
      <c r="R80" s="112">
        <f>Q80*H80</f>
        <v>0</v>
      </c>
      <c r="S80" s="112">
        <v>0</v>
      </c>
      <c r="T80" s="113">
        <f>S80*H80</f>
        <v>0</v>
      </c>
      <c r="AR80" s="114" t="s">
        <v>111</v>
      </c>
      <c r="AT80" s="114" t="s">
        <v>107</v>
      </c>
      <c r="AU80" s="114" t="s">
        <v>72</v>
      </c>
      <c r="AY80" s="13" t="s">
        <v>112</v>
      </c>
      <c r="BE80" s="115">
        <f>IF(N80="základní",J80,0)</f>
        <v>0</v>
      </c>
      <c r="BF80" s="115">
        <f>IF(N80="snížená",J80,0)</f>
        <v>0</v>
      </c>
      <c r="BG80" s="115">
        <f>IF(N80="zákl. přenesená",J80,0)</f>
        <v>0</v>
      </c>
      <c r="BH80" s="115">
        <f>IF(N80="sníž. přenesená",J80,0)</f>
        <v>0</v>
      </c>
      <c r="BI80" s="115">
        <f>IF(N80="nulová",J80,0)</f>
        <v>0</v>
      </c>
      <c r="BJ80" s="13" t="s">
        <v>80</v>
      </c>
      <c r="BK80" s="115">
        <f>ROUND(I80*H80,2)</f>
        <v>0</v>
      </c>
      <c r="BL80" s="13" t="s">
        <v>111</v>
      </c>
      <c r="BM80" s="114" t="s">
        <v>82</v>
      </c>
    </row>
    <row r="81" spans="2:65" s="1" customFormat="1" ht="27">
      <c r="B81" s="28"/>
      <c r="D81" s="116" t="s">
        <v>113</v>
      </c>
      <c r="F81" s="117" t="s">
        <v>114</v>
      </c>
      <c r="I81" s="118"/>
      <c r="L81" s="28"/>
      <c r="M81" s="119"/>
      <c r="T81" s="49"/>
      <c r="AT81" s="13" t="s">
        <v>113</v>
      </c>
      <c r="AU81" s="13" t="s">
        <v>72</v>
      </c>
    </row>
    <row r="82" spans="2:65" s="1" customFormat="1" ht="24.15" customHeight="1">
      <c r="B82" s="28"/>
      <c r="C82" s="103" t="s">
        <v>82</v>
      </c>
      <c r="D82" s="103" t="s">
        <v>107</v>
      </c>
      <c r="E82" s="104" t="s">
        <v>115</v>
      </c>
      <c r="F82" s="105" t="s">
        <v>116</v>
      </c>
      <c r="G82" s="106" t="s">
        <v>110</v>
      </c>
      <c r="H82" s="107">
        <v>4</v>
      </c>
      <c r="I82" s="108"/>
      <c r="J82" s="109">
        <f>ROUND(I82*H82,2)</f>
        <v>0</v>
      </c>
      <c r="K82" s="105" t="s">
        <v>19</v>
      </c>
      <c r="L82" s="28"/>
      <c r="M82" s="110" t="s">
        <v>19</v>
      </c>
      <c r="N82" s="111" t="s">
        <v>43</v>
      </c>
      <c r="P82" s="112">
        <f>O82*H82</f>
        <v>0</v>
      </c>
      <c r="Q82" s="112">
        <v>0</v>
      </c>
      <c r="R82" s="112">
        <f>Q82*H82</f>
        <v>0</v>
      </c>
      <c r="S82" s="112">
        <v>0</v>
      </c>
      <c r="T82" s="113">
        <f>S82*H82</f>
        <v>0</v>
      </c>
      <c r="AR82" s="114" t="s">
        <v>111</v>
      </c>
      <c r="AT82" s="114" t="s">
        <v>107</v>
      </c>
      <c r="AU82" s="114" t="s">
        <v>72</v>
      </c>
      <c r="AY82" s="13" t="s">
        <v>112</v>
      </c>
      <c r="BE82" s="115">
        <f>IF(N82="základní",J82,0)</f>
        <v>0</v>
      </c>
      <c r="BF82" s="115">
        <f>IF(N82="snížená",J82,0)</f>
        <v>0</v>
      </c>
      <c r="BG82" s="115">
        <f>IF(N82="zákl. přenesená",J82,0)</f>
        <v>0</v>
      </c>
      <c r="BH82" s="115">
        <f>IF(N82="sníž. přenesená",J82,0)</f>
        <v>0</v>
      </c>
      <c r="BI82" s="115">
        <f>IF(N82="nulová",J82,0)</f>
        <v>0</v>
      </c>
      <c r="BJ82" s="13" t="s">
        <v>80</v>
      </c>
      <c r="BK82" s="115">
        <f>ROUND(I82*H82,2)</f>
        <v>0</v>
      </c>
      <c r="BL82" s="13" t="s">
        <v>111</v>
      </c>
      <c r="BM82" s="114" t="s">
        <v>111</v>
      </c>
    </row>
    <row r="83" spans="2:65" s="1" customFormat="1" ht="18">
      <c r="B83" s="28"/>
      <c r="D83" s="116" t="s">
        <v>113</v>
      </c>
      <c r="F83" s="117" t="s">
        <v>117</v>
      </c>
      <c r="I83" s="118"/>
      <c r="L83" s="28"/>
      <c r="M83" s="119"/>
      <c r="T83" s="49"/>
      <c r="AT83" s="13" t="s">
        <v>113</v>
      </c>
      <c r="AU83" s="13" t="s">
        <v>72</v>
      </c>
    </row>
    <row r="84" spans="2:65" s="1" customFormat="1" ht="24.15" customHeight="1">
      <c r="B84" s="28"/>
      <c r="C84" s="103" t="s">
        <v>118</v>
      </c>
      <c r="D84" s="103" t="s">
        <v>107</v>
      </c>
      <c r="E84" s="104" t="s">
        <v>119</v>
      </c>
      <c r="F84" s="105" t="s">
        <v>120</v>
      </c>
      <c r="G84" s="106" t="s">
        <v>110</v>
      </c>
      <c r="H84" s="107">
        <v>6</v>
      </c>
      <c r="I84" s="108"/>
      <c r="J84" s="109">
        <f>ROUND(I84*H84,2)</f>
        <v>0</v>
      </c>
      <c r="K84" s="105" t="s">
        <v>19</v>
      </c>
      <c r="L84" s="28"/>
      <c r="M84" s="110" t="s">
        <v>19</v>
      </c>
      <c r="N84" s="111" t="s">
        <v>43</v>
      </c>
      <c r="P84" s="112">
        <f>O84*H84</f>
        <v>0</v>
      </c>
      <c r="Q84" s="112">
        <v>0</v>
      </c>
      <c r="R84" s="112">
        <f>Q84*H84</f>
        <v>0</v>
      </c>
      <c r="S84" s="112">
        <v>0</v>
      </c>
      <c r="T84" s="113">
        <f>S84*H84</f>
        <v>0</v>
      </c>
      <c r="AR84" s="114" t="s">
        <v>111</v>
      </c>
      <c r="AT84" s="114" t="s">
        <v>107</v>
      </c>
      <c r="AU84" s="114" t="s">
        <v>72</v>
      </c>
      <c r="AY84" s="13" t="s">
        <v>112</v>
      </c>
      <c r="BE84" s="115">
        <f>IF(N84="základní",J84,0)</f>
        <v>0</v>
      </c>
      <c r="BF84" s="115">
        <f>IF(N84="snížená",J84,0)</f>
        <v>0</v>
      </c>
      <c r="BG84" s="115">
        <f>IF(N84="zákl. přenesená",J84,0)</f>
        <v>0</v>
      </c>
      <c r="BH84" s="115">
        <f>IF(N84="sníž. přenesená",J84,0)</f>
        <v>0</v>
      </c>
      <c r="BI84" s="115">
        <f>IF(N84="nulová",J84,0)</f>
        <v>0</v>
      </c>
      <c r="BJ84" s="13" t="s">
        <v>80</v>
      </c>
      <c r="BK84" s="115">
        <f>ROUND(I84*H84,2)</f>
        <v>0</v>
      </c>
      <c r="BL84" s="13" t="s">
        <v>111</v>
      </c>
      <c r="BM84" s="114" t="s">
        <v>121</v>
      </c>
    </row>
    <row r="85" spans="2:65" s="1" customFormat="1" ht="18">
      <c r="B85" s="28"/>
      <c r="D85" s="116" t="s">
        <v>113</v>
      </c>
      <c r="F85" s="117" t="s">
        <v>122</v>
      </c>
      <c r="I85" s="118"/>
      <c r="L85" s="28"/>
      <c r="M85" s="119"/>
      <c r="T85" s="49"/>
      <c r="AT85" s="13" t="s">
        <v>113</v>
      </c>
      <c r="AU85" s="13" t="s">
        <v>72</v>
      </c>
    </row>
    <row r="86" spans="2:65" s="1" customFormat="1" ht="37.75" customHeight="1">
      <c r="B86" s="28"/>
      <c r="C86" s="103" t="s">
        <v>111</v>
      </c>
      <c r="D86" s="103" t="s">
        <v>107</v>
      </c>
      <c r="E86" s="104" t="s">
        <v>123</v>
      </c>
      <c r="F86" s="105" t="s">
        <v>124</v>
      </c>
      <c r="G86" s="106" t="s">
        <v>110</v>
      </c>
      <c r="H86" s="107">
        <v>3</v>
      </c>
      <c r="I86" s="108"/>
      <c r="J86" s="109">
        <f>ROUND(I86*H86,2)</f>
        <v>0</v>
      </c>
      <c r="K86" s="105" t="s">
        <v>19</v>
      </c>
      <c r="L86" s="28"/>
      <c r="M86" s="110" t="s">
        <v>19</v>
      </c>
      <c r="N86" s="111" t="s">
        <v>43</v>
      </c>
      <c r="P86" s="112">
        <f>O86*H86</f>
        <v>0</v>
      </c>
      <c r="Q86" s="112">
        <v>0</v>
      </c>
      <c r="R86" s="112">
        <f>Q86*H86</f>
        <v>0</v>
      </c>
      <c r="S86" s="112">
        <v>0</v>
      </c>
      <c r="T86" s="113">
        <f>S86*H86</f>
        <v>0</v>
      </c>
      <c r="AR86" s="114" t="s">
        <v>111</v>
      </c>
      <c r="AT86" s="114" t="s">
        <v>107</v>
      </c>
      <c r="AU86" s="114" t="s">
        <v>72</v>
      </c>
      <c r="AY86" s="13" t="s">
        <v>112</v>
      </c>
      <c r="BE86" s="115">
        <f>IF(N86="základní",J86,0)</f>
        <v>0</v>
      </c>
      <c r="BF86" s="115">
        <f>IF(N86="snížená",J86,0)</f>
        <v>0</v>
      </c>
      <c r="BG86" s="115">
        <f>IF(N86="zákl. přenesená",J86,0)</f>
        <v>0</v>
      </c>
      <c r="BH86" s="115">
        <f>IF(N86="sníž. přenesená",J86,0)</f>
        <v>0</v>
      </c>
      <c r="BI86" s="115">
        <f>IF(N86="nulová",J86,0)</f>
        <v>0</v>
      </c>
      <c r="BJ86" s="13" t="s">
        <v>80</v>
      </c>
      <c r="BK86" s="115">
        <f>ROUND(I86*H86,2)</f>
        <v>0</v>
      </c>
      <c r="BL86" s="13" t="s">
        <v>111</v>
      </c>
      <c r="BM86" s="114" t="s">
        <v>125</v>
      </c>
    </row>
    <row r="87" spans="2:65" s="1" customFormat="1" ht="27">
      <c r="B87" s="28"/>
      <c r="D87" s="116" t="s">
        <v>113</v>
      </c>
      <c r="F87" s="117" t="s">
        <v>126</v>
      </c>
      <c r="I87" s="118"/>
      <c r="L87" s="28"/>
      <c r="M87" s="119"/>
      <c r="T87" s="49"/>
      <c r="AT87" s="13" t="s">
        <v>113</v>
      </c>
      <c r="AU87" s="13" t="s">
        <v>72</v>
      </c>
    </row>
    <row r="88" spans="2:65" s="1" customFormat="1" ht="37.75" customHeight="1">
      <c r="B88" s="28"/>
      <c r="C88" s="103" t="s">
        <v>127</v>
      </c>
      <c r="D88" s="103" t="s">
        <v>107</v>
      </c>
      <c r="E88" s="104" t="s">
        <v>128</v>
      </c>
      <c r="F88" s="105" t="s">
        <v>129</v>
      </c>
      <c r="G88" s="106" t="s">
        <v>110</v>
      </c>
      <c r="H88" s="107">
        <v>2</v>
      </c>
      <c r="I88" s="108"/>
      <c r="J88" s="109">
        <f>ROUND(I88*H88,2)</f>
        <v>0</v>
      </c>
      <c r="K88" s="105" t="s">
        <v>19</v>
      </c>
      <c r="L88" s="28"/>
      <c r="M88" s="110" t="s">
        <v>19</v>
      </c>
      <c r="N88" s="111" t="s">
        <v>43</v>
      </c>
      <c r="P88" s="112">
        <f>O88*H88</f>
        <v>0</v>
      </c>
      <c r="Q88" s="112">
        <v>0</v>
      </c>
      <c r="R88" s="112">
        <f>Q88*H88</f>
        <v>0</v>
      </c>
      <c r="S88" s="112">
        <v>0</v>
      </c>
      <c r="T88" s="113">
        <f>S88*H88</f>
        <v>0</v>
      </c>
      <c r="AR88" s="114" t="s">
        <v>111</v>
      </c>
      <c r="AT88" s="114" t="s">
        <v>107</v>
      </c>
      <c r="AU88" s="114" t="s">
        <v>72</v>
      </c>
      <c r="AY88" s="13" t="s">
        <v>112</v>
      </c>
      <c r="BE88" s="115">
        <f>IF(N88="základní",J88,0)</f>
        <v>0</v>
      </c>
      <c r="BF88" s="115">
        <f>IF(N88="snížená",J88,0)</f>
        <v>0</v>
      </c>
      <c r="BG88" s="115">
        <f>IF(N88="zákl. přenesená",J88,0)</f>
        <v>0</v>
      </c>
      <c r="BH88" s="115">
        <f>IF(N88="sníž. přenesená",J88,0)</f>
        <v>0</v>
      </c>
      <c r="BI88" s="115">
        <f>IF(N88="nulová",J88,0)</f>
        <v>0</v>
      </c>
      <c r="BJ88" s="13" t="s">
        <v>80</v>
      </c>
      <c r="BK88" s="115">
        <f>ROUND(I88*H88,2)</f>
        <v>0</v>
      </c>
      <c r="BL88" s="13" t="s">
        <v>111</v>
      </c>
      <c r="BM88" s="114" t="s">
        <v>130</v>
      </c>
    </row>
    <row r="89" spans="2:65" s="1" customFormat="1" ht="27">
      <c r="B89" s="28"/>
      <c r="D89" s="116" t="s">
        <v>113</v>
      </c>
      <c r="F89" s="117" t="s">
        <v>131</v>
      </c>
      <c r="I89" s="118"/>
      <c r="L89" s="28"/>
      <c r="M89" s="119"/>
      <c r="T89" s="49"/>
      <c r="AT89" s="13" t="s">
        <v>113</v>
      </c>
      <c r="AU89" s="13" t="s">
        <v>72</v>
      </c>
    </row>
    <row r="90" spans="2:65" s="1" customFormat="1" ht="37.75" customHeight="1">
      <c r="B90" s="28"/>
      <c r="C90" s="103" t="s">
        <v>121</v>
      </c>
      <c r="D90" s="103" t="s">
        <v>107</v>
      </c>
      <c r="E90" s="104" t="s">
        <v>132</v>
      </c>
      <c r="F90" s="105" t="s">
        <v>133</v>
      </c>
      <c r="G90" s="106" t="s">
        <v>110</v>
      </c>
      <c r="H90" s="107">
        <v>2</v>
      </c>
      <c r="I90" s="108"/>
      <c r="J90" s="109">
        <f>ROUND(I90*H90,2)</f>
        <v>0</v>
      </c>
      <c r="K90" s="105" t="s">
        <v>19</v>
      </c>
      <c r="L90" s="28"/>
      <c r="M90" s="110" t="s">
        <v>19</v>
      </c>
      <c r="N90" s="111" t="s">
        <v>43</v>
      </c>
      <c r="P90" s="112">
        <f>O90*H90</f>
        <v>0</v>
      </c>
      <c r="Q90" s="112">
        <v>0</v>
      </c>
      <c r="R90" s="112">
        <f>Q90*H90</f>
        <v>0</v>
      </c>
      <c r="S90" s="112">
        <v>0</v>
      </c>
      <c r="T90" s="113">
        <f>S90*H90</f>
        <v>0</v>
      </c>
      <c r="AR90" s="114" t="s">
        <v>111</v>
      </c>
      <c r="AT90" s="114" t="s">
        <v>107</v>
      </c>
      <c r="AU90" s="114" t="s">
        <v>72</v>
      </c>
      <c r="AY90" s="13" t="s">
        <v>112</v>
      </c>
      <c r="BE90" s="115">
        <f>IF(N90="základní",J90,0)</f>
        <v>0</v>
      </c>
      <c r="BF90" s="115">
        <f>IF(N90="snížená",J90,0)</f>
        <v>0</v>
      </c>
      <c r="BG90" s="115">
        <f>IF(N90="zákl. přenesená",J90,0)</f>
        <v>0</v>
      </c>
      <c r="BH90" s="115">
        <f>IF(N90="sníž. přenesená",J90,0)</f>
        <v>0</v>
      </c>
      <c r="BI90" s="115">
        <f>IF(N90="nulová",J90,0)</f>
        <v>0</v>
      </c>
      <c r="BJ90" s="13" t="s">
        <v>80</v>
      </c>
      <c r="BK90" s="115">
        <f>ROUND(I90*H90,2)</f>
        <v>0</v>
      </c>
      <c r="BL90" s="13" t="s">
        <v>111</v>
      </c>
      <c r="BM90" s="114" t="s">
        <v>8</v>
      </c>
    </row>
    <row r="91" spans="2:65" s="1" customFormat="1" ht="27">
      <c r="B91" s="28"/>
      <c r="D91" s="116" t="s">
        <v>113</v>
      </c>
      <c r="F91" s="117" t="s">
        <v>134</v>
      </c>
      <c r="I91" s="118"/>
      <c r="L91" s="28"/>
      <c r="M91" s="119"/>
      <c r="T91" s="49"/>
      <c r="AT91" s="13" t="s">
        <v>113</v>
      </c>
      <c r="AU91" s="13" t="s">
        <v>72</v>
      </c>
    </row>
    <row r="92" spans="2:65" s="1" customFormat="1" ht="37.75" customHeight="1">
      <c r="B92" s="28"/>
      <c r="C92" s="103" t="s">
        <v>135</v>
      </c>
      <c r="D92" s="103" t="s">
        <v>107</v>
      </c>
      <c r="E92" s="104" t="s">
        <v>136</v>
      </c>
      <c r="F92" s="105" t="s">
        <v>137</v>
      </c>
      <c r="G92" s="106" t="s">
        <v>110</v>
      </c>
      <c r="H92" s="107">
        <v>2</v>
      </c>
      <c r="I92" s="108"/>
      <c r="J92" s="109">
        <f>ROUND(I92*H92,2)</f>
        <v>0</v>
      </c>
      <c r="K92" s="105" t="s">
        <v>19</v>
      </c>
      <c r="L92" s="28"/>
      <c r="M92" s="110" t="s">
        <v>19</v>
      </c>
      <c r="N92" s="111" t="s">
        <v>43</v>
      </c>
      <c r="P92" s="112">
        <f>O92*H92</f>
        <v>0</v>
      </c>
      <c r="Q92" s="112">
        <v>0</v>
      </c>
      <c r="R92" s="112">
        <f>Q92*H92</f>
        <v>0</v>
      </c>
      <c r="S92" s="112">
        <v>0</v>
      </c>
      <c r="T92" s="113">
        <f>S92*H92</f>
        <v>0</v>
      </c>
      <c r="AR92" s="114" t="s">
        <v>111</v>
      </c>
      <c r="AT92" s="114" t="s">
        <v>107</v>
      </c>
      <c r="AU92" s="114" t="s">
        <v>72</v>
      </c>
      <c r="AY92" s="13" t="s">
        <v>112</v>
      </c>
      <c r="BE92" s="115">
        <f>IF(N92="základní",J92,0)</f>
        <v>0</v>
      </c>
      <c r="BF92" s="115">
        <f>IF(N92="snížená",J92,0)</f>
        <v>0</v>
      </c>
      <c r="BG92" s="115">
        <f>IF(N92="zákl. přenesená",J92,0)</f>
        <v>0</v>
      </c>
      <c r="BH92" s="115">
        <f>IF(N92="sníž. přenesená",J92,0)</f>
        <v>0</v>
      </c>
      <c r="BI92" s="115">
        <f>IF(N92="nulová",J92,0)</f>
        <v>0</v>
      </c>
      <c r="BJ92" s="13" t="s">
        <v>80</v>
      </c>
      <c r="BK92" s="115">
        <f>ROUND(I92*H92,2)</f>
        <v>0</v>
      </c>
      <c r="BL92" s="13" t="s">
        <v>111</v>
      </c>
      <c r="BM92" s="114" t="s">
        <v>138</v>
      </c>
    </row>
    <row r="93" spans="2:65" s="1" customFormat="1" ht="18">
      <c r="B93" s="28"/>
      <c r="D93" s="116" t="s">
        <v>113</v>
      </c>
      <c r="F93" s="117" t="s">
        <v>139</v>
      </c>
      <c r="I93" s="118"/>
      <c r="L93" s="28"/>
      <c r="M93" s="119"/>
      <c r="T93" s="49"/>
      <c r="AT93" s="13" t="s">
        <v>113</v>
      </c>
      <c r="AU93" s="13" t="s">
        <v>72</v>
      </c>
    </row>
    <row r="94" spans="2:65" s="1" customFormat="1" ht="37.75" customHeight="1">
      <c r="B94" s="28"/>
      <c r="C94" s="103" t="s">
        <v>125</v>
      </c>
      <c r="D94" s="103" t="s">
        <v>107</v>
      </c>
      <c r="E94" s="104" t="s">
        <v>140</v>
      </c>
      <c r="F94" s="105" t="s">
        <v>141</v>
      </c>
      <c r="G94" s="106" t="s">
        <v>110</v>
      </c>
      <c r="H94" s="107">
        <v>1</v>
      </c>
      <c r="I94" s="108"/>
      <c r="J94" s="109">
        <f>ROUND(I94*H94,2)</f>
        <v>0</v>
      </c>
      <c r="K94" s="105" t="s">
        <v>19</v>
      </c>
      <c r="L94" s="28"/>
      <c r="M94" s="110" t="s">
        <v>19</v>
      </c>
      <c r="N94" s="111" t="s">
        <v>43</v>
      </c>
      <c r="P94" s="112">
        <f>O94*H94</f>
        <v>0</v>
      </c>
      <c r="Q94" s="112">
        <v>0</v>
      </c>
      <c r="R94" s="112">
        <f>Q94*H94</f>
        <v>0</v>
      </c>
      <c r="S94" s="112">
        <v>0</v>
      </c>
      <c r="T94" s="113">
        <f>S94*H94</f>
        <v>0</v>
      </c>
      <c r="AR94" s="114" t="s">
        <v>111</v>
      </c>
      <c r="AT94" s="114" t="s">
        <v>107</v>
      </c>
      <c r="AU94" s="114" t="s">
        <v>72</v>
      </c>
      <c r="AY94" s="13" t="s">
        <v>112</v>
      </c>
      <c r="BE94" s="115">
        <f>IF(N94="základní",J94,0)</f>
        <v>0</v>
      </c>
      <c r="BF94" s="115">
        <f>IF(N94="snížená",J94,0)</f>
        <v>0</v>
      </c>
      <c r="BG94" s="115">
        <f>IF(N94="zákl. přenesená",J94,0)</f>
        <v>0</v>
      </c>
      <c r="BH94" s="115">
        <f>IF(N94="sníž. přenesená",J94,0)</f>
        <v>0</v>
      </c>
      <c r="BI94" s="115">
        <f>IF(N94="nulová",J94,0)</f>
        <v>0</v>
      </c>
      <c r="BJ94" s="13" t="s">
        <v>80</v>
      </c>
      <c r="BK94" s="115">
        <f>ROUND(I94*H94,2)</f>
        <v>0</v>
      </c>
      <c r="BL94" s="13" t="s">
        <v>111</v>
      </c>
      <c r="BM94" s="114" t="s">
        <v>142</v>
      </c>
    </row>
    <row r="95" spans="2:65" s="1" customFormat="1" ht="27">
      <c r="B95" s="28"/>
      <c r="D95" s="116" t="s">
        <v>113</v>
      </c>
      <c r="F95" s="117" t="s">
        <v>143</v>
      </c>
      <c r="I95" s="118"/>
      <c r="L95" s="28"/>
      <c r="M95" s="119"/>
      <c r="T95" s="49"/>
      <c r="AT95" s="13" t="s">
        <v>113</v>
      </c>
      <c r="AU95" s="13" t="s">
        <v>72</v>
      </c>
    </row>
    <row r="96" spans="2:65" s="1" customFormat="1" ht="37.75" customHeight="1">
      <c r="B96" s="28"/>
      <c r="C96" s="103" t="s">
        <v>144</v>
      </c>
      <c r="D96" s="103" t="s">
        <v>107</v>
      </c>
      <c r="E96" s="104" t="s">
        <v>145</v>
      </c>
      <c r="F96" s="105" t="s">
        <v>146</v>
      </c>
      <c r="G96" s="106" t="s">
        <v>110</v>
      </c>
      <c r="H96" s="107">
        <v>26</v>
      </c>
      <c r="I96" s="108"/>
      <c r="J96" s="109">
        <f>ROUND(I96*H96,2)</f>
        <v>0</v>
      </c>
      <c r="K96" s="105" t="s">
        <v>19</v>
      </c>
      <c r="L96" s="28"/>
      <c r="M96" s="110" t="s">
        <v>19</v>
      </c>
      <c r="N96" s="111" t="s">
        <v>43</v>
      </c>
      <c r="P96" s="112">
        <f>O96*H96</f>
        <v>0</v>
      </c>
      <c r="Q96" s="112">
        <v>0</v>
      </c>
      <c r="R96" s="112">
        <f>Q96*H96</f>
        <v>0</v>
      </c>
      <c r="S96" s="112">
        <v>0</v>
      </c>
      <c r="T96" s="113">
        <f>S96*H96</f>
        <v>0</v>
      </c>
      <c r="AR96" s="114" t="s">
        <v>111</v>
      </c>
      <c r="AT96" s="114" t="s">
        <v>107</v>
      </c>
      <c r="AU96" s="114" t="s">
        <v>72</v>
      </c>
      <c r="AY96" s="13" t="s">
        <v>112</v>
      </c>
      <c r="BE96" s="115">
        <f>IF(N96="základní",J96,0)</f>
        <v>0</v>
      </c>
      <c r="BF96" s="115">
        <f>IF(N96="snížená",J96,0)</f>
        <v>0</v>
      </c>
      <c r="BG96" s="115">
        <f>IF(N96="zákl. přenesená",J96,0)</f>
        <v>0</v>
      </c>
      <c r="BH96" s="115">
        <f>IF(N96="sníž. přenesená",J96,0)</f>
        <v>0</v>
      </c>
      <c r="BI96" s="115">
        <f>IF(N96="nulová",J96,0)</f>
        <v>0</v>
      </c>
      <c r="BJ96" s="13" t="s">
        <v>80</v>
      </c>
      <c r="BK96" s="115">
        <f>ROUND(I96*H96,2)</f>
        <v>0</v>
      </c>
      <c r="BL96" s="13" t="s">
        <v>111</v>
      </c>
      <c r="BM96" s="114" t="s">
        <v>147</v>
      </c>
    </row>
    <row r="97" spans="2:65" s="1" customFormat="1" ht="36">
      <c r="B97" s="28"/>
      <c r="D97" s="116" t="s">
        <v>113</v>
      </c>
      <c r="F97" s="117" t="s">
        <v>148</v>
      </c>
      <c r="I97" s="118"/>
      <c r="L97" s="28"/>
      <c r="M97" s="119"/>
      <c r="T97" s="49"/>
      <c r="AT97" s="13" t="s">
        <v>113</v>
      </c>
      <c r="AU97" s="13" t="s">
        <v>72</v>
      </c>
    </row>
    <row r="98" spans="2:65" s="1" customFormat="1" ht="37.75" customHeight="1">
      <c r="B98" s="28"/>
      <c r="C98" s="103" t="s">
        <v>130</v>
      </c>
      <c r="D98" s="103" t="s">
        <v>107</v>
      </c>
      <c r="E98" s="104" t="s">
        <v>149</v>
      </c>
      <c r="F98" s="105" t="s">
        <v>150</v>
      </c>
      <c r="G98" s="106" t="s">
        <v>110</v>
      </c>
      <c r="H98" s="107">
        <v>8</v>
      </c>
      <c r="I98" s="108"/>
      <c r="J98" s="109">
        <f>ROUND(I98*H98,2)</f>
        <v>0</v>
      </c>
      <c r="K98" s="105" t="s">
        <v>19</v>
      </c>
      <c r="L98" s="28"/>
      <c r="M98" s="110" t="s">
        <v>19</v>
      </c>
      <c r="N98" s="111" t="s">
        <v>43</v>
      </c>
      <c r="P98" s="112">
        <f>O98*H98</f>
        <v>0</v>
      </c>
      <c r="Q98" s="112">
        <v>0</v>
      </c>
      <c r="R98" s="112">
        <f>Q98*H98</f>
        <v>0</v>
      </c>
      <c r="S98" s="112">
        <v>0</v>
      </c>
      <c r="T98" s="113">
        <f>S98*H98</f>
        <v>0</v>
      </c>
      <c r="AR98" s="114" t="s">
        <v>111</v>
      </c>
      <c r="AT98" s="114" t="s">
        <v>107</v>
      </c>
      <c r="AU98" s="114" t="s">
        <v>72</v>
      </c>
      <c r="AY98" s="13" t="s">
        <v>112</v>
      </c>
      <c r="BE98" s="115">
        <f>IF(N98="základní",J98,0)</f>
        <v>0</v>
      </c>
      <c r="BF98" s="115">
        <f>IF(N98="snížená",J98,0)</f>
        <v>0</v>
      </c>
      <c r="BG98" s="115">
        <f>IF(N98="zákl. přenesená",J98,0)</f>
        <v>0</v>
      </c>
      <c r="BH98" s="115">
        <f>IF(N98="sníž. přenesená",J98,0)</f>
        <v>0</v>
      </c>
      <c r="BI98" s="115">
        <f>IF(N98="nulová",J98,0)</f>
        <v>0</v>
      </c>
      <c r="BJ98" s="13" t="s">
        <v>80</v>
      </c>
      <c r="BK98" s="115">
        <f>ROUND(I98*H98,2)</f>
        <v>0</v>
      </c>
      <c r="BL98" s="13" t="s">
        <v>111</v>
      </c>
      <c r="BM98" s="114" t="s">
        <v>151</v>
      </c>
    </row>
    <row r="99" spans="2:65" s="1" customFormat="1" ht="27">
      <c r="B99" s="28"/>
      <c r="D99" s="116" t="s">
        <v>113</v>
      </c>
      <c r="F99" s="117" t="s">
        <v>152</v>
      </c>
      <c r="I99" s="118"/>
      <c r="L99" s="28"/>
      <c r="M99" s="119"/>
      <c r="T99" s="49"/>
      <c r="AT99" s="13" t="s">
        <v>113</v>
      </c>
      <c r="AU99" s="13" t="s">
        <v>72</v>
      </c>
    </row>
    <row r="100" spans="2:65" s="1" customFormat="1" ht="33" customHeight="1">
      <c r="B100" s="28"/>
      <c r="C100" s="103" t="s">
        <v>153</v>
      </c>
      <c r="D100" s="103" t="s">
        <v>107</v>
      </c>
      <c r="E100" s="104" t="s">
        <v>154</v>
      </c>
      <c r="F100" s="105" t="s">
        <v>155</v>
      </c>
      <c r="G100" s="106" t="s">
        <v>110</v>
      </c>
      <c r="H100" s="107">
        <v>1</v>
      </c>
      <c r="I100" s="108"/>
      <c r="J100" s="109">
        <f>ROUND(I100*H100,2)</f>
        <v>0</v>
      </c>
      <c r="K100" s="105" t="s">
        <v>19</v>
      </c>
      <c r="L100" s="28"/>
      <c r="M100" s="110" t="s">
        <v>19</v>
      </c>
      <c r="N100" s="111" t="s">
        <v>43</v>
      </c>
      <c r="P100" s="112">
        <f>O100*H100</f>
        <v>0</v>
      </c>
      <c r="Q100" s="112">
        <v>0</v>
      </c>
      <c r="R100" s="112">
        <f>Q100*H100</f>
        <v>0</v>
      </c>
      <c r="S100" s="112">
        <v>0</v>
      </c>
      <c r="T100" s="113">
        <f>S100*H100</f>
        <v>0</v>
      </c>
      <c r="AR100" s="114" t="s">
        <v>111</v>
      </c>
      <c r="AT100" s="114" t="s">
        <v>107</v>
      </c>
      <c r="AU100" s="114" t="s">
        <v>72</v>
      </c>
      <c r="AY100" s="13" t="s">
        <v>112</v>
      </c>
      <c r="BE100" s="115">
        <f>IF(N100="základní",J100,0)</f>
        <v>0</v>
      </c>
      <c r="BF100" s="115">
        <f>IF(N100="snížená",J100,0)</f>
        <v>0</v>
      </c>
      <c r="BG100" s="115">
        <f>IF(N100="zákl. přenesená",J100,0)</f>
        <v>0</v>
      </c>
      <c r="BH100" s="115">
        <f>IF(N100="sníž. přenesená",J100,0)</f>
        <v>0</v>
      </c>
      <c r="BI100" s="115">
        <f>IF(N100="nulová",J100,0)</f>
        <v>0</v>
      </c>
      <c r="BJ100" s="13" t="s">
        <v>80</v>
      </c>
      <c r="BK100" s="115">
        <f>ROUND(I100*H100,2)</f>
        <v>0</v>
      </c>
      <c r="BL100" s="13" t="s">
        <v>111</v>
      </c>
      <c r="BM100" s="114" t="s">
        <v>156</v>
      </c>
    </row>
    <row r="101" spans="2:65" s="1" customFormat="1" ht="18">
      <c r="B101" s="28"/>
      <c r="D101" s="116" t="s">
        <v>113</v>
      </c>
      <c r="F101" s="117" t="s">
        <v>157</v>
      </c>
      <c r="I101" s="118"/>
      <c r="L101" s="28"/>
      <c r="M101" s="119"/>
      <c r="T101" s="49"/>
      <c r="AT101" s="13" t="s">
        <v>113</v>
      </c>
      <c r="AU101" s="13" t="s">
        <v>72</v>
      </c>
    </row>
    <row r="102" spans="2:65" s="1" customFormat="1" ht="33" customHeight="1">
      <c r="B102" s="28"/>
      <c r="C102" s="103" t="s">
        <v>8</v>
      </c>
      <c r="D102" s="103" t="s">
        <v>107</v>
      </c>
      <c r="E102" s="104" t="s">
        <v>158</v>
      </c>
      <c r="F102" s="105" t="s">
        <v>159</v>
      </c>
      <c r="G102" s="106" t="s">
        <v>110</v>
      </c>
      <c r="H102" s="107">
        <v>1</v>
      </c>
      <c r="I102" s="108"/>
      <c r="J102" s="109">
        <f>ROUND(I102*H102,2)</f>
        <v>0</v>
      </c>
      <c r="K102" s="105" t="s">
        <v>19</v>
      </c>
      <c r="L102" s="28"/>
      <c r="M102" s="110" t="s">
        <v>19</v>
      </c>
      <c r="N102" s="111" t="s">
        <v>43</v>
      </c>
      <c r="P102" s="112">
        <f>O102*H102</f>
        <v>0</v>
      </c>
      <c r="Q102" s="112">
        <v>0</v>
      </c>
      <c r="R102" s="112">
        <f>Q102*H102</f>
        <v>0</v>
      </c>
      <c r="S102" s="112">
        <v>0</v>
      </c>
      <c r="T102" s="113">
        <f>S102*H102</f>
        <v>0</v>
      </c>
      <c r="AR102" s="114" t="s">
        <v>111</v>
      </c>
      <c r="AT102" s="114" t="s">
        <v>107</v>
      </c>
      <c r="AU102" s="114" t="s">
        <v>72</v>
      </c>
      <c r="AY102" s="13" t="s">
        <v>112</v>
      </c>
      <c r="BE102" s="115">
        <f>IF(N102="základní",J102,0)</f>
        <v>0</v>
      </c>
      <c r="BF102" s="115">
        <f>IF(N102="snížená",J102,0)</f>
        <v>0</v>
      </c>
      <c r="BG102" s="115">
        <f>IF(N102="zákl. přenesená",J102,0)</f>
        <v>0</v>
      </c>
      <c r="BH102" s="115">
        <f>IF(N102="sníž. přenesená",J102,0)</f>
        <v>0</v>
      </c>
      <c r="BI102" s="115">
        <f>IF(N102="nulová",J102,0)</f>
        <v>0</v>
      </c>
      <c r="BJ102" s="13" t="s">
        <v>80</v>
      </c>
      <c r="BK102" s="115">
        <f>ROUND(I102*H102,2)</f>
        <v>0</v>
      </c>
      <c r="BL102" s="13" t="s">
        <v>111</v>
      </c>
      <c r="BM102" s="114" t="s">
        <v>160</v>
      </c>
    </row>
    <row r="103" spans="2:65" s="1" customFormat="1" ht="18">
      <c r="B103" s="28"/>
      <c r="D103" s="116" t="s">
        <v>113</v>
      </c>
      <c r="F103" s="117" t="s">
        <v>161</v>
      </c>
      <c r="I103" s="118"/>
      <c r="L103" s="28"/>
      <c r="M103" s="119"/>
      <c r="T103" s="49"/>
      <c r="AT103" s="13" t="s">
        <v>113</v>
      </c>
      <c r="AU103" s="13" t="s">
        <v>72</v>
      </c>
    </row>
    <row r="104" spans="2:65" s="1" customFormat="1" ht="16.5" customHeight="1">
      <c r="B104" s="28"/>
      <c r="C104" s="103" t="s">
        <v>138</v>
      </c>
      <c r="D104" s="103" t="s">
        <v>107</v>
      </c>
      <c r="E104" s="104" t="s">
        <v>162</v>
      </c>
      <c r="F104" s="105" t="s">
        <v>19</v>
      </c>
      <c r="G104" s="106" t="s">
        <v>163</v>
      </c>
      <c r="H104" s="107">
        <v>1</v>
      </c>
      <c r="I104" s="108"/>
      <c r="J104" s="109">
        <f>ROUND(I104*H104,2)</f>
        <v>0</v>
      </c>
      <c r="K104" s="105" t="s">
        <v>19</v>
      </c>
      <c r="L104" s="28"/>
      <c r="M104" s="110" t="s">
        <v>19</v>
      </c>
      <c r="N104" s="111" t="s">
        <v>43</v>
      </c>
      <c r="P104" s="112">
        <f>O104*H104</f>
        <v>0</v>
      </c>
      <c r="Q104" s="112">
        <v>0</v>
      </c>
      <c r="R104" s="112">
        <f>Q104*H104</f>
        <v>0</v>
      </c>
      <c r="S104" s="112">
        <v>0</v>
      </c>
      <c r="T104" s="113">
        <f>S104*H104</f>
        <v>0</v>
      </c>
      <c r="AR104" s="114" t="s">
        <v>111</v>
      </c>
      <c r="AT104" s="114" t="s">
        <v>107</v>
      </c>
      <c r="AU104" s="114" t="s">
        <v>72</v>
      </c>
      <c r="AY104" s="13" t="s">
        <v>112</v>
      </c>
      <c r="BE104" s="115">
        <f>IF(N104="základní",J104,0)</f>
        <v>0</v>
      </c>
      <c r="BF104" s="115">
        <f>IF(N104="snížená",J104,0)</f>
        <v>0</v>
      </c>
      <c r="BG104" s="115">
        <f>IF(N104="zákl. přenesená",J104,0)</f>
        <v>0</v>
      </c>
      <c r="BH104" s="115">
        <f>IF(N104="sníž. přenesená",J104,0)</f>
        <v>0</v>
      </c>
      <c r="BI104" s="115">
        <f>IF(N104="nulová",J104,0)</f>
        <v>0</v>
      </c>
      <c r="BJ104" s="13" t="s">
        <v>80</v>
      </c>
      <c r="BK104" s="115">
        <f>ROUND(I104*H104,2)</f>
        <v>0</v>
      </c>
      <c r="BL104" s="13" t="s">
        <v>111</v>
      </c>
      <c r="BM104" s="114" t="s">
        <v>164</v>
      </c>
    </row>
    <row r="105" spans="2:65" s="1" customFormat="1" ht="10">
      <c r="B105" s="28"/>
      <c r="D105" s="116" t="s">
        <v>113</v>
      </c>
      <c r="F105" s="117" t="s">
        <v>165</v>
      </c>
      <c r="I105" s="118"/>
      <c r="L105" s="28"/>
      <c r="M105" s="119"/>
      <c r="T105" s="49"/>
      <c r="AT105" s="13" t="s">
        <v>113</v>
      </c>
      <c r="AU105" s="13" t="s">
        <v>72</v>
      </c>
    </row>
    <row r="106" spans="2:65" s="1" customFormat="1" ht="16.5" customHeight="1">
      <c r="B106" s="28"/>
      <c r="C106" s="103" t="s">
        <v>166</v>
      </c>
      <c r="D106" s="103" t="s">
        <v>107</v>
      </c>
      <c r="E106" s="104" t="s">
        <v>167</v>
      </c>
      <c r="F106" s="105" t="s">
        <v>19</v>
      </c>
      <c r="G106" s="106" t="s">
        <v>163</v>
      </c>
      <c r="H106" s="107">
        <v>1</v>
      </c>
      <c r="I106" s="108"/>
      <c r="J106" s="109">
        <f>ROUND(I106*H106,2)</f>
        <v>0</v>
      </c>
      <c r="K106" s="105" t="s">
        <v>19</v>
      </c>
      <c r="L106" s="28"/>
      <c r="M106" s="110" t="s">
        <v>19</v>
      </c>
      <c r="N106" s="111" t="s">
        <v>43</v>
      </c>
      <c r="P106" s="112">
        <f>O106*H106</f>
        <v>0</v>
      </c>
      <c r="Q106" s="112">
        <v>0</v>
      </c>
      <c r="R106" s="112">
        <f>Q106*H106</f>
        <v>0</v>
      </c>
      <c r="S106" s="112">
        <v>0</v>
      </c>
      <c r="T106" s="113">
        <f>S106*H106</f>
        <v>0</v>
      </c>
      <c r="AR106" s="114" t="s">
        <v>111</v>
      </c>
      <c r="AT106" s="114" t="s">
        <v>107</v>
      </c>
      <c r="AU106" s="114" t="s">
        <v>72</v>
      </c>
      <c r="AY106" s="13" t="s">
        <v>112</v>
      </c>
      <c r="BE106" s="115">
        <f>IF(N106="základní",J106,0)</f>
        <v>0</v>
      </c>
      <c r="BF106" s="115">
        <f>IF(N106="snížená",J106,0)</f>
        <v>0</v>
      </c>
      <c r="BG106" s="115">
        <f>IF(N106="zákl. přenesená",J106,0)</f>
        <v>0</v>
      </c>
      <c r="BH106" s="115">
        <f>IF(N106="sníž. přenesená",J106,0)</f>
        <v>0</v>
      </c>
      <c r="BI106" s="115">
        <f>IF(N106="nulová",J106,0)</f>
        <v>0</v>
      </c>
      <c r="BJ106" s="13" t="s">
        <v>80</v>
      </c>
      <c r="BK106" s="115">
        <f>ROUND(I106*H106,2)</f>
        <v>0</v>
      </c>
      <c r="BL106" s="13" t="s">
        <v>111</v>
      </c>
      <c r="BM106" s="114" t="s">
        <v>168</v>
      </c>
    </row>
    <row r="107" spans="2:65" s="1" customFormat="1" ht="10">
      <c r="B107" s="28"/>
      <c r="D107" s="116" t="s">
        <v>113</v>
      </c>
      <c r="F107" s="117" t="s">
        <v>169</v>
      </c>
      <c r="I107" s="118"/>
      <c r="L107" s="28"/>
      <c r="M107" s="120"/>
      <c r="N107" s="121"/>
      <c r="O107" s="121"/>
      <c r="P107" s="121"/>
      <c r="Q107" s="121"/>
      <c r="R107" s="121"/>
      <c r="S107" s="121"/>
      <c r="T107" s="122"/>
      <c r="AT107" s="13" t="s">
        <v>113</v>
      </c>
      <c r="AU107" s="13" t="s">
        <v>72</v>
      </c>
    </row>
    <row r="108" spans="2:65" s="1" customFormat="1" ht="7" customHeight="1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28"/>
    </row>
  </sheetData>
  <sheetProtection algorithmName="SHA-512" hashValue="GG2tdf5Fql505Lcbj6mexh8KEXD4N0JyTAl7zbBBU56K4rS71RztntN6Uzo5BX+QCPMNGvH9FSUX0iU/URtwSA==" saltValue="tpDbrXls6Jek67OIq+mIVQt0UKyI4EnXDw7r3AFnWt+IuQHb9HvpehxPEON+XZqR5c0Cfyyj/GPA82AN4Q8DOA==" spinCount="100000" sheet="1" objects="1" scenarios="1" formatColumns="0" formatRows="0" autoFilter="0"/>
  <autoFilter ref="C78:K107" xr:uid="{00000000-0009-0000-0000-000001000000}"/>
  <mergeCells count="9">
    <mergeCell ref="E50:H50"/>
    <mergeCell ref="E69:H69"/>
    <mergeCell ref="E71:H7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8"/>
  <sheetViews>
    <sheetView showGridLines="0" workbookViewId="0"/>
  </sheetViews>
  <sheetFormatPr defaultRowHeight="14.5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100.77734375" customWidth="1"/>
    <col min="7" max="7" width="7.44140625" customWidth="1"/>
    <col min="8" max="8" width="14" customWidth="1"/>
    <col min="9" max="9" width="15.77734375" customWidth="1"/>
    <col min="10" max="11" width="22.33203125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AT2" s="13" t="s">
        <v>85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5" customHeight="1">
      <c r="B4" s="16"/>
      <c r="D4" s="17" t="s">
        <v>86</v>
      </c>
      <c r="L4" s="16"/>
      <c r="M4" s="81" t="s">
        <v>10</v>
      </c>
      <c r="AT4" s="13" t="s">
        <v>4</v>
      </c>
    </row>
    <row r="5" spans="2:46" ht="7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259" t="str">
        <f>'Rekapitulace stavby'!K6</f>
        <v>Rekonstrukce tělocvičny a zázemí ve staré budově VŠE - Interiér</v>
      </c>
      <c r="F7" s="260"/>
      <c r="G7" s="260"/>
      <c r="H7" s="260"/>
      <c r="L7" s="16"/>
    </row>
    <row r="8" spans="2:46" s="1" customFormat="1" ht="12" customHeight="1">
      <c r="B8" s="28"/>
      <c r="D8" s="23" t="s">
        <v>87</v>
      </c>
      <c r="L8" s="28"/>
    </row>
    <row r="9" spans="2:46" s="1" customFormat="1" ht="16.5" customHeight="1">
      <c r="B9" s="28"/>
      <c r="E9" s="241" t="s">
        <v>170</v>
      </c>
      <c r="F9" s="261"/>
      <c r="G9" s="261"/>
      <c r="H9" s="261"/>
      <c r="L9" s="28"/>
    </row>
    <row r="10" spans="2:46" s="1" customFormat="1" ht="10">
      <c r="B10" s="28"/>
      <c r="L10" s="28"/>
    </row>
    <row r="11" spans="2:46" s="1" customFormat="1" ht="12" customHeight="1">
      <c r="B11" s="28"/>
      <c r="D11" s="23" t="s">
        <v>18</v>
      </c>
      <c r="F11" s="21" t="s">
        <v>19</v>
      </c>
      <c r="I11" s="23" t="s">
        <v>20</v>
      </c>
      <c r="J11" s="21" t="s">
        <v>19</v>
      </c>
      <c r="L11" s="28"/>
    </row>
    <row r="12" spans="2:46" s="1" customFormat="1" ht="12" customHeight="1">
      <c r="B12" s="28"/>
      <c r="D12" s="23" t="s">
        <v>21</v>
      </c>
      <c r="F12" s="21" t="s">
        <v>22</v>
      </c>
      <c r="I12" s="23" t="s">
        <v>23</v>
      </c>
      <c r="J12" s="45" t="str">
        <f>'Rekapitulace stavby'!AN8</f>
        <v>25. 11. 2024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25</v>
      </c>
      <c r="I14" s="23" t="s">
        <v>26</v>
      </c>
      <c r="J14" s="21" t="s">
        <v>19</v>
      </c>
      <c r="L14" s="28"/>
    </row>
    <row r="15" spans="2:46" s="1" customFormat="1" ht="18" customHeight="1">
      <c r="B15" s="28"/>
      <c r="E15" s="21" t="s">
        <v>27</v>
      </c>
      <c r="I15" s="23" t="s">
        <v>28</v>
      </c>
      <c r="J15" s="21" t="s">
        <v>19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29</v>
      </c>
      <c r="I17" s="23" t="s">
        <v>26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62" t="str">
        <f>'Rekapitulace stavby'!E14</f>
        <v>Vyplň údaj</v>
      </c>
      <c r="F18" s="225"/>
      <c r="G18" s="225"/>
      <c r="H18" s="225"/>
      <c r="I18" s="23" t="s">
        <v>28</v>
      </c>
      <c r="J18" s="24" t="str">
        <f>'Rekapitulace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31</v>
      </c>
      <c r="I20" s="23" t="s">
        <v>26</v>
      </c>
      <c r="J20" s="21" t="s">
        <v>19</v>
      </c>
      <c r="L20" s="28"/>
    </row>
    <row r="21" spans="2:12" s="1" customFormat="1" ht="18" customHeight="1">
      <c r="B21" s="28"/>
      <c r="E21" s="21" t="s">
        <v>32</v>
      </c>
      <c r="I21" s="23" t="s">
        <v>28</v>
      </c>
      <c r="J21" s="21" t="s">
        <v>19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34</v>
      </c>
      <c r="I23" s="23" t="s">
        <v>26</v>
      </c>
      <c r="J23" s="21" t="s">
        <v>19</v>
      </c>
      <c r="L23" s="28"/>
    </row>
    <row r="24" spans="2:12" s="1" customFormat="1" ht="18" customHeight="1">
      <c r="B24" s="28"/>
      <c r="E24" s="21" t="s">
        <v>35</v>
      </c>
      <c r="I24" s="23" t="s">
        <v>28</v>
      </c>
      <c r="J24" s="21" t="s">
        <v>19</v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36</v>
      </c>
      <c r="L26" s="28"/>
    </row>
    <row r="27" spans="2:12" s="7" customFormat="1" ht="119.25" customHeight="1">
      <c r="B27" s="82"/>
      <c r="E27" s="230" t="s">
        <v>89</v>
      </c>
      <c r="F27" s="230"/>
      <c r="G27" s="230"/>
      <c r="H27" s="230"/>
      <c r="L27" s="82"/>
    </row>
    <row r="28" spans="2:12" s="1" customFormat="1" ht="7" customHeight="1">
      <c r="B28" s="28"/>
      <c r="L28" s="28"/>
    </row>
    <row r="29" spans="2:12" s="1" customFormat="1" ht="7" customHeight="1">
      <c r="B29" s="28"/>
      <c r="D29" s="46"/>
      <c r="E29" s="46"/>
      <c r="F29" s="46"/>
      <c r="G29" s="46"/>
      <c r="H29" s="46"/>
      <c r="I29" s="46"/>
      <c r="J29" s="46"/>
      <c r="K29" s="46"/>
      <c r="L29" s="28"/>
    </row>
    <row r="30" spans="2:12" s="1" customFormat="1" ht="25.4" customHeight="1">
      <c r="B30" s="28"/>
      <c r="D30" s="83" t="s">
        <v>38</v>
      </c>
      <c r="J30" s="59">
        <f>ROUND(J86, 2)</f>
        <v>0</v>
      </c>
      <c r="L30" s="28"/>
    </row>
    <row r="31" spans="2:12" s="1" customFormat="1" ht="7" customHeight="1">
      <c r="B31" s="28"/>
      <c r="D31" s="46"/>
      <c r="E31" s="46"/>
      <c r="F31" s="46"/>
      <c r="G31" s="46"/>
      <c r="H31" s="46"/>
      <c r="I31" s="46"/>
      <c r="J31" s="46"/>
      <c r="K31" s="46"/>
      <c r="L31" s="28"/>
    </row>
    <row r="32" spans="2:12" s="1" customFormat="1" ht="14.4" customHeight="1">
      <c r="B32" s="28"/>
      <c r="F32" s="31" t="s">
        <v>40</v>
      </c>
      <c r="I32" s="31" t="s">
        <v>39</v>
      </c>
      <c r="J32" s="31" t="s">
        <v>41</v>
      </c>
      <c r="L32" s="28"/>
    </row>
    <row r="33" spans="2:12" s="1" customFormat="1" ht="14.4" customHeight="1">
      <c r="B33" s="28"/>
      <c r="D33" s="48" t="s">
        <v>42</v>
      </c>
      <c r="E33" s="23" t="s">
        <v>43</v>
      </c>
      <c r="F33" s="84">
        <f>ROUND((SUM(BE86:BE247)),  2)</f>
        <v>0</v>
      </c>
      <c r="I33" s="85">
        <v>0.21</v>
      </c>
      <c r="J33" s="84">
        <f>ROUND(((SUM(BE86:BE247))*I33),  2)</f>
        <v>0</v>
      </c>
      <c r="L33" s="28"/>
    </row>
    <row r="34" spans="2:12" s="1" customFormat="1" ht="14.4" customHeight="1">
      <c r="B34" s="28"/>
      <c r="E34" s="23" t="s">
        <v>44</v>
      </c>
      <c r="F34" s="84">
        <f>ROUND((SUM(BF86:BF247)),  2)</f>
        <v>0</v>
      </c>
      <c r="I34" s="85">
        <v>0.12</v>
      </c>
      <c r="J34" s="84">
        <f>ROUND(((SUM(BF86:BF247))*I34),  2)</f>
        <v>0</v>
      </c>
      <c r="L34" s="28"/>
    </row>
    <row r="35" spans="2:12" s="1" customFormat="1" ht="14.4" hidden="1" customHeight="1">
      <c r="B35" s="28"/>
      <c r="E35" s="23" t="s">
        <v>45</v>
      </c>
      <c r="F35" s="84">
        <f>ROUND((SUM(BG86:BG247)),  2)</f>
        <v>0</v>
      </c>
      <c r="I35" s="85">
        <v>0.21</v>
      </c>
      <c r="J35" s="84">
        <f>0</f>
        <v>0</v>
      </c>
      <c r="L35" s="28"/>
    </row>
    <row r="36" spans="2:12" s="1" customFormat="1" ht="14.4" hidden="1" customHeight="1">
      <c r="B36" s="28"/>
      <c r="E36" s="23" t="s">
        <v>46</v>
      </c>
      <c r="F36" s="84">
        <f>ROUND((SUM(BH86:BH247)),  2)</f>
        <v>0</v>
      </c>
      <c r="I36" s="85">
        <v>0.12</v>
      </c>
      <c r="J36" s="84">
        <f>0</f>
        <v>0</v>
      </c>
      <c r="L36" s="28"/>
    </row>
    <row r="37" spans="2:12" s="1" customFormat="1" ht="14.4" hidden="1" customHeight="1">
      <c r="B37" s="28"/>
      <c r="E37" s="23" t="s">
        <v>47</v>
      </c>
      <c r="F37" s="84">
        <f>ROUND((SUM(BI86:BI247)),  2)</f>
        <v>0</v>
      </c>
      <c r="I37" s="85">
        <v>0</v>
      </c>
      <c r="J37" s="84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4" customHeight="1">
      <c r="B39" s="28"/>
      <c r="C39" s="86"/>
      <c r="D39" s="87" t="s">
        <v>48</v>
      </c>
      <c r="E39" s="50"/>
      <c r="F39" s="50"/>
      <c r="G39" s="88" t="s">
        <v>49</v>
      </c>
      <c r="H39" s="89" t="s">
        <v>50</v>
      </c>
      <c r="I39" s="50"/>
      <c r="J39" s="90">
        <f>SUM(J30:J37)</f>
        <v>0</v>
      </c>
      <c r="K39" s="91"/>
      <c r="L39" s="28"/>
    </row>
    <row r="40" spans="2:12" s="1" customFormat="1" ht="14.4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28"/>
    </row>
    <row r="44" spans="2:12" s="1" customFormat="1" ht="7" customHeight="1"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28"/>
    </row>
    <row r="45" spans="2:12" s="1" customFormat="1" ht="25" customHeight="1">
      <c r="B45" s="28"/>
      <c r="C45" s="17" t="s">
        <v>90</v>
      </c>
      <c r="L45" s="28"/>
    </row>
    <row r="46" spans="2:12" s="1" customFormat="1" ht="7" customHeight="1">
      <c r="B46" s="28"/>
      <c r="L46" s="28"/>
    </row>
    <row r="47" spans="2:12" s="1" customFormat="1" ht="12" customHeight="1">
      <c r="B47" s="28"/>
      <c r="C47" s="23" t="s">
        <v>16</v>
      </c>
      <c r="L47" s="28"/>
    </row>
    <row r="48" spans="2:12" s="1" customFormat="1" ht="16.5" customHeight="1">
      <c r="B48" s="28"/>
      <c r="E48" s="259" t="str">
        <f>E7</f>
        <v>Rekonstrukce tělocvičny a zázemí ve staré budově VŠE - Interiér</v>
      </c>
      <c r="F48" s="260"/>
      <c r="G48" s="260"/>
      <c r="H48" s="260"/>
      <c r="L48" s="28"/>
    </row>
    <row r="49" spans="2:47" s="1" customFormat="1" ht="12" customHeight="1">
      <c r="B49" s="28"/>
      <c r="C49" s="23" t="s">
        <v>87</v>
      </c>
      <c r="L49" s="28"/>
    </row>
    <row r="50" spans="2:47" s="1" customFormat="1" ht="16.5" customHeight="1">
      <c r="B50" s="28"/>
      <c r="E50" s="241" t="str">
        <f>E9</f>
        <v>S - Sportovní vybavení</v>
      </c>
      <c r="F50" s="261"/>
      <c r="G50" s="261"/>
      <c r="H50" s="261"/>
      <c r="L50" s="28"/>
    </row>
    <row r="51" spans="2:47" s="1" customFormat="1" ht="7" customHeight="1">
      <c r="B51" s="28"/>
      <c r="L51" s="28"/>
    </row>
    <row r="52" spans="2:47" s="1" customFormat="1" ht="12" customHeight="1">
      <c r="B52" s="28"/>
      <c r="C52" s="23" t="s">
        <v>21</v>
      </c>
      <c r="F52" s="21" t="str">
        <f>F12</f>
        <v xml:space="preserve"> </v>
      </c>
      <c r="I52" s="23" t="s">
        <v>23</v>
      </c>
      <c r="J52" s="45" t="str">
        <f>IF(J12="","",J12)</f>
        <v>25. 11. 2024</v>
      </c>
      <c r="L52" s="28"/>
    </row>
    <row r="53" spans="2:47" s="1" customFormat="1" ht="7" customHeight="1">
      <c r="B53" s="28"/>
      <c r="L53" s="28"/>
    </row>
    <row r="54" spans="2:47" s="1" customFormat="1" ht="25.65" customHeight="1">
      <c r="B54" s="28"/>
      <c r="C54" s="23" t="s">
        <v>25</v>
      </c>
      <c r="F54" s="21" t="str">
        <f>E15</f>
        <v>VŠE v Praze</v>
      </c>
      <c r="I54" s="23" t="s">
        <v>31</v>
      </c>
      <c r="J54" s="26" t="str">
        <f>E21</f>
        <v>ing. arch Eva Melicharová</v>
      </c>
      <c r="L54" s="28"/>
    </row>
    <row r="55" spans="2:47" s="1" customFormat="1" ht="15.15" customHeight="1">
      <c r="B55" s="28"/>
      <c r="C55" s="23" t="s">
        <v>29</v>
      </c>
      <c r="F55" s="21" t="str">
        <f>IF(E18="","",E18)</f>
        <v>Vyplň údaj</v>
      </c>
      <c r="I55" s="23" t="s">
        <v>34</v>
      </c>
      <c r="J55" s="26" t="str">
        <f>E24</f>
        <v>Martin Škrabal</v>
      </c>
      <c r="L55" s="28"/>
    </row>
    <row r="56" spans="2:47" s="1" customFormat="1" ht="10.25" customHeight="1">
      <c r="B56" s="28"/>
      <c r="L56" s="28"/>
    </row>
    <row r="57" spans="2:47" s="1" customFormat="1" ht="29.25" customHeight="1">
      <c r="B57" s="28"/>
      <c r="C57" s="92" t="s">
        <v>91</v>
      </c>
      <c r="D57" s="86"/>
      <c r="E57" s="86"/>
      <c r="F57" s="86"/>
      <c r="G57" s="86"/>
      <c r="H57" s="86"/>
      <c r="I57" s="86"/>
      <c r="J57" s="93" t="s">
        <v>92</v>
      </c>
      <c r="K57" s="86"/>
      <c r="L57" s="28"/>
    </row>
    <row r="58" spans="2:47" s="1" customFormat="1" ht="10.25" customHeight="1">
      <c r="B58" s="28"/>
      <c r="L58" s="28"/>
    </row>
    <row r="59" spans="2:47" s="1" customFormat="1" ht="22.75" customHeight="1">
      <c r="B59" s="28"/>
      <c r="C59" s="94" t="s">
        <v>70</v>
      </c>
      <c r="J59" s="59">
        <f>J86</f>
        <v>0</v>
      </c>
      <c r="L59" s="28"/>
      <c r="AU59" s="13" t="s">
        <v>93</v>
      </c>
    </row>
    <row r="60" spans="2:47" s="9" customFormat="1" ht="25" customHeight="1">
      <c r="B60" s="123"/>
      <c r="D60" s="124" t="s">
        <v>171</v>
      </c>
      <c r="E60" s="125"/>
      <c r="F60" s="125"/>
      <c r="G60" s="125"/>
      <c r="H60" s="125"/>
      <c r="I60" s="125"/>
      <c r="J60" s="126">
        <f>J87</f>
        <v>0</v>
      </c>
      <c r="L60" s="123"/>
    </row>
    <row r="61" spans="2:47" s="9" customFormat="1" ht="25" customHeight="1">
      <c r="B61" s="123"/>
      <c r="D61" s="124" t="s">
        <v>172</v>
      </c>
      <c r="E61" s="125"/>
      <c r="F61" s="125"/>
      <c r="G61" s="125"/>
      <c r="H61" s="125"/>
      <c r="I61" s="125"/>
      <c r="J61" s="126">
        <f>J154</f>
        <v>0</v>
      </c>
      <c r="L61" s="123"/>
    </row>
    <row r="62" spans="2:47" s="9" customFormat="1" ht="25" customHeight="1">
      <c r="B62" s="123"/>
      <c r="D62" s="124" t="s">
        <v>173</v>
      </c>
      <c r="E62" s="125"/>
      <c r="F62" s="125"/>
      <c r="G62" s="125"/>
      <c r="H62" s="125"/>
      <c r="I62" s="125"/>
      <c r="J62" s="126">
        <f>J195</f>
        <v>0</v>
      </c>
      <c r="L62" s="123"/>
    </row>
    <row r="63" spans="2:47" s="9" customFormat="1" ht="25" customHeight="1">
      <c r="B63" s="123"/>
      <c r="D63" s="124" t="s">
        <v>174</v>
      </c>
      <c r="E63" s="125"/>
      <c r="F63" s="125"/>
      <c r="G63" s="125"/>
      <c r="H63" s="125"/>
      <c r="I63" s="125"/>
      <c r="J63" s="126">
        <f>J214</f>
        <v>0</v>
      </c>
      <c r="L63" s="123"/>
    </row>
    <row r="64" spans="2:47" s="9" customFormat="1" ht="25" customHeight="1">
      <c r="B64" s="123"/>
      <c r="D64" s="124" t="s">
        <v>175</v>
      </c>
      <c r="E64" s="125"/>
      <c r="F64" s="125"/>
      <c r="G64" s="125"/>
      <c r="H64" s="125"/>
      <c r="I64" s="125"/>
      <c r="J64" s="126">
        <f>J229</f>
        <v>0</v>
      </c>
      <c r="L64" s="123"/>
    </row>
    <row r="65" spans="2:12" s="9" customFormat="1" ht="25" customHeight="1">
      <c r="B65" s="123"/>
      <c r="D65" s="124" t="s">
        <v>176</v>
      </c>
      <c r="E65" s="125"/>
      <c r="F65" s="125"/>
      <c r="G65" s="125"/>
      <c r="H65" s="125"/>
      <c r="I65" s="125"/>
      <c r="J65" s="126">
        <f>J234</f>
        <v>0</v>
      </c>
      <c r="L65" s="123"/>
    </row>
    <row r="66" spans="2:12" s="9" customFormat="1" ht="25" customHeight="1">
      <c r="B66" s="123"/>
      <c r="D66" s="124" t="s">
        <v>177</v>
      </c>
      <c r="E66" s="125"/>
      <c r="F66" s="125"/>
      <c r="G66" s="125"/>
      <c r="H66" s="125"/>
      <c r="I66" s="125"/>
      <c r="J66" s="126">
        <f>J245</f>
        <v>0</v>
      </c>
      <c r="L66" s="123"/>
    </row>
    <row r="67" spans="2:12" s="1" customFormat="1" ht="21.75" customHeight="1">
      <c r="B67" s="28"/>
      <c r="L67" s="28"/>
    </row>
    <row r="68" spans="2:12" s="1" customFormat="1" ht="7" customHeight="1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28"/>
    </row>
    <row r="72" spans="2:12" s="1" customFormat="1" ht="7" customHeight="1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28"/>
    </row>
    <row r="73" spans="2:12" s="1" customFormat="1" ht="25" customHeight="1">
      <c r="B73" s="28"/>
      <c r="C73" s="17" t="s">
        <v>94</v>
      </c>
      <c r="L73" s="28"/>
    </row>
    <row r="74" spans="2:12" s="1" customFormat="1" ht="7" customHeight="1">
      <c r="B74" s="28"/>
      <c r="L74" s="28"/>
    </row>
    <row r="75" spans="2:12" s="1" customFormat="1" ht="12" customHeight="1">
      <c r="B75" s="28"/>
      <c r="C75" s="23" t="s">
        <v>16</v>
      </c>
      <c r="L75" s="28"/>
    </row>
    <row r="76" spans="2:12" s="1" customFormat="1" ht="16.5" customHeight="1">
      <c r="B76" s="28"/>
      <c r="E76" s="259" t="str">
        <f>E7</f>
        <v>Rekonstrukce tělocvičny a zázemí ve staré budově VŠE - Interiér</v>
      </c>
      <c r="F76" s="260"/>
      <c r="G76" s="260"/>
      <c r="H76" s="260"/>
      <c r="L76" s="28"/>
    </row>
    <row r="77" spans="2:12" s="1" customFormat="1" ht="12" customHeight="1">
      <c r="B77" s="28"/>
      <c r="C77" s="23" t="s">
        <v>87</v>
      </c>
      <c r="L77" s="28"/>
    </row>
    <row r="78" spans="2:12" s="1" customFormat="1" ht="16.5" customHeight="1">
      <c r="B78" s="28"/>
      <c r="E78" s="241" t="str">
        <f>E9</f>
        <v>S - Sportovní vybavení</v>
      </c>
      <c r="F78" s="261"/>
      <c r="G78" s="261"/>
      <c r="H78" s="261"/>
      <c r="L78" s="28"/>
    </row>
    <row r="79" spans="2:12" s="1" customFormat="1" ht="7" customHeight="1">
      <c r="B79" s="28"/>
      <c r="L79" s="28"/>
    </row>
    <row r="80" spans="2:12" s="1" customFormat="1" ht="12" customHeight="1">
      <c r="B80" s="28"/>
      <c r="C80" s="23" t="s">
        <v>21</v>
      </c>
      <c r="F80" s="21" t="str">
        <f>F12</f>
        <v xml:space="preserve"> </v>
      </c>
      <c r="I80" s="23" t="s">
        <v>23</v>
      </c>
      <c r="J80" s="45" t="str">
        <f>IF(J12="","",J12)</f>
        <v>25. 11. 2024</v>
      </c>
      <c r="L80" s="28"/>
    </row>
    <row r="81" spans="2:65" s="1" customFormat="1" ht="7" customHeight="1">
      <c r="B81" s="28"/>
      <c r="L81" s="28"/>
    </row>
    <row r="82" spans="2:65" s="1" customFormat="1" ht="25.65" customHeight="1">
      <c r="B82" s="28"/>
      <c r="C82" s="23" t="s">
        <v>25</v>
      </c>
      <c r="F82" s="21" t="str">
        <f>E15</f>
        <v>VŠE v Praze</v>
      </c>
      <c r="I82" s="23" t="s">
        <v>31</v>
      </c>
      <c r="J82" s="26" t="str">
        <f>E21</f>
        <v>ing. arch Eva Melicharová</v>
      </c>
      <c r="L82" s="28"/>
    </row>
    <row r="83" spans="2:65" s="1" customFormat="1" ht="15.15" customHeight="1">
      <c r="B83" s="28"/>
      <c r="C83" s="23" t="s">
        <v>29</v>
      </c>
      <c r="F83" s="21" t="str">
        <f>IF(E18="","",E18)</f>
        <v>Vyplň údaj</v>
      </c>
      <c r="I83" s="23" t="s">
        <v>34</v>
      </c>
      <c r="J83" s="26" t="str">
        <f>E24</f>
        <v>Martin Škrabal</v>
      </c>
      <c r="L83" s="28"/>
    </row>
    <row r="84" spans="2:65" s="1" customFormat="1" ht="10.25" customHeight="1">
      <c r="B84" s="28"/>
      <c r="L84" s="28"/>
    </row>
    <row r="85" spans="2:65" s="8" customFormat="1" ht="29.25" customHeight="1">
      <c r="B85" s="95"/>
      <c r="C85" s="96" t="s">
        <v>95</v>
      </c>
      <c r="D85" s="97" t="s">
        <v>57</v>
      </c>
      <c r="E85" s="97" t="s">
        <v>53</v>
      </c>
      <c r="F85" s="97" t="s">
        <v>54</v>
      </c>
      <c r="G85" s="97" t="s">
        <v>96</v>
      </c>
      <c r="H85" s="97" t="s">
        <v>97</v>
      </c>
      <c r="I85" s="97" t="s">
        <v>98</v>
      </c>
      <c r="J85" s="97" t="s">
        <v>92</v>
      </c>
      <c r="K85" s="98" t="s">
        <v>99</v>
      </c>
      <c r="L85" s="95"/>
      <c r="M85" s="52" t="s">
        <v>19</v>
      </c>
      <c r="N85" s="53" t="s">
        <v>42</v>
      </c>
      <c r="O85" s="53" t="s">
        <v>100</v>
      </c>
      <c r="P85" s="53" t="s">
        <v>101</v>
      </c>
      <c r="Q85" s="53" t="s">
        <v>102</v>
      </c>
      <c r="R85" s="53" t="s">
        <v>103</v>
      </c>
      <c r="S85" s="53" t="s">
        <v>104</v>
      </c>
      <c r="T85" s="54" t="s">
        <v>105</v>
      </c>
    </row>
    <row r="86" spans="2:65" s="1" customFormat="1" ht="22.75" customHeight="1">
      <c r="B86" s="28"/>
      <c r="C86" s="57" t="s">
        <v>106</v>
      </c>
      <c r="J86" s="99">
        <f>BK86</f>
        <v>0</v>
      </c>
      <c r="L86" s="28"/>
      <c r="M86" s="55"/>
      <c r="N86" s="46"/>
      <c r="O86" s="46"/>
      <c r="P86" s="100">
        <f>P87+P154+P195+P214+P229+P234+P245</f>
        <v>0</v>
      </c>
      <c r="Q86" s="46"/>
      <c r="R86" s="100">
        <f>R87+R154+R195+R214+R229+R234+R245</f>
        <v>0</v>
      </c>
      <c r="S86" s="46"/>
      <c r="T86" s="101">
        <f>T87+T154+T195+T214+T229+T234+T245</f>
        <v>0</v>
      </c>
      <c r="AT86" s="13" t="s">
        <v>71</v>
      </c>
      <c r="AU86" s="13" t="s">
        <v>93</v>
      </c>
      <c r="BK86" s="102">
        <f>BK87+BK154+BK195+BK214+BK229+BK234+BK245</f>
        <v>0</v>
      </c>
    </row>
    <row r="87" spans="2:65" s="10" customFormat="1" ht="25.9" customHeight="1">
      <c r="B87" s="127"/>
      <c r="D87" s="128" t="s">
        <v>71</v>
      </c>
      <c r="E87" s="129" t="s">
        <v>178</v>
      </c>
      <c r="F87" s="129" t="s">
        <v>179</v>
      </c>
      <c r="I87" s="130"/>
      <c r="J87" s="131">
        <f>BK87</f>
        <v>0</v>
      </c>
      <c r="L87" s="127"/>
      <c r="M87" s="132"/>
      <c r="P87" s="133">
        <f>SUM(P88:P153)</f>
        <v>0</v>
      </c>
      <c r="R87" s="133">
        <f>SUM(R88:R153)</f>
        <v>0</v>
      </c>
      <c r="T87" s="134">
        <f>SUM(T88:T153)</f>
        <v>0</v>
      </c>
      <c r="AR87" s="128" t="s">
        <v>80</v>
      </c>
      <c r="AT87" s="135" t="s">
        <v>71</v>
      </c>
      <c r="AU87" s="135" t="s">
        <v>72</v>
      </c>
      <c r="AY87" s="128" t="s">
        <v>112</v>
      </c>
      <c r="BK87" s="136">
        <f>SUM(BK88:BK153)</f>
        <v>0</v>
      </c>
    </row>
    <row r="88" spans="2:65" s="1" customFormat="1" ht="16.5" customHeight="1">
      <c r="B88" s="28"/>
      <c r="C88" s="103" t="s">
        <v>80</v>
      </c>
      <c r="D88" s="103" t="s">
        <v>107</v>
      </c>
      <c r="E88" s="104" t="s">
        <v>180</v>
      </c>
      <c r="F88" s="105" t="s">
        <v>181</v>
      </c>
      <c r="G88" s="106" t="s">
        <v>110</v>
      </c>
      <c r="H88" s="107">
        <v>12</v>
      </c>
      <c r="I88" s="108"/>
      <c r="J88" s="109">
        <f>ROUND(I88*H88,2)</f>
        <v>0</v>
      </c>
      <c r="K88" s="105" t="s">
        <v>19</v>
      </c>
      <c r="L88" s="28"/>
      <c r="M88" s="110" t="s">
        <v>19</v>
      </c>
      <c r="N88" s="111" t="s">
        <v>43</v>
      </c>
      <c r="P88" s="112">
        <f>O88*H88</f>
        <v>0</v>
      </c>
      <c r="Q88" s="112">
        <v>0</v>
      </c>
      <c r="R88" s="112">
        <f>Q88*H88</f>
        <v>0</v>
      </c>
      <c r="S88" s="112">
        <v>0</v>
      </c>
      <c r="T88" s="113">
        <f>S88*H88</f>
        <v>0</v>
      </c>
      <c r="AR88" s="114" t="s">
        <v>111</v>
      </c>
      <c r="AT88" s="114" t="s">
        <v>107</v>
      </c>
      <c r="AU88" s="114" t="s">
        <v>80</v>
      </c>
      <c r="AY88" s="13" t="s">
        <v>112</v>
      </c>
      <c r="BE88" s="115">
        <f>IF(N88="základní",J88,0)</f>
        <v>0</v>
      </c>
      <c r="BF88" s="115">
        <f>IF(N88="snížená",J88,0)</f>
        <v>0</v>
      </c>
      <c r="BG88" s="115">
        <f>IF(N88="zákl. přenesená",J88,0)</f>
        <v>0</v>
      </c>
      <c r="BH88" s="115">
        <f>IF(N88="sníž. přenesená",J88,0)</f>
        <v>0</v>
      </c>
      <c r="BI88" s="115">
        <f>IF(N88="nulová",J88,0)</f>
        <v>0</v>
      </c>
      <c r="BJ88" s="13" t="s">
        <v>80</v>
      </c>
      <c r="BK88" s="115">
        <f>ROUND(I88*H88,2)</f>
        <v>0</v>
      </c>
      <c r="BL88" s="13" t="s">
        <v>111</v>
      </c>
      <c r="BM88" s="114" t="s">
        <v>182</v>
      </c>
    </row>
    <row r="89" spans="2:65" s="1" customFormat="1" ht="10">
      <c r="B89" s="28"/>
      <c r="D89" s="116" t="s">
        <v>113</v>
      </c>
      <c r="F89" s="117" t="s">
        <v>183</v>
      </c>
      <c r="I89" s="118"/>
      <c r="L89" s="28"/>
      <c r="M89" s="119"/>
      <c r="T89" s="49"/>
      <c r="AT89" s="13" t="s">
        <v>113</v>
      </c>
      <c r="AU89" s="13" t="s">
        <v>80</v>
      </c>
    </row>
    <row r="90" spans="2:65" s="1" customFormat="1" ht="16.5" customHeight="1">
      <c r="B90" s="28"/>
      <c r="C90" s="103" t="s">
        <v>82</v>
      </c>
      <c r="D90" s="103" t="s">
        <v>107</v>
      </c>
      <c r="E90" s="104" t="s">
        <v>184</v>
      </c>
      <c r="F90" s="105" t="s">
        <v>185</v>
      </c>
      <c r="G90" s="106" t="s">
        <v>110</v>
      </c>
      <c r="H90" s="107">
        <v>12</v>
      </c>
      <c r="I90" s="108"/>
      <c r="J90" s="109">
        <f>ROUND(I90*H90,2)</f>
        <v>0</v>
      </c>
      <c r="K90" s="105" t="s">
        <v>19</v>
      </c>
      <c r="L90" s="28"/>
      <c r="M90" s="110" t="s">
        <v>19</v>
      </c>
      <c r="N90" s="111" t="s">
        <v>43</v>
      </c>
      <c r="P90" s="112">
        <f>O90*H90</f>
        <v>0</v>
      </c>
      <c r="Q90" s="112">
        <v>0</v>
      </c>
      <c r="R90" s="112">
        <f>Q90*H90</f>
        <v>0</v>
      </c>
      <c r="S90" s="112">
        <v>0</v>
      </c>
      <c r="T90" s="113">
        <f>S90*H90</f>
        <v>0</v>
      </c>
      <c r="AR90" s="114" t="s">
        <v>111</v>
      </c>
      <c r="AT90" s="114" t="s">
        <v>107</v>
      </c>
      <c r="AU90" s="114" t="s">
        <v>80</v>
      </c>
      <c r="AY90" s="13" t="s">
        <v>112</v>
      </c>
      <c r="BE90" s="115">
        <f>IF(N90="základní",J90,0)</f>
        <v>0</v>
      </c>
      <c r="BF90" s="115">
        <f>IF(N90="snížená",J90,0)</f>
        <v>0</v>
      </c>
      <c r="BG90" s="115">
        <f>IF(N90="zákl. přenesená",J90,0)</f>
        <v>0</v>
      </c>
      <c r="BH90" s="115">
        <f>IF(N90="sníž. přenesená",J90,0)</f>
        <v>0</v>
      </c>
      <c r="BI90" s="115">
        <f>IF(N90="nulová",J90,0)</f>
        <v>0</v>
      </c>
      <c r="BJ90" s="13" t="s">
        <v>80</v>
      </c>
      <c r="BK90" s="115">
        <f>ROUND(I90*H90,2)</f>
        <v>0</v>
      </c>
      <c r="BL90" s="13" t="s">
        <v>111</v>
      </c>
      <c r="BM90" s="114" t="s">
        <v>186</v>
      </c>
    </row>
    <row r="91" spans="2:65" s="1" customFormat="1" ht="10">
      <c r="B91" s="28"/>
      <c r="D91" s="116" t="s">
        <v>113</v>
      </c>
      <c r="F91" s="117" t="s">
        <v>187</v>
      </c>
      <c r="I91" s="118"/>
      <c r="L91" s="28"/>
      <c r="M91" s="119"/>
      <c r="T91" s="49"/>
      <c r="AT91" s="13" t="s">
        <v>113</v>
      </c>
      <c r="AU91" s="13" t="s">
        <v>80</v>
      </c>
    </row>
    <row r="92" spans="2:65" s="1" customFormat="1" ht="16.5" customHeight="1">
      <c r="B92" s="28"/>
      <c r="C92" s="103" t="s">
        <v>118</v>
      </c>
      <c r="D92" s="103" t="s">
        <v>107</v>
      </c>
      <c r="E92" s="104" t="s">
        <v>188</v>
      </c>
      <c r="F92" s="105" t="s">
        <v>189</v>
      </c>
      <c r="G92" s="106" t="s">
        <v>110</v>
      </c>
      <c r="H92" s="107">
        <v>8</v>
      </c>
      <c r="I92" s="108"/>
      <c r="J92" s="109">
        <f>ROUND(I92*H92,2)</f>
        <v>0</v>
      </c>
      <c r="K92" s="105" t="s">
        <v>19</v>
      </c>
      <c r="L92" s="28"/>
      <c r="M92" s="110" t="s">
        <v>19</v>
      </c>
      <c r="N92" s="111" t="s">
        <v>43</v>
      </c>
      <c r="P92" s="112">
        <f>O92*H92</f>
        <v>0</v>
      </c>
      <c r="Q92" s="112">
        <v>0</v>
      </c>
      <c r="R92" s="112">
        <f>Q92*H92</f>
        <v>0</v>
      </c>
      <c r="S92" s="112">
        <v>0</v>
      </c>
      <c r="T92" s="113">
        <f>S92*H92</f>
        <v>0</v>
      </c>
      <c r="AR92" s="114" t="s">
        <v>111</v>
      </c>
      <c r="AT92" s="114" t="s">
        <v>107</v>
      </c>
      <c r="AU92" s="114" t="s">
        <v>80</v>
      </c>
      <c r="AY92" s="13" t="s">
        <v>112</v>
      </c>
      <c r="BE92" s="115">
        <f>IF(N92="základní",J92,0)</f>
        <v>0</v>
      </c>
      <c r="BF92" s="115">
        <f>IF(N92="snížená",J92,0)</f>
        <v>0</v>
      </c>
      <c r="BG92" s="115">
        <f>IF(N92="zákl. přenesená",J92,0)</f>
        <v>0</v>
      </c>
      <c r="BH92" s="115">
        <f>IF(N92="sníž. přenesená",J92,0)</f>
        <v>0</v>
      </c>
      <c r="BI92" s="115">
        <f>IF(N92="nulová",J92,0)</f>
        <v>0</v>
      </c>
      <c r="BJ92" s="13" t="s">
        <v>80</v>
      </c>
      <c r="BK92" s="115">
        <f>ROUND(I92*H92,2)</f>
        <v>0</v>
      </c>
      <c r="BL92" s="13" t="s">
        <v>111</v>
      </c>
      <c r="BM92" s="114" t="s">
        <v>190</v>
      </c>
    </row>
    <row r="93" spans="2:65" s="1" customFormat="1" ht="10">
      <c r="B93" s="28"/>
      <c r="D93" s="116" t="s">
        <v>113</v>
      </c>
      <c r="F93" s="117" t="s">
        <v>191</v>
      </c>
      <c r="I93" s="118"/>
      <c r="L93" s="28"/>
      <c r="M93" s="119"/>
      <c r="T93" s="49"/>
      <c r="AT93" s="13" t="s">
        <v>113</v>
      </c>
      <c r="AU93" s="13" t="s">
        <v>80</v>
      </c>
    </row>
    <row r="94" spans="2:65" s="1" customFormat="1" ht="16.5" customHeight="1">
      <c r="B94" s="28"/>
      <c r="C94" s="103" t="s">
        <v>111</v>
      </c>
      <c r="D94" s="103" t="s">
        <v>107</v>
      </c>
      <c r="E94" s="104" t="s">
        <v>192</v>
      </c>
      <c r="F94" s="105" t="s">
        <v>193</v>
      </c>
      <c r="G94" s="106" t="s">
        <v>110</v>
      </c>
      <c r="H94" s="107">
        <v>2</v>
      </c>
      <c r="I94" s="108"/>
      <c r="J94" s="109">
        <f>ROUND(I94*H94,2)</f>
        <v>0</v>
      </c>
      <c r="K94" s="105" t="s">
        <v>19</v>
      </c>
      <c r="L94" s="28"/>
      <c r="M94" s="110" t="s">
        <v>19</v>
      </c>
      <c r="N94" s="111" t="s">
        <v>43</v>
      </c>
      <c r="P94" s="112">
        <f>O94*H94</f>
        <v>0</v>
      </c>
      <c r="Q94" s="112">
        <v>0</v>
      </c>
      <c r="R94" s="112">
        <f>Q94*H94</f>
        <v>0</v>
      </c>
      <c r="S94" s="112">
        <v>0</v>
      </c>
      <c r="T94" s="113">
        <f>S94*H94</f>
        <v>0</v>
      </c>
      <c r="AR94" s="114" t="s">
        <v>111</v>
      </c>
      <c r="AT94" s="114" t="s">
        <v>107</v>
      </c>
      <c r="AU94" s="114" t="s">
        <v>80</v>
      </c>
      <c r="AY94" s="13" t="s">
        <v>112</v>
      </c>
      <c r="BE94" s="115">
        <f>IF(N94="základní",J94,0)</f>
        <v>0</v>
      </c>
      <c r="BF94" s="115">
        <f>IF(N94="snížená",J94,0)</f>
        <v>0</v>
      </c>
      <c r="BG94" s="115">
        <f>IF(N94="zákl. přenesená",J94,0)</f>
        <v>0</v>
      </c>
      <c r="BH94" s="115">
        <f>IF(N94="sníž. přenesená",J94,0)</f>
        <v>0</v>
      </c>
      <c r="BI94" s="115">
        <f>IF(N94="nulová",J94,0)</f>
        <v>0</v>
      </c>
      <c r="BJ94" s="13" t="s">
        <v>80</v>
      </c>
      <c r="BK94" s="115">
        <f>ROUND(I94*H94,2)</f>
        <v>0</v>
      </c>
      <c r="BL94" s="13" t="s">
        <v>111</v>
      </c>
      <c r="BM94" s="114" t="s">
        <v>194</v>
      </c>
    </row>
    <row r="95" spans="2:65" s="1" customFormat="1" ht="10">
      <c r="B95" s="28"/>
      <c r="D95" s="116" t="s">
        <v>113</v>
      </c>
      <c r="F95" s="117" t="s">
        <v>193</v>
      </c>
      <c r="I95" s="118"/>
      <c r="L95" s="28"/>
      <c r="M95" s="119"/>
      <c r="T95" s="49"/>
      <c r="AT95" s="13" t="s">
        <v>113</v>
      </c>
      <c r="AU95" s="13" t="s">
        <v>80</v>
      </c>
    </row>
    <row r="96" spans="2:65" s="1" customFormat="1" ht="16.5" customHeight="1">
      <c r="B96" s="28"/>
      <c r="C96" s="103" t="s">
        <v>127</v>
      </c>
      <c r="D96" s="103" t="s">
        <v>107</v>
      </c>
      <c r="E96" s="104" t="s">
        <v>195</v>
      </c>
      <c r="F96" s="105" t="s">
        <v>196</v>
      </c>
      <c r="G96" s="106" t="s">
        <v>110</v>
      </c>
      <c r="H96" s="107">
        <v>2</v>
      </c>
      <c r="I96" s="108"/>
      <c r="J96" s="109">
        <f>ROUND(I96*H96,2)</f>
        <v>0</v>
      </c>
      <c r="K96" s="105" t="s">
        <v>19</v>
      </c>
      <c r="L96" s="28"/>
      <c r="M96" s="110" t="s">
        <v>19</v>
      </c>
      <c r="N96" s="111" t="s">
        <v>43</v>
      </c>
      <c r="P96" s="112">
        <f>O96*H96</f>
        <v>0</v>
      </c>
      <c r="Q96" s="112">
        <v>0</v>
      </c>
      <c r="R96" s="112">
        <f>Q96*H96</f>
        <v>0</v>
      </c>
      <c r="S96" s="112">
        <v>0</v>
      </c>
      <c r="T96" s="113">
        <f>S96*H96</f>
        <v>0</v>
      </c>
      <c r="AR96" s="114" t="s">
        <v>111</v>
      </c>
      <c r="AT96" s="114" t="s">
        <v>107</v>
      </c>
      <c r="AU96" s="114" t="s">
        <v>80</v>
      </c>
      <c r="AY96" s="13" t="s">
        <v>112</v>
      </c>
      <c r="BE96" s="115">
        <f>IF(N96="základní",J96,0)</f>
        <v>0</v>
      </c>
      <c r="BF96" s="115">
        <f>IF(N96="snížená",J96,0)</f>
        <v>0</v>
      </c>
      <c r="BG96" s="115">
        <f>IF(N96="zákl. přenesená",J96,0)</f>
        <v>0</v>
      </c>
      <c r="BH96" s="115">
        <f>IF(N96="sníž. přenesená",J96,0)</f>
        <v>0</v>
      </c>
      <c r="BI96" s="115">
        <f>IF(N96="nulová",J96,0)</f>
        <v>0</v>
      </c>
      <c r="BJ96" s="13" t="s">
        <v>80</v>
      </c>
      <c r="BK96" s="115">
        <f>ROUND(I96*H96,2)</f>
        <v>0</v>
      </c>
      <c r="BL96" s="13" t="s">
        <v>111</v>
      </c>
      <c r="BM96" s="114" t="s">
        <v>197</v>
      </c>
    </row>
    <row r="97" spans="2:65" s="1" customFormat="1" ht="10">
      <c r="B97" s="28"/>
      <c r="D97" s="116" t="s">
        <v>113</v>
      </c>
      <c r="F97" s="117" t="s">
        <v>198</v>
      </c>
      <c r="I97" s="118"/>
      <c r="L97" s="28"/>
      <c r="M97" s="119"/>
      <c r="T97" s="49"/>
      <c r="AT97" s="13" t="s">
        <v>113</v>
      </c>
      <c r="AU97" s="13" t="s">
        <v>80</v>
      </c>
    </row>
    <row r="98" spans="2:65" s="1" customFormat="1" ht="16.5" customHeight="1">
      <c r="B98" s="28"/>
      <c r="C98" s="103" t="s">
        <v>121</v>
      </c>
      <c r="D98" s="103" t="s">
        <v>107</v>
      </c>
      <c r="E98" s="104" t="s">
        <v>199</v>
      </c>
      <c r="F98" s="105" t="s">
        <v>200</v>
      </c>
      <c r="G98" s="106" t="s">
        <v>110</v>
      </c>
      <c r="H98" s="107">
        <v>2</v>
      </c>
      <c r="I98" s="108"/>
      <c r="J98" s="109">
        <f>ROUND(I98*H98,2)</f>
        <v>0</v>
      </c>
      <c r="K98" s="105" t="s">
        <v>19</v>
      </c>
      <c r="L98" s="28"/>
      <c r="M98" s="110" t="s">
        <v>19</v>
      </c>
      <c r="N98" s="111" t="s">
        <v>43</v>
      </c>
      <c r="P98" s="112">
        <f>O98*H98</f>
        <v>0</v>
      </c>
      <c r="Q98" s="112">
        <v>0</v>
      </c>
      <c r="R98" s="112">
        <f>Q98*H98</f>
        <v>0</v>
      </c>
      <c r="S98" s="112">
        <v>0</v>
      </c>
      <c r="T98" s="113">
        <f>S98*H98</f>
        <v>0</v>
      </c>
      <c r="AR98" s="114" t="s">
        <v>111</v>
      </c>
      <c r="AT98" s="114" t="s">
        <v>107</v>
      </c>
      <c r="AU98" s="114" t="s">
        <v>80</v>
      </c>
      <c r="AY98" s="13" t="s">
        <v>112</v>
      </c>
      <c r="BE98" s="115">
        <f>IF(N98="základní",J98,0)</f>
        <v>0</v>
      </c>
      <c r="BF98" s="115">
        <f>IF(N98="snížená",J98,0)</f>
        <v>0</v>
      </c>
      <c r="BG98" s="115">
        <f>IF(N98="zákl. přenesená",J98,0)</f>
        <v>0</v>
      </c>
      <c r="BH98" s="115">
        <f>IF(N98="sníž. přenesená",J98,0)</f>
        <v>0</v>
      </c>
      <c r="BI98" s="115">
        <f>IF(N98="nulová",J98,0)</f>
        <v>0</v>
      </c>
      <c r="BJ98" s="13" t="s">
        <v>80</v>
      </c>
      <c r="BK98" s="115">
        <f>ROUND(I98*H98,2)</f>
        <v>0</v>
      </c>
      <c r="BL98" s="13" t="s">
        <v>111</v>
      </c>
      <c r="BM98" s="114" t="s">
        <v>201</v>
      </c>
    </row>
    <row r="99" spans="2:65" s="1" customFormat="1" ht="10">
      <c r="B99" s="28"/>
      <c r="D99" s="116" t="s">
        <v>113</v>
      </c>
      <c r="F99" s="117" t="s">
        <v>200</v>
      </c>
      <c r="I99" s="118"/>
      <c r="L99" s="28"/>
      <c r="M99" s="119"/>
      <c r="T99" s="49"/>
      <c r="AT99" s="13" t="s">
        <v>113</v>
      </c>
      <c r="AU99" s="13" t="s">
        <v>80</v>
      </c>
    </row>
    <row r="100" spans="2:65" s="1" customFormat="1" ht="16.5" customHeight="1">
      <c r="B100" s="28"/>
      <c r="C100" s="103" t="s">
        <v>135</v>
      </c>
      <c r="D100" s="103" t="s">
        <v>107</v>
      </c>
      <c r="E100" s="104" t="s">
        <v>202</v>
      </c>
      <c r="F100" s="105" t="s">
        <v>203</v>
      </c>
      <c r="G100" s="106" t="s">
        <v>110</v>
      </c>
      <c r="H100" s="107">
        <v>2</v>
      </c>
      <c r="I100" s="108"/>
      <c r="J100" s="109">
        <f>ROUND(I100*H100,2)</f>
        <v>0</v>
      </c>
      <c r="K100" s="105" t="s">
        <v>19</v>
      </c>
      <c r="L100" s="28"/>
      <c r="M100" s="110" t="s">
        <v>19</v>
      </c>
      <c r="N100" s="111" t="s">
        <v>43</v>
      </c>
      <c r="P100" s="112">
        <f>O100*H100</f>
        <v>0</v>
      </c>
      <c r="Q100" s="112">
        <v>0</v>
      </c>
      <c r="R100" s="112">
        <f>Q100*H100</f>
        <v>0</v>
      </c>
      <c r="S100" s="112">
        <v>0</v>
      </c>
      <c r="T100" s="113">
        <f>S100*H100</f>
        <v>0</v>
      </c>
      <c r="AR100" s="114" t="s">
        <v>111</v>
      </c>
      <c r="AT100" s="114" t="s">
        <v>107</v>
      </c>
      <c r="AU100" s="114" t="s">
        <v>80</v>
      </c>
      <c r="AY100" s="13" t="s">
        <v>112</v>
      </c>
      <c r="BE100" s="115">
        <f>IF(N100="základní",J100,0)</f>
        <v>0</v>
      </c>
      <c r="BF100" s="115">
        <f>IF(N100="snížená",J100,0)</f>
        <v>0</v>
      </c>
      <c r="BG100" s="115">
        <f>IF(N100="zákl. přenesená",J100,0)</f>
        <v>0</v>
      </c>
      <c r="BH100" s="115">
        <f>IF(N100="sníž. přenesená",J100,0)</f>
        <v>0</v>
      </c>
      <c r="BI100" s="115">
        <f>IF(N100="nulová",J100,0)</f>
        <v>0</v>
      </c>
      <c r="BJ100" s="13" t="s">
        <v>80</v>
      </c>
      <c r="BK100" s="115">
        <f>ROUND(I100*H100,2)</f>
        <v>0</v>
      </c>
      <c r="BL100" s="13" t="s">
        <v>111</v>
      </c>
      <c r="BM100" s="114" t="s">
        <v>204</v>
      </c>
    </row>
    <row r="101" spans="2:65" s="1" customFormat="1" ht="10">
      <c r="B101" s="28"/>
      <c r="D101" s="116" t="s">
        <v>113</v>
      </c>
      <c r="F101" s="117" t="s">
        <v>203</v>
      </c>
      <c r="I101" s="118"/>
      <c r="L101" s="28"/>
      <c r="M101" s="119"/>
      <c r="T101" s="49"/>
      <c r="AT101" s="13" t="s">
        <v>113</v>
      </c>
      <c r="AU101" s="13" t="s">
        <v>80</v>
      </c>
    </row>
    <row r="102" spans="2:65" s="1" customFormat="1" ht="16.5" customHeight="1">
      <c r="B102" s="28"/>
      <c r="C102" s="103" t="s">
        <v>125</v>
      </c>
      <c r="D102" s="103" t="s">
        <v>107</v>
      </c>
      <c r="E102" s="104" t="s">
        <v>205</v>
      </c>
      <c r="F102" s="105" t="s">
        <v>206</v>
      </c>
      <c r="G102" s="106" t="s">
        <v>110</v>
      </c>
      <c r="H102" s="107">
        <v>2</v>
      </c>
      <c r="I102" s="108"/>
      <c r="J102" s="109">
        <f>ROUND(I102*H102,2)</f>
        <v>0</v>
      </c>
      <c r="K102" s="105" t="s">
        <v>19</v>
      </c>
      <c r="L102" s="28"/>
      <c r="M102" s="110" t="s">
        <v>19</v>
      </c>
      <c r="N102" s="111" t="s">
        <v>43</v>
      </c>
      <c r="P102" s="112">
        <f>O102*H102</f>
        <v>0</v>
      </c>
      <c r="Q102" s="112">
        <v>0</v>
      </c>
      <c r="R102" s="112">
        <f>Q102*H102</f>
        <v>0</v>
      </c>
      <c r="S102" s="112">
        <v>0</v>
      </c>
      <c r="T102" s="113">
        <f>S102*H102</f>
        <v>0</v>
      </c>
      <c r="AR102" s="114" t="s">
        <v>111</v>
      </c>
      <c r="AT102" s="114" t="s">
        <v>107</v>
      </c>
      <c r="AU102" s="114" t="s">
        <v>80</v>
      </c>
      <c r="AY102" s="13" t="s">
        <v>112</v>
      </c>
      <c r="BE102" s="115">
        <f>IF(N102="základní",J102,0)</f>
        <v>0</v>
      </c>
      <c r="BF102" s="115">
        <f>IF(N102="snížená",J102,0)</f>
        <v>0</v>
      </c>
      <c r="BG102" s="115">
        <f>IF(N102="zákl. přenesená",J102,0)</f>
        <v>0</v>
      </c>
      <c r="BH102" s="115">
        <f>IF(N102="sníž. přenesená",J102,0)</f>
        <v>0</v>
      </c>
      <c r="BI102" s="115">
        <f>IF(N102="nulová",J102,0)</f>
        <v>0</v>
      </c>
      <c r="BJ102" s="13" t="s">
        <v>80</v>
      </c>
      <c r="BK102" s="115">
        <f>ROUND(I102*H102,2)</f>
        <v>0</v>
      </c>
      <c r="BL102" s="13" t="s">
        <v>111</v>
      </c>
      <c r="BM102" s="114" t="s">
        <v>207</v>
      </c>
    </row>
    <row r="103" spans="2:65" s="1" customFormat="1" ht="10">
      <c r="B103" s="28"/>
      <c r="D103" s="116" t="s">
        <v>113</v>
      </c>
      <c r="F103" s="117" t="s">
        <v>206</v>
      </c>
      <c r="I103" s="118"/>
      <c r="L103" s="28"/>
      <c r="M103" s="119"/>
      <c r="T103" s="49"/>
      <c r="AT103" s="13" t="s">
        <v>113</v>
      </c>
      <c r="AU103" s="13" t="s">
        <v>80</v>
      </c>
    </row>
    <row r="104" spans="2:65" s="1" customFormat="1" ht="16.5" customHeight="1">
      <c r="B104" s="28"/>
      <c r="C104" s="103" t="s">
        <v>144</v>
      </c>
      <c r="D104" s="103" t="s">
        <v>107</v>
      </c>
      <c r="E104" s="104" t="s">
        <v>208</v>
      </c>
      <c r="F104" s="105" t="s">
        <v>209</v>
      </c>
      <c r="G104" s="106" t="s">
        <v>110</v>
      </c>
      <c r="H104" s="107">
        <v>2</v>
      </c>
      <c r="I104" s="108"/>
      <c r="J104" s="109">
        <f>ROUND(I104*H104,2)</f>
        <v>0</v>
      </c>
      <c r="K104" s="105" t="s">
        <v>19</v>
      </c>
      <c r="L104" s="28"/>
      <c r="M104" s="110" t="s">
        <v>19</v>
      </c>
      <c r="N104" s="111" t="s">
        <v>43</v>
      </c>
      <c r="P104" s="112">
        <f>O104*H104</f>
        <v>0</v>
      </c>
      <c r="Q104" s="112">
        <v>0</v>
      </c>
      <c r="R104" s="112">
        <f>Q104*H104</f>
        <v>0</v>
      </c>
      <c r="S104" s="112">
        <v>0</v>
      </c>
      <c r="T104" s="113">
        <f>S104*H104</f>
        <v>0</v>
      </c>
      <c r="AR104" s="114" t="s">
        <v>111</v>
      </c>
      <c r="AT104" s="114" t="s">
        <v>107</v>
      </c>
      <c r="AU104" s="114" t="s">
        <v>80</v>
      </c>
      <c r="AY104" s="13" t="s">
        <v>112</v>
      </c>
      <c r="BE104" s="115">
        <f>IF(N104="základní",J104,0)</f>
        <v>0</v>
      </c>
      <c r="BF104" s="115">
        <f>IF(N104="snížená",J104,0)</f>
        <v>0</v>
      </c>
      <c r="BG104" s="115">
        <f>IF(N104="zákl. přenesená",J104,0)</f>
        <v>0</v>
      </c>
      <c r="BH104" s="115">
        <f>IF(N104="sníž. přenesená",J104,0)</f>
        <v>0</v>
      </c>
      <c r="BI104" s="115">
        <f>IF(N104="nulová",J104,0)</f>
        <v>0</v>
      </c>
      <c r="BJ104" s="13" t="s">
        <v>80</v>
      </c>
      <c r="BK104" s="115">
        <f>ROUND(I104*H104,2)</f>
        <v>0</v>
      </c>
      <c r="BL104" s="13" t="s">
        <v>111</v>
      </c>
      <c r="BM104" s="114" t="s">
        <v>210</v>
      </c>
    </row>
    <row r="105" spans="2:65" s="1" customFormat="1" ht="10">
      <c r="B105" s="28"/>
      <c r="D105" s="116" t="s">
        <v>113</v>
      </c>
      <c r="F105" s="117" t="s">
        <v>209</v>
      </c>
      <c r="I105" s="118"/>
      <c r="L105" s="28"/>
      <c r="M105" s="119"/>
      <c r="T105" s="49"/>
      <c r="AT105" s="13" t="s">
        <v>113</v>
      </c>
      <c r="AU105" s="13" t="s">
        <v>80</v>
      </c>
    </row>
    <row r="106" spans="2:65" s="1" customFormat="1" ht="16.5" customHeight="1">
      <c r="B106" s="28"/>
      <c r="C106" s="103" t="s">
        <v>130</v>
      </c>
      <c r="D106" s="103" t="s">
        <v>107</v>
      </c>
      <c r="E106" s="104" t="s">
        <v>211</v>
      </c>
      <c r="F106" s="105" t="s">
        <v>212</v>
      </c>
      <c r="G106" s="106" t="s">
        <v>110</v>
      </c>
      <c r="H106" s="107">
        <v>2</v>
      </c>
      <c r="I106" s="108"/>
      <c r="J106" s="109">
        <f>ROUND(I106*H106,2)</f>
        <v>0</v>
      </c>
      <c r="K106" s="105" t="s">
        <v>19</v>
      </c>
      <c r="L106" s="28"/>
      <c r="M106" s="110" t="s">
        <v>19</v>
      </c>
      <c r="N106" s="111" t="s">
        <v>43</v>
      </c>
      <c r="P106" s="112">
        <f>O106*H106</f>
        <v>0</v>
      </c>
      <c r="Q106" s="112">
        <v>0</v>
      </c>
      <c r="R106" s="112">
        <f>Q106*H106</f>
        <v>0</v>
      </c>
      <c r="S106" s="112">
        <v>0</v>
      </c>
      <c r="T106" s="113">
        <f>S106*H106</f>
        <v>0</v>
      </c>
      <c r="AR106" s="114" t="s">
        <v>111</v>
      </c>
      <c r="AT106" s="114" t="s">
        <v>107</v>
      </c>
      <c r="AU106" s="114" t="s">
        <v>80</v>
      </c>
      <c r="AY106" s="13" t="s">
        <v>112</v>
      </c>
      <c r="BE106" s="115">
        <f>IF(N106="základní",J106,0)</f>
        <v>0</v>
      </c>
      <c r="BF106" s="115">
        <f>IF(N106="snížená",J106,0)</f>
        <v>0</v>
      </c>
      <c r="BG106" s="115">
        <f>IF(N106="zákl. přenesená",J106,0)</f>
        <v>0</v>
      </c>
      <c r="BH106" s="115">
        <f>IF(N106="sníž. přenesená",J106,0)</f>
        <v>0</v>
      </c>
      <c r="BI106" s="115">
        <f>IF(N106="nulová",J106,0)</f>
        <v>0</v>
      </c>
      <c r="BJ106" s="13" t="s">
        <v>80</v>
      </c>
      <c r="BK106" s="115">
        <f>ROUND(I106*H106,2)</f>
        <v>0</v>
      </c>
      <c r="BL106" s="13" t="s">
        <v>111</v>
      </c>
      <c r="BM106" s="114" t="s">
        <v>213</v>
      </c>
    </row>
    <row r="107" spans="2:65" s="1" customFormat="1" ht="10">
      <c r="B107" s="28"/>
      <c r="D107" s="116" t="s">
        <v>113</v>
      </c>
      <c r="F107" s="117" t="s">
        <v>212</v>
      </c>
      <c r="I107" s="118"/>
      <c r="L107" s="28"/>
      <c r="M107" s="119"/>
      <c r="T107" s="49"/>
      <c r="AT107" s="13" t="s">
        <v>113</v>
      </c>
      <c r="AU107" s="13" t="s">
        <v>80</v>
      </c>
    </row>
    <row r="108" spans="2:65" s="1" customFormat="1" ht="16.5" customHeight="1">
      <c r="B108" s="28"/>
      <c r="C108" s="103" t="s">
        <v>153</v>
      </c>
      <c r="D108" s="103" t="s">
        <v>107</v>
      </c>
      <c r="E108" s="104" t="s">
        <v>214</v>
      </c>
      <c r="F108" s="105" t="s">
        <v>215</v>
      </c>
      <c r="G108" s="106" t="s">
        <v>110</v>
      </c>
      <c r="H108" s="107">
        <v>2</v>
      </c>
      <c r="I108" s="108"/>
      <c r="J108" s="109">
        <f>ROUND(I108*H108,2)</f>
        <v>0</v>
      </c>
      <c r="K108" s="105" t="s">
        <v>19</v>
      </c>
      <c r="L108" s="28"/>
      <c r="M108" s="110" t="s">
        <v>19</v>
      </c>
      <c r="N108" s="111" t="s">
        <v>43</v>
      </c>
      <c r="P108" s="112">
        <f>O108*H108</f>
        <v>0</v>
      </c>
      <c r="Q108" s="112">
        <v>0</v>
      </c>
      <c r="R108" s="112">
        <f>Q108*H108</f>
        <v>0</v>
      </c>
      <c r="S108" s="112">
        <v>0</v>
      </c>
      <c r="T108" s="113">
        <f>S108*H108</f>
        <v>0</v>
      </c>
      <c r="AR108" s="114" t="s">
        <v>111</v>
      </c>
      <c r="AT108" s="114" t="s">
        <v>107</v>
      </c>
      <c r="AU108" s="114" t="s">
        <v>80</v>
      </c>
      <c r="AY108" s="13" t="s">
        <v>112</v>
      </c>
      <c r="BE108" s="115">
        <f>IF(N108="základní",J108,0)</f>
        <v>0</v>
      </c>
      <c r="BF108" s="115">
        <f>IF(N108="snížená",J108,0)</f>
        <v>0</v>
      </c>
      <c r="BG108" s="115">
        <f>IF(N108="zákl. přenesená",J108,0)</f>
        <v>0</v>
      </c>
      <c r="BH108" s="115">
        <f>IF(N108="sníž. přenesená",J108,0)</f>
        <v>0</v>
      </c>
      <c r="BI108" s="115">
        <f>IF(N108="nulová",J108,0)</f>
        <v>0</v>
      </c>
      <c r="BJ108" s="13" t="s">
        <v>80</v>
      </c>
      <c r="BK108" s="115">
        <f>ROUND(I108*H108,2)</f>
        <v>0</v>
      </c>
      <c r="BL108" s="13" t="s">
        <v>111</v>
      </c>
      <c r="BM108" s="114" t="s">
        <v>216</v>
      </c>
    </row>
    <row r="109" spans="2:65" s="1" customFormat="1" ht="10">
      <c r="B109" s="28"/>
      <c r="D109" s="116" t="s">
        <v>113</v>
      </c>
      <c r="F109" s="117" t="s">
        <v>215</v>
      </c>
      <c r="I109" s="118"/>
      <c r="L109" s="28"/>
      <c r="M109" s="119"/>
      <c r="T109" s="49"/>
      <c r="AT109" s="13" t="s">
        <v>113</v>
      </c>
      <c r="AU109" s="13" t="s">
        <v>80</v>
      </c>
    </row>
    <row r="110" spans="2:65" s="1" customFormat="1" ht="16.5" customHeight="1">
      <c r="B110" s="28"/>
      <c r="C110" s="103" t="s">
        <v>8</v>
      </c>
      <c r="D110" s="103" t="s">
        <v>107</v>
      </c>
      <c r="E110" s="104" t="s">
        <v>217</v>
      </c>
      <c r="F110" s="105" t="s">
        <v>218</v>
      </c>
      <c r="G110" s="106" t="s">
        <v>110</v>
      </c>
      <c r="H110" s="107">
        <v>2</v>
      </c>
      <c r="I110" s="108"/>
      <c r="J110" s="109">
        <f>ROUND(I110*H110,2)</f>
        <v>0</v>
      </c>
      <c r="K110" s="105" t="s">
        <v>19</v>
      </c>
      <c r="L110" s="28"/>
      <c r="M110" s="110" t="s">
        <v>19</v>
      </c>
      <c r="N110" s="111" t="s">
        <v>43</v>
      </c>
      <c r="P110" s="112">
        <f>O110*H110</f>
        <v>0</v>
      </c>
      <c r="Q110" s="112">
        <v>0</v>
      </c>
      <c r="R110" s="112">
        <f>Q110*H110</f>
        <v>0</v>
      </c>
      <c r="S110" s="112">
        <v>0</v>
      </c>
      <c r="T110" s="113">
        <f>S110*H110</f>
        <v>0</v>
      </c>
      <c r="AR110" s="114" t="s">
        <v>111</v>
      </c>
      <c r="AT110" s="114" t="s">
        <v>107</v>
      </c>
      <c r="AU110" s="114" t="s">
        <v>80</v>
      </c>
      <c r="AY110" s="13" t="s">
        <v>112</v>
      </c>
      <c r="BE110" s="115">
        <f>IF(N110="základní",J110,0)</f>
        <v>0</v>
      </c>
      <c r="BF110" s="115">
        <f>IF(N110="snížená",J110,0)</f>
        <v>0</v>
      </c>
      <c r="BG110" s="115">
        <f>IF(N110="zákl. přenesená",J110,0)</f>
        <v>0</v>
      </c>
      <c r="BH110" s="115">
        <f>IF(N110="sníž. přenesená",J110,0)</f>
        <v>0</v>
      </c>
      <c r="BI110" s="115">
        <f>IF(N110="nulová",J110,0)</f>
        <v>0</v>
      </c>
      <c r="BJ110" s="13" t="s">
        <v>80</v>
      </c>
      <c r="BK110" s="115">
        <f>ROUND(I110*H110,2)</f>
        <v>0</v>
      </c>
      <c r="BL110" s="13" t="s">
        <v>111</v>
      </c>
      <c r="BM110" s="114" t="s">
        <v>219</v>
      </c>
    </row>
    <row r="111" spans="2:65" s="1" customFormat="1" ht="10">
      <c r="B111" s="28"/>
      <c r="D111" s="116" t="s">
        <v>113</v>
      </c>
      <c r="F111" s="117" t="s">
        <v>218</v>
      </c>
      <c r="I111" s="118"/>
      <c r="L111" s="28"/>
      <c r="M111" s="119"/>
      <c r="T111" s="49"/>
      <c r="AT111" s="13" t="s">
        <v>113</v>
      </c>
      <c r="AU111" s="13" t="s">
        <v>80</v>
      </c>
    </row>
    <row r="112" spans="2:65" s="1" customFormat="1" ht="16.5" customHeight="1">
      <c r="B112" s="28"/>
      <c r="C112" s="103" t="s">
        <v>220</v>
      </c>
      <c r="D112" s="103" t="s">
        <v>107</v>
      </c>
      <c r="E112" s="104" t="s">
        <v>221</v>
      </c>
      <c r="F112" s="105" t="s">
        <v>222</v>
      </c>
      <c r="G112" s="106" t="s">
        <v>110</v>
      </c>
      <c r="H112" s="107">
        <v>2</v>
      </c>
      <c r="I112" s="108"/>
      <c r="J112" s="109">
        <f>ROUND(I112*H112,2)</f>
        <v>0</v>
      </c>
      <c r="K112" s="105" t="s">
        <v>19</v>
      </c>
      <c r="L112" s="28"/>
      <c r="M112" s="110" t="s">
        <v>19</v>
      </c>
      <c r="N112" s="111" t="s">
        <v>43</v>
      </c>
      <c r="P112" s="112">
        <f>O112*H112</f>
        <v>0</v>
      </c>
      <c r="Q112" s="112">
        <v>0</v>
      </c>
      <c r="R112" s="112">
        <f>Q112*H112</f>
        <v>0</v>
      </c>
      <c r="S112" s="112">
        <v>0</v>
      </c>
      <c r="T112" s="113">
        <f>S112*H112</f>
        <v>0</v>
      </c>
      <c r="AR112" s="114" t="s">
        <v>111</v>
      </c>
      <c r="AT112" s="114" t="s">
        <v>107</v>
      </c>
      <c r="AU112" s="114" t="s">
        <v>80</v>
      </c>
      <c r="AY112" s="13" t="s">
        <v>112</v>
      </c>
      <c r="BE112" s="115">
        <f>IF(N112="základní",J112,0)</f>
        <v>0</v>
      </c>
      <c r="BF112" s="115">
        <f>IF(N112="snížená",J112,0)</f>
        <v>0</v>
      </c>
      <c r="BG112" s="115">
        <f>IF(N112="zákl. přenesená",J112,0)</f>
        <v>0</v>
      </c>
      <c r="BH112" s="115">
        <f>IF(N112="sníž. přenesená",J112,0)</f>
        <v>0</v>
      </c>
      <c r="BI112" s="115">
        <f>IF(N112="nulová",J112,0)</f>
        <v>0</v>
      </c>
      <c r="BJ112" s="13" t="s">
        <v>80</v>
      </c>
      <c r="BK112" s="115">
        <f>ROUND(I112*H112,2)</f>
        <v>0</v>
      </c>
      <c r="BL112" s="13" t="s">
        <v>111</v>
      </c>
      <c r="BM112" s="114" t="s">
        <v>223</v>
      </c>
    </row>
    <row r="113" spans="2:65" s="1" customFormat="1" ht="10">
      <c r="B113" s="28"/>
      <c r="D113" s="116" t="s">
        <v>113</v>
      </c>
      <c r="F113" s="117" t="s">
        <v>222</v>
      </c>
      <c r="I113" s="118"/>
      <c r="L113" s="28"/>
      <c r="M113" s="119"/>
      <c r="T113" s="49"/>
      <c r="AT113" s="13" t="s">
        <v>113</v>
      </c>
      <c r="AU113" s="13" t="s">
        <v>80</v>
      </c>
    </row>
    <row r="114" spans="2:65" s="1" customFormat="1" ht="16.5" customHeight="1">
      <c r="B114" s="28"/>
      <c r="C114" s="103" t="s">
        <v>138</v>
      </c>
      <c r="D114" s="103" t="s">
        <v>107</v>
      </c>
      <c r="E114" s="104" t="s">
        <v>224</v>
      </c>
      <c r="F114" s="105" t="s">
        <v>225</v>
      </c>
      <c r="G114" s="106" t="s">
        <v>110</v>
      </c>
      <c r="H114" s="107">
        <v>2</v>
      </c>
      <c r="I114" s="108"/>
      <c r="J114" s="109">
        <f>ROUND(I114*H114,2)</f>
        <v>0</v>
      </c>
      <c r="K114" s="105" t="s">
        <v>19</v>
      </c>
      <c r="L114" s="28"/>
      <c r="M114" s="110" t="s">
        <v>19</v>
      </c>
      <c r="N114" s="111" t="s">
        <v>43</v>
      </c>
      <c r="P114" s="112">
        <f>O114*H114</f>
        <v>0</v>
      </c>
      <c r="Q114" s="112">
        <v>0</v>
      </c>
      <c r="R114" s="112">
        <f>Q114*H114</f>
        <v>0</v>
      </c>
      <c r="S114" s="112">
        <v>0</v>
      </c>
      <c r="T114" s="113">
        <f>S114*H114</f>
        <v>0</v>
      </c>
      <c r="AR114" s="114" t="s">
        <v>111</v>
      </c>
      <c r="AT114" s="114" t="s">
        <v>107</v>
      </c>
      <c r="AU114" s="114" t="s">
        <v>80</v>
      </c>
      <c r="AY114" s="13" t="s">
        <v>112</v>
      </c>
      <c r="BE114" s="115">
        <f>IF(N114="základní",J114,0)</f>
        <v>0</v>
      </c>
      <c r="BF114" s="115">
        <f>IF(N114="snížená",J114,0)</f>
        <v>0</v>
      </c>
      <c r="BG114" s="115">
        <f>IF(N114="zákl. přenesená",J114,0)</f>
        <v>0</v>
      </c>
      <c r="BH114" s="115">
        <f>IF(N114="sníž. přenesená",J114,0)</f>
        <v>0</v>
      </c>
      <c r="BI114" s="115">
        <f>IF(N114="nulová",J114,0)</f>
        <v>0</v>
      </c>
      <c r="BJ114" s="13" t="s">
        <v>80</v>
      </c>
      <c r="BK114" s="115">
        <f>ROUND(I114*H114,2)</f>
        <v>0</v>
      </c>
      <c r="BL114" s="13" t="s">
        <v>111</v>
      </c>
      <c r="BM114" s="114" t="s">
        <v>226</v>
      </c>
    </row>
    <row r="115" spans="2:65" s="1" customFormat="1" ht="10">
      <c r="B115" s="28"/>
      <c r="D115" s="116" t="s">
        <v>113</v>
      </c>
      <c r="F115" s="117" t="s">
        <v>225</v>
      </c>
      <c r="I115" s="118"/>
      <c r="L115" s="28"/>
      <c r="M115" s="119"/>
      <c r="T115" s="49"/>
      <c r="AT115" s="13" t="s">
        <v>113</v>
      </c>
      <c r="AU115" s="13" t="s">
        <v>80</v>
      </c>
    </row>
    <row r="116" spans="2:65" s="1" customFormat="1" ht="16.5" customHeight="1">
      <c r="B116" s="28"/>
      <c r="C116" s="103" t="s">
        <v>166</v>
      </c>
      <c r="D116" s="103" t="s">
        <v>107</v>
      </c>
      <c r="E116" s="104" t="s">
        <v>227</v>
      </c>
      <c r="F116" s="105" t="s">
        <v>228</v>
      </c>
      <c r="G116" s="106" t="s">
        <v>110</v>
      </c>
      <c r="H116" s="107">
        <v>2</v>
      </c>
      <c r="I116" s="108"/>
      <c r="J116" s="109">
        <f>ROUND(I116*H116,2)</f>
        <v>0</v>
      </c>
      <c r="K116" s="105" t="s">
        <v>19</v>
      </c>
      <c r="L116" s="28"/>
      <c r="M116" s="110" t="s">
        <v>19</v>
      </c>
      <c r="N116" s="111" t="s">
        <v>43</v>
      </c>
      <c r="P116" s="112">
        <f>O116*H116</f>
        <v>0</v>
      </c>
      <c r="Q116" s="112">
        <v>0</v>
      </c>
      <c r="R116" s="112">
        <f>Q116*H116</f>
        <v>0</v>
      </c>
      <c r="S116" s="112">
        <v>0</v>
      </c>
      <c r="T116" s="113">
        <f>S116*H116</f>
        <v>0</v>
      </c>
      <c r="AR116" s="114" t="s">
        <v>111</v>
      </c>
      <c r="AT116" s="114" t="s">
        <v>107</v>
      </c>
      <c r="AU116" s="114" t="s">
        <v>80</v>
      </c>
      <c r="AY116" s="13" t="s">
        <v>112</v>
      </c>
      <c r="BE116" s="115">
        <f>IF(N116="základní",J116,0)</f>
        <v>0</v>
      </c>
      <c r="BF116" s="115">
        <f>IF(N116="snížená",J116,0)</f>
        <v>0</v>
      </c>
      <c r="BG116" s="115">
        <f>IF(N116="zákl. přenesená",J116,0)</f>
        <v>0</v>
      </c>
      <c r="BH116" s="115">
        <f>IF(N116="sníž. přenesená",J116,0)</f>
        <v>0</v>
      </c>
      <c r="BI116" s="115">
        <f>IF(N116="nulová",J116,0)</f>
        <v>0</v>
      </c>
      <c r="BJ116" s="13" t="s">
        <v>80</v>
      </c>
      <c r="BK116" s="115">
        <f>ROUND(I116*H116,2)</f>
        <v>0</v>
      </c>
      <c r="BL116" s="13" t="s">
        <v>111</v>
      </c>
      <c r="BM116" s="114" t="s">
        <v>229</v>
      </c>
    </row>
    <row r="117" spans="2:65" s="1" customFormat="1" ht="10">
      <c r="B117" s="28"/>
      <c r="D117" s="116" t="s">
        <v>113</v>
      </c>
      <c r="F117" s="117" t="s">
        <v>228</v>
      </c>
      <c r="I117" s="118"/>
      <c r="L117" s="28"/>
      <c r="M117" s="119"/>
      <c r="T117" s="49"/>
      <c r="AT117" s="13" t="s">
        <v>113</v>
      </c>
      <c r="AU117" s="13" t="s">
        <v>80</v>
      </c>
    </row>
    <row r="118" spans="2:65" s="1" customFormat="1" ht="16.5" customHeight="1">
      <c r="B118" s="28"/>
      <c r="C118" s="103" t="s">
        <v>142</v>
      </c>
      <c r="D118" s="103" t="s">
        <v>107</v>
      </c>
      <c r="E118" s="104" t="s">
        <v>230</v>
      </c>
      <c r="F118" s="105" t="s">
        <v>231</v>
      </c>
      <c r="G118" s="106" t="s">
        <v>110</v>
      </c>
      <c r="H118" s="107">
        <v>2</v>
      </c>
      <c r="I118" s="108"/>
      <c r="J118" s="109">
        <f>ROUND(I118*H118,2)</f>
        <v>0</v>
      </c>
      <c r="K118" s="105" t="s">
        <v>19</v>
      </c>
      <c r="L118" s="28"/>
      <c r="M118" s="110" t="s">
        <v>19</v>
      </c>
      <c r="N118" s="111" t="s">
        <v>43</v>
      </c>
      <c r="P118" s="112">
        <f>O118*H118</f>
        <v>0</v>
      </c>
      <c r="Q118" s="112">
        <v>0</v>
      </c>
      <c r="R118" s="112">
        <f>Q118*H118</f>
        <v>0</v>
      </c>
      <c r="S118" s="112">
        <v>0</v>
      </c>
      <c r="T118" s="113">
        <f>S118*H118</f>
        <v>0</v>
      </c>
      <c r="AR118" s="114" t="s">
        <v>111</v>
      </c>
      <c r="AT118" s="114" t="s">
        <v>107</v>
      </c>
      <c r="AU118" s="114" t="s">
        <v>80</v>
      </c>
      <c r="AY118" s="13" t="s">
        <v>112</v>
      </c>
      <c r="BE118" s="115">
        <f>IF(N118="základní",J118,0)</f>
        <v>0</v>
      </c>
      <c r="BF118" s="115">
        <f>IF(N118="snížená",J118,0)</f>
        <v>0</v>
      </c>
      <c r="BG118" s="115">
        <f>IF(N118="zákl. přenesená",J118,0)</f>
        <v>0</v>
      </c>
      <c r="BH118" s="115">
        <f>IF(N118="sníž. přenesená",J118,0)</f>
        <v>0</v>
      </c>
      <c r="BI118" s="115">
        <f>IF(N118="nulová",J118,0)</f>
        <v>0</v>
      </c>
      <c r="BJ118" s="13" t="s">
        <v>80</v>
      </c>
      <c r="BK118" s="115">
        <f>ROUND(I118*H118,2)</f>
        <v>0</v>
      </c>
      <c r="BL118" s="13" t="s">
        <v>111</v>
      </c>
      <c r="BM118" s="114" t="s">
        <v>232</v>
      </c>
    </row>
    <row r="119" spans="2:65" s="1" customFormat="1" ht="10">
      <c r="B119" s="28"/>
      <c r="D119" s="116" t="s">
        <v>113</v>
      </c>
      <c r="F119" s="117" t="s">
        <v>231</v>
      </c>
      <c r="I119" s="118"/>
      <c r="L119" s="28"/>
      <c r="M119" s="119"/>
      <c r="T119" s="49"/>
      <c r="AT119" s="13" t="s">
        <v>113</v>
      </c>
      <c r="AU119" s="13" t="s">
        <v>80</v>
      </c>
    </row>
    <row r="120" spans="2:65" s="1" customFormat="1" ht="16.5" customHeight="1">
      <c r="B120" s="28"/>
      <c r="C120" s="103" t="s">
        <v>233</v>
      </c>
      <c r="D120" s="103" t="s">
        <v>107</v>
      </c>
      <c r="E120" s="104" t="s">
        <v>234</v>
      </c>
      <c r="F120" s="105" t="s">
        <v>235</v>
      </c>
      <c r="G120" s="106" t="s">
        <v>110</v>
      </c>
      <c r="H120" s="107">
        <v>2</v>
      </c>
      <c r="I120" s="108"/>
      <c r="J120" s="109">
        <f>ROUND(I120*H120,2)</f>
        <v>0</v>
      </c>
      <c r="K120" s="105" t="s">
        <v>19</v>
      </c>
      <c r="L120" s="28"/>
      <c r="M120" s="110" t="s">
        <v>19</v>
      </c>
      <c r="N120" s="111" t="s">
        <v>43</v>
      </c>
      <c r="P120" s="112">
        <f>O120*H120</f>
        <v>0</v>
      </c>
      <c r="Q120" s="112">
        <v>0</v>
      </c>
      <c r="R120" s="112">
        <f>Q120*H120</f>
        <v>0</v>
      </c>
      <c r="S120" s="112">
        <v>0</v>
      </c>
      <c r="T120" s="113">
        <f>S120*H120</f>
        <v>0</v>
      </c>
      <c r="AR120" s="114" t="s">
        <v>111</v>
      </c>
      <c r="AT120" s="114" t="s">
        <v>107</v>
      </c>
      <c r="AU120" s="114" t="s">
        <v>80</v>
      </c>
      <c r="AY120" s="13" t="s">
        <v>112</v>
      </c>
      <c r="BE120" s="115">
        <f>IF(N120="základní",J120,0)</f>
        <v>0</v>
      </c>
      <c r="BF120" s="115">
        <f>IF(N120="snížená",J120,0)</f>
        <v>0</v>
      </c>
      <c r="BG120" s="115">
        <f>IF(N120="zákl. přenesená",J120,0)</f>
        <v>0</v>
      </c>
      <c r="BH120" s="115">
        <f>IF(N120="sníž. přenesená",J120,0)</f>
        <v>0</v>
      </c>
      <c r="BI120" s="115">
        <f>IF(N120="nulová",J120,0)</f>
        <v>0</v>
      </c>
      <c r="BJ120" s="13" t="s">
        <v>80</v>
      </c>
      <c r="BK120" s="115">
        <f>ROUND(I120*H120,2)</f>
        <v>0</v>
      </c>
      <c r="BL120" s="13" t="s">
        <v>111</v>
      </c>
      <c r="BM120" s="114" t="s">
        <v>236</v>
      </c>
    </row>
    <row r="121" spans="2:65" s="1" customFormat="1" ht="10">
      <c r="B121" s="28"/>
      <c r="D121" s="116" t="s">
        <v>113</v>
      </c>
      <c r="F121" s="117" t="s">
        <v>235</v>
      </c>
      <c r="I121" s="118"/>
      <c r="L121" s="28"/>
      <c r="M121" s="119"/>
      <c r="T121" s="49"/>
      <c r="AT121" s="13" t="s">
        <v>113</v>
      </c>
      <c r="AU121" s="13" t="s">
        <v>80</v>
      </c>
    </row>
    <row r="122" spans="2:65" s="1" customFormat="1" ht="16.5" customHeight="1">
      <c r="B122" s="28"/>
      <c r="C122" s="103" t="s">
        <v>147</v>
      </c>
      <c r="D122" s="103" t="s">
        <v>107</v>
      </c>
      <c r="E122" s="104" t="s">
        <v>237</v>
      </c>
      <c r="F122" s="105" t="s">
        <v>238</v>
      </c>
      <c r="G122" s="106" t="s">
        <v>110</v>
      </c>
      <c r="H122" s="107">
        <v>2</v>
      </c>
      <c r="I122" s="108"/>
      <c r="J122" s="109">
        <f>ROUND(I122*H122,2)</f>
        <v>0</v>
      </c>
      <c r="K122" s="105" t="s">
        <v>19</v>
      </c>
      <c r="L122" s="28"/>
      <c r="M122" s="110" t="s">
        <v>19</v>
      </c>
      <c r="N122" s="111" t="s">
        <v>43</v>
      </c>
      <c r="P122" s="112">
        <f>O122*H122</f>
        <v>0</v>
      </c>
      <c r="Q122" s="112">
        <v>0</v>
      </c>
      <c r="R122" s="112">
        <f>Q122*H122</f>
        <v>0</v>
      </c>
      <c r="S122" s="112">
        <v>0</v>
      </c>
      <c r="T122" s="113">
        <f>S122*H122</f>
        <v>0</v>
      </c>
      <c r="AR122" s="114" t="s">
        <v>111</v>
      </c>
      <c r="AT122" s="114" t="s">
        <v>107</v>
      </c>
      <c r="AU122" s="114" t="s">
        <v>80</v>
      </c>
      <c r="AY122" s="13" t="s">
        <v>112</v>
      </c>
      <c r="BE122" s="115">
        <f>IF(N122="základní",J122,0)</f>
        <v>0</v>
      </c>
      <c r="BF122" s="115">
        <f>IF(N122="snížená",J122,0)</f>
        <v>0</v>
      </c>
      <c r="BG122" s="115">
        <f>IF(N122="zákl. přenesená",J122,0)</f>
        <v>0</v>
      </c>
      <c r="BH122" s="115">
        <f>IF(N122="sníž. přenesená",J122,0)</f>
        <v>0</v>
      </c>
      <c r="BI122" s="115">
        <f>IF(N122="nulová",J122,0)</f>
        <v>0</v>
      </c>
      <c r="BJ122" s="13" t="s">
        <v>80</v>
      </c>
      <c r="BK122" s="115">
        <f>ROUND(I122*H122,2)</f>
        <v>0</v>
      </c>
      <c r="BL122" s="13" t="s">
        <v>111</v>
      </c>
      <c r="BM122" s="114" t="s">
        <v>239</v>
      </c>
    </row>
    <row r="123" spans="2:65" s="1" customFormat="1" ht="10">
      <c r="B123" s="28"/>
      <c r="D123" s="116" t="s">
        <v>113</v>
      </c>
      <c r="F123" s="117" t="s">
        <v>238</v>
      </c>
      <c r="I123" s="118"/>
      <c r="L123" s="28"/>
      <c r="M123" s="119"/>
      <c r="T123" s="49"/>
      <c r="AT123" s="13" t="s">
        <v>113</v>
      </c>
      <c r="AU123" s="13" t="s">
        <v>80</v>
      </c>
    </row>
    <row r="124" spans="2:65" s="1" customFormat="1" ht="16.5" customHeight="1">
      <c r="B124" s="28"/>
      <c r="C124" s="103" t="s">
        <v>240</v>
      </c>
      <c r="D124" s="103" t="s">
        <v>107</v>
      </c>
      <c r="E124" s="104" t="s">
        <v>241</v>
      </c>
      <c r="F124" s="105" t="s">
        <v>242</v>
      </c>
      <c r="G124" s="106" t="s">
        <v>110</v>
      </c>
      <c r="H124" s="107">
        <v>2</v>
      </c>
      <c r="I124" s="108"/>
      <c r="J124" s="109">
        <f>ROUND(I124*H124,2)</f>
        <v>0</v>
      </c>
      <c r="K124" s="105" t="s">
        <v>19</v>
      </c>
      <c r="L124" s="28"/>
      <c r="M124" s="110" t="s">
        <v>19</v>
      </c>
      <c r="N124" s="111" t="s">
        <v>43</v>
      </c>
      <c r="P124" s="112">
        <f>O124*H124</f>
        <v>0</v>
      </c>
      <c r="Q124" s="112">
        <v>0</v>
      </c>
      <c r="R124" s="112">
        <f>Q124*H124</f>
        <v>0</v>
      </c>
      <c r="S124" s="112">
        <v>0</v>
      </c>
      <c r="T124" s="113">
        <f>S124*H124</f>
        <v>0</v>
      </c>
      <c r="AR124" s="114" t="s">
        <v>111</v>
      </c>
      <c r="AT124" s="114" t="s">
        <v>107</v>
      </c>
      <c r="AU124" s="114" t="s">
        <v>80</v>
      </c>
      <c r="AY124" s="13" t="s">
        <v>112</v>
      </c>
      <c r="BE124" s="115">
        <f>IF(N124="základní",J124,0)</f>
        <v>0</v>
      </c>
      <c r="BF124" s="115">
        <f>IF(N124="snížená",J124,0)</f>
        <v>0</v>
      </c>
      <c r="BG124" s="115">
        <f>IF(N124="zákl. přenesená",J124,0)</f>
        <v>0</v>
      </c>
      <c r="BH124" s="115">
        <f>IF(N124="sníž. přenesená",J124,0)</f>
        <v>0</v>
      </c>
      <c r="BI124" s="115">
        <f>IF(N124="nulová",J124,0)</f>
        <v>0</v>
      </c>
      <c r="BJ124" s="13" t="s">
        <v>80</v>
      </c>
      <c r="BK124" s="115">
        <f>ROUND(I124*H124,2)</f>
        <v>0</v>
      </c>
      <c r="BL124" s="13" t="s">
        <v>111</v>
      </c>
      <c r="BM124" s="114" t="s">
        <v>243</v>
      </c>
    </row>
    <row r="125" spans="2:65" s="1" customFormat="1" ht="10">
      <c r="B125" s="28"/>
      <c r="D125" s="116" t="s">
        <v>113</v>
      </c>
      <c r="F125" s="117" t="s">
        <v>242</v>
      </c>
      <c r="I125" s="118"/>
      <c r="L125" s="28"/>
      <c r="M125" s="119"/>
      <c r="T125" s="49"/>
      <c r="AT125" s="13" t="s">
        <v>113</v>
      </c>
      <c r="AU125" s="13" t="s">
        <v>80</v>
      </c>
    </row>
    <row r="126" spans="2:65" s="1" customFormat="1" ht="16.5" customHeight="1">
      <c r="B126" s="28"/>
      <c r="C126" s="103" t="s">
        <v>151</v>
      </c>
      <c r="D126" s="103" t="s">
        <v>107</v>
      </c>
      <c r="E126" s="104" t="s">
        <v>244</v>
      </c>
      <c r="F126" s="105" t="s">
        <v>245</v>
      </c>
      <c r="G126" s="106" t="s">
        <v>110</v>
      </c>
      <c r="H126" s="107">
        <v>2</v>
      </c>
      <c r="I126" s="108"/>
      <c r="J126" s="109">
        <f>ROUND(I126*H126,2)</f>
        <v>0</v>
      </c>
      <c r="K126" s="105" t="s">
        <v>19</v>
      </c>
      <c r="L126" s="28"/>
      <c r="M126" s="110" t="s">
        <v>19</v>
      </c>
      <c r="N126" s="111" t="s">
        <v>43</v>
      </c>
      <c r="P126" s="112">
        <f>O126*H126</f>
        <v>0</v>
      </c>
      <c r="Q126" s="112">
        <v>0</v>
      </c>
      <c r="R126" s="112">
        <f>Q126*H126</f>
        <v>0</v>
      </c>
      <c r="S126" s="112">
        <v>0</v>
      </c>
      <c r="T126" s="113">
        <f>S126*H126</f>
        <v>0</v>
      </c>
      <c r="AR126" s="114" t="s">
        <v>111</v>
      </c>
      <c r="AT126" s="114" t="s">
        <v>107</v>
      </c>
      <c r="AU126" s="114" t="s">
        <v>80</v>
      </c>
      <c r="AY126" s="13" t="s">
        <v>112</v>
      </c>
      <c r="BE126" s="115">
        <f>IF(N126="základní",J126,0)</f>
        <v>0</v>
      </c>
      <c r="BF126" s="115">
        <f>IF(N126="snížená",J126,0)</f>
        <v>0</v>
      </c>
      <c r="BG126" s="115">
        <f>IF(N126="zákl. přenesená",J126,0)</f>
        <v>0</v>
      </c>
      <c r="BH126" s="115">
        <f>IF(N126="sníž. přenesená",J126,0)</f>
        <v>0</v>
      </c>
      <c r="BI126" s="115">
        <f>IF(N126="nulová",J126,0)</f>
        <v>0</v>
      </c>
      <c r="BJ126" s="13" t="s">
        <v>80</v>
      </c>
      <c r="BK126" s="115">
        <f>ROUND(I126*H126,2)</f>
        <v>0</v>
      </c>
      <c r="BL126" s="13" t="s">
        <v>111</v>
      </c>
      <c r="BM126" s="114" t="s">
        <v>246</v>
      </c>
    </row>
    <row r="127" spans="2:65" s="1" customFormat="1" ht="10">
      <c r="B127" s="28"/>
      <c r="D127" s="116" t="s">
        <v>113</v>
      </c>
      <c r="F127" s="117" t="s">
        <v>245</v>
      </c>
      <c r="I127" s="118"/>
      <c r="L127" s="28"/>
      <c r="M127" s="119"/>
      <c r="T127" s="49"/>
      <c r="AT127" s="13" t="s">
        <v>113</v>
      </c>
      <c r="AU127" s="13" t="s">
        <v>80</v>
      </c>
    </row>
    <row r="128" spans="2:65" s="1" customFormat="1" ht="16.5" customHeight="1">
      <c r="B128" s="28"/>
      <c r="C128" s="103" t="s">
        <v>7</v>
      </c>
      <c r="D128" s="103" t="s">
        <v>107</v>
      </c>
      <c r="E128" s="104" t="s">
        <v>247</v>
      </c>
      <c r="F128" s="105" t="s">
        <v>248</v>
      </c>
      <c r="G128" s="106" t="s">
        <v>110</v>
      </c>
      <c r="H128" s="107">
        <v>2</v>
      </c>
      <c r="I128" s="108"/>
      <c r="J128" s="109">
        <f>ROUND(I128*H128,2)</f>
        <v>0</v>
      </c>
      <c r="K128" s="105" t="s">
        <v>19</v>
      </c>
      <c r="L128" s="28"/>
      <c r="M128" s="110" t="s">
        <v>19</v>
      </c>
      <c r="N128" s="111" t="s">
        <v>43</v>
      </c>
      <c r="P128" s="112">
        <f>O128*H128</f>
        <v>0</v>
      </c>
      <c r="Q128" s="112">
        <v>0</v>
      </c>
      <c r="R128" s="112">
        <f>Q128*H128</f>
        <v>0</v>
      </c>
      <c r="S128" s="112">
        <v>0</v>
      </c>
      <c r="T128" s="113">
        <f>S128*H128</f>
        <v>0</v>
      </c>
      <c r="AR128" s="114" t="s">
        <v>111</v>
      </c>
      <c r="AT128" s="114" t="s">
        <v>107</v>
      </c>
      <c r="AU128" s="114" t="s">
        <v>80</v>
      </c>
      <c r="AY128" s="13" t="s">
        <v>112</v>
      </c>
      <c r="BE128" s="115">
        <f>IF(N128="základní",J128,0)</f>
        <v>0</v>
      </c>
      <c r="BF128" s="115">
        <f>IF(N128="snížená",J128,0)</f>
        <v>0</v>
      </c>
      <c r="BG128" s="115">
        <f>IF(N128="zákl. přenesená",J128,0)</f>
        <v>0</v>
      </c>
      <c r="BH128" s="115">
        <f>IF(N128="sníž. přenesená",J128,0)</f>
        <v>0</v>
      </c>
      <c r="BI128" s="115">
        <f>IF(N128="nulová",J128,0)</f>
        <v>0</v>
      </c>
      <c r="BJ128" s="13" t="s">
        <v>80</v>
      </c>
      <c r="BK128" s="115">
        <f>ROUND(I128*H128,2)</f>
        <v>0</v>
      </c>
      <c r="BL128" s="13" t="s">
        <v>111</v>
      </c>
      <c r="BM128" s="114" t="s">
        <v>249</v>
      </c>
    </row>
    <row r="129" spans="2:65" s="1" customFormat="1" ht="10">
      <c r="B129" s="28"/>
      <c r="D129" s="116" t="s">
        <v>113</v>
      </c>
      <c r="F129" s="117" t="s">
        <v>250</v>
      </c>
      <c r="I129" s="118"/>
      <c r="L129" s="28"/>
      <c r="M129" s="119"/>
      <c r="T129" s="49"/>
      <c r="AT129" s="13" t="s">
        <v>113</v>
      </c>
      <c r="AU129" s="13" t="s">
        <v>80</v>
      </c>
    </row>
    <row r="130" spans="2:65" s="1" customFormat="1" ht="16.5" customHeight="1">
      <c r="B130" s="28"/>
      <c r="C130" s="103" t="s">
        <v>156</v>
      </c>
      <c r="D130" s="103" t="s">
        <v>107</v>
      </c>
      <c r="E130" s="104" t="s">
        <v>251</v>
      </c>
      <c r="F130" s="105" t="s">
        <v>252</v>
      </c>
      <c r="G130" s="106" t="s">
        <v>110</v>
      </c>
      <c r="H130" s="107">
        <v>4</v>
      </c>
      <c r="I130" s="108"/>
      <c r="J130" s="109">
        <f>ROUND(I130*H130,2)</f>
        <v>0</v>
      </c>
      <c r="K130" s="105" t="s">
        <v>19</v>
      </c>
      <c r="L130" s="28"/>
      <c r="M130" s="110" t="s">
        <v>19</v>
      </c>
      <c r="N130" s="111" t="s">
        <v>43</v>
      </c>
      <c r="P130" s="112">
        <f>O130*H130</f>
        <v>0</v>
      </c>
      <c r="Q130" s="112">
        <v>0</v>
      </c>
      <c r="R130" s="112">
        <f>Q130*H130</f>
        <v>0</v>
      </c>
      <c r="S130" s="112">
        <v>0</v>
      </c>
      <c r="T130" s="113">
        <f>S130*H130</f>
        <v>0</v>
      </c>
      <c r="AR130" s="114" t="s">
        <v>111</v>
      </c>
      <c r="AT130" s="114" t="s">
        <v>107</v>
      </c>
      <c r="AU130" s="114" t="s">
        <v>80</v>
      </c>
      <c r="AY130" s="13" t="s">
        <v>112</v>
      </c>
      <c r="BE130" s="115">
        <f>IF(N130="základní",J130,0)</f>
        <v>0</v>
      </c>
      <c r="BF130" s="115">
        <f>IF(N130="snížená",J130,0)</f>
        <v>0</v>
      </c>
      <c r="BG130" s="115">
        <f>IF(N130="zákl. přenesená",J130,0)</f>
        <v>0</v>
      </c>
      <c r="BH130" s="115">
        <f>IF(N130="sníž. přenesená",J130,0)</f>
        <v>0</v>
      </c>
      <c r="BI130" s="115">
        <f>IF(N130="nulová",J130,0)</f>
        <v>0</v>
      </c>
      <c r="BJ130" s="13" t="s">
        <v>80</v>
      </c>
      <c r="BK130" s="115">
        <f>ROUND(I130*H130,2)</f>
        <v>0</v>
      </c>
      <c r="BL130" s="13" t="s">
        <v>111</v>
      </c>
      <c r="BM130" s="114" t="s">
        <v>253</v>
      </c>
    </row>
    <row r="131" spans="2:65" s="1" customFormat="1" ht="10">
      <c r="B131" s="28"/>
      <c r="D131" s="116" t="s">
        <v>113</v>
      </c>
      <c r="F131" s="117" t="s">
        <v>252</v>
      </c>
      <c r="I131" s="118"/>
      <c r="L131" s="28"/>
      <c r="M131" s="119"/>
      <c r="T131" s="49"/>
      <c r="AT131" s="13" t="s">
        <v>113</v>
      </c>
      <c r="AU131" s="13" t="s">
        <v>80</v>
      </c>
    </row>
    <row r="132" spans="2:65" s="1" customFormat="1" ht="16.5" customHeight="1">
      <c r="B132" s="28"/>
      <c r="C132" s="103" t="s">
        <v>254</v>
      </c>
      <c r="D132" s="103" t="s">
        <v>107</v>
      </c>
      <c r="E132" s="104" t="s">
        <v>255</v>
      </c>
      <c r="F132" s="105" t="s">
        <v>256</v>
      </c>
      <c r="G132" s="106" t="s">
        <v>110</v>
      </c>
      <c r="H132" s="107">
        <v>2</v>
      </c>
      <c r="I132" s="108"/>
      <c r="J132" s="109">
        <f>ROUND(I132*H132,2)</f>
        <v>0</v>
      </c>
      <c r="K132" s="105" t="s">
        <v>19</v>
      </c>
      <c r="L132" s="28"/>
      <c r="M132" s="110" t="s">
        <v>19</v>
      </c>
      <c r="N132" s="111" t="s">
        <v>43</v>
      </c>
      <c r="P132" s="112">
        <f>O132*H132</f>
        <v>0</v>
      </c>
      <c r="Q132" s="112">
        <v>0</v>
      </c>
      <c r="R132" s="112">
        <f>Q132*H132</f>
        <v>0</v>
      </c>
      <c r="S132" s="112">
        <v>0</v>
      </c>
      <c r="T132" s="113">
        <f>S132*H132</f>
        <v>0</v>
      </c>
      <c r="AR132" s="114" t="s">
        <v>111</v>
      </c>
      <c r="AT132" s="114" t="s">
        <v>107</v>
      </c>
      <c r="AU132" s="114" t="s">
        <v>80</v>
      </c>
      <c r="AY132" s="13" t="s">
        <v>112</v>
      </c>
      <c r="BE132" s="115">
        <f>IF(N132="základní",J132,0)</f>
        <v>0</v>
      </c>
      <c r="BF132" s="115">
        <f>IF(N132="snížená",J132,0)</f>
        <v>0</v>
      </c>
      <c r="BG132" s="115">
        <f>IF(N132="zákl. přenesená",J132,0)</f>
        <v>0</v>
      </c>
      <c r="BH132" s="115">
        <f>IF(N132="sníž. přenesená",J132,0)</f>
        <v>0</v>
      </c>
      <c r="BI132" s="115">
        <f>IF(N132="nulová",J132,0)</f>
        <v>0</v>
      </c>
      <c r="BJ132" s="13" t="s">
        <v>80</v>
      </c>
      <c r="BK132" s="115">
        <f>ROUND(I132*H132,2)</f>
        <v>0</v>
      </c>
      <c r="BL132" s="13" t="s">
        <v>111</v>
      </c>
      <c r="BM132" s="114" t="s">
        <v>257</v>
      </c>
    </row>
    <row r="133" spans="2:65" s="1" customFormat="1" ht="10">
      <c r="B133" s="28"/>
      <c r="D133" s="116" t="s">
        <v>113</v>
      </c>
      <c r="F133" s="117" t="s">
        <v>256</v>
      </c>
      <c r="I133" s="118"/>
      <c r="L133" s="28"/>
      <c r="M133" s="119"/>
      <c r="T133" s="49"/>
      <c r="AT133" s="13" t="s">
        <v>113</v>
      </c>
      <c r="AU133" s="13" t="s">
        <v>80</v>
      </c>
    </row>
    <row r="134" spans="2:65" s="1" customFormat="1" ht="16.5" customHeight="1">
      <c r="B134" s="28"/>
      <c r="C134" s="103" t="s">
        <v>160</v>
      </c>
      <c r="D134" s="103" t="s">
        <v>107</v>
      </c>
      <c r="E134" s="104" t="s">
        <v>255</v>
      </c>
      <c r="F134" s="105" t="s">
        <v>256</v>
      </c>
      <c r="G134" s="106" t="s">
        <v>110</v>
      </c>
      <c r="H134" s="107">
        <v>2</v>
      </c>
      <c r="I134" s="108"/>
      <c r="J134" s="109">
        <f>ROUND(I134*H134,2)</f>
        <v>0</v>
      </c>
      <c r="K134" s="105" t="s">
        <v>19</v>
      </c>
      <c r="L134" s="28"/>
      <c r="M134" s="110" t="s">
        <v>19</v>
      </c>
      <c r="N134" s="111" t="s">
        <v>43</v>
      </c>
      <c r="P134" s="112">
        <f>O134*H134</f>
        <v>0</v>
      </c>
      <c r="Q134" s="112">
        <v>0</v>
      </c>
      <c r="R134" s="112">
        <f>Q134*H134</f>
        <v>0</v>
      </c>
      <c r="S134" s="112">
        <v>0</v>
      </c>
      <c r="T134" s="113">
        <f>S134*H134</f>
        <v>0</v>
      </c>
      <c r="AR134" s="114" t="s">
        <v>111</v>
      </c>
      <c r="AT134" s="114" t="s">
        <v>107</v>
      </c>
      <c r="AU134" s="114" t="s">
        <v>80</v>
      </c>
      <c r="AY134" s="13" t="s">
        <v>112</v>
      </c>
      <c r="BE134" s="115">
        <f>IF(N134="základní",J134,0)</f>
        <v>0</v>
      </c>
      <c r="BF134" s="115">
        <f>IF(N134="snížená",J134,0)</f>
        <v>0</v>
      </c>
      <c r="BG134" s="115">
        <f>IF(N134="zákl. přenesená",J134,0)</f>
        <v>0</v>
      </c>
      <c r="BH134" s="115">
        <f>IF(N134="sníž. přenesená",J134,0)</f>
        <v>0</v>
      </c>
      <c r="BI134" s="115">
        <f>IF(N134="nulová",J134,0)</f>
        <v>0</v>
      </c>
      <c r="BJ134" s="13" t="s">
        <v>80</v>
      </c>
      <c r="BK134" s="115">
        <f>ROUND(I134*H134,2)</f>
        <v>0</v>
      </c>
      <c r="BL134" s="13" t="s">
        <v>111</v>
      </c>
      <c r="BM134" s="114" t="s">
        <v>258</v>
      </c>
    </row>
    <row r="135" spans="2:65" s="1" customFormat="1" ht="10">
      <c r="B135" s="28"/>
      <c r="D135" s="116" t="s">
        <v>113</v>
      </c>
      <c r="F135" s="117" t="s">
        <v>256</v>
      </c>
      <c r="I135" s="118"/>
      <c r="L135" s="28"/>
      <c r="M135" s="119"/>
      <c r="T135" s="49"/>
      <c r="AT135" s="13" t="s">
        <v>113</v>
      </c>
      <c r="AU135" s="13" t="s">
        <v>80</v>
      </c>
    </row>
    <row r="136" spans="2:65" s="1" customFormat="1" ht="16.5" customHeight="1">
      <c r="B136" s="28"/>
      <c r="C136" s="103" t="s">
        <v>259</v>
      </c>
      <c r="D136" s="103" t="s">
        <v>107</v>
      </c>
      <c r="E136" s="104" t="s">
        <v>260</v>
      </c>
      <c r="F136" s="105" t="s">
        <v>261</v>
      </c>
      <c r="G136" s="106" t="s">
        <v>110</v>
      </c>
      <c r="H136" s="107">
        <v>30</v>
      </c>
      <c r="I136" s="108"/>
      <c r="J136" s="109">
        <f>ROUND(I136*H136,2)</f>
        <v>0</v>
      </c>
      <c r="K136" s="105" t="s">
        <v>19</v>
      </c>
      <c r="L136" s="28"/>
      <c r="M136" s="110" t="s">
        <v>19</v>
      </c>
      <c r="N136" s="111" t="s">
        <v>43</v>
      </c>
      <c r="P136" s="112">
        <f>O136*H136</f>
        <v>0</v>
      </c>
      <c r="Q136" s="112">
        <v>0</v>
      </c>
      <c r="R136" s="112">
        <f>Q136*H136</f>
        <v>0</v>
      </c>
      <c r="S136" s="112">
        <v>0</v>
      </c>
      <c r="T136" s="113">
        <f>S136*H136</f>
        <v>0</v>
      </c>
      <c r="AR136" s="114" t="s">
        <v>111</v>
      </c>
      <c r="AT136" s="114" t="s">
        <v>107</v>
      </c>
      <c r="AU136" s="114" t="s">
        <v>80</v>
      </c>
      <c r="AY136" s="13" t="s">
        <v>112</v>
      </c>
      <c r="BE136" s="115">
        <f>IF(N136="základní",J136,0)</f>
        <v>0</v>
      </c>
      <c r="BF136" s="115">
        <f>IF(N136="snížená",J136,0)</f>
        <v>0</v>
      </c>
      <c r="BG136" s="115">
        <f>IF(N136="zákl. přenesená",J136,0)</f>
        <v>0</v>
      </c>
      <c r="BH136" s="115">
        <f>IF(N136="sníž. přenesená",J136,0)</f>
        <v>0</v>
      </c>
      <c r="BI136" s="115">
        <f>IF(N136="nulová",J136,0)</f>
        <v>0</v>
      </c>
      <c r="BJ136" s="13" t="s">
        <v>80</v>
      </c>
      <c r="BK136" s="115">
        <f>ROUND(I136*H136,2)</f>
        <v>0</v>
      </c>
      <c r="BL136" s="13" t="s">
        <v>111</v>
      </c>
      <c r="BM136" s="114" t="s">
        <v>262</v>
      </c>
    </row>
    <row r="137" spans="2:65" s="1" customFormat="1" ht="10">
      <c r="B137" s="28"/>
      <c r="D137" s="116" t="s">
        <v>113</v>
      </c>
      <c r="F137" s="117" t="s">
        <v>263</v>
      </c>
      <c r="I137" s="118"/>
      <c r="L137" s="28"/>
      <c r="M137" s="119"/>
      <c r="T137" s="49"/>
      <c r="AT137" s="13" t="s">
        <v>113</v>
      </c>
      <c r="AU137" s="13" t="s">
        <v>80</v>
      </c>
    </row>
    <row r="138" spans="2:65" s="1" customFormat="1" ht="16.5" customHeight="1">
      <c r="B138" s="28"/>
      <c r="C138" s="103" t="s">
        <v>264</v>
      </c>
      <c r="D138" s="103" t="s">
        <v>107</v>
      </c>
      <c r="E138" s="104" t="s">
        <v>265</v>
      </c>
      <c r="F138" s="105" t="s">
        <v>266</v>
      </c>
      <c r="G138" s="106" t="s">
        <v>110</v>
      </c>
      <c r="H138" s="107">
        <v>2</v>
      </c>
      <c r="I138" s="108"/>
      <c r="J138" s="109">
        <f>ROUND(I138*H138,2)</f>
        <v>0</v>
      </c>
      <c r="K138" s="105" t="s">
        <v>19</v>
      </c>
      <c r="L138" s="28"/>
      <c r="M138" s="110" t="s">
        <v>19</v>
      </c>
      <c r="N138" s="111" t="s">
        <v>43</v>
      </c>
      <c r="P138" s="112">
        <f>O138*H138</f>
        <v>0</v>
      </c>
      <c r="Q138" s="112">
        <v>0</v>
      </c>
      <c r="R138" s="112">
        <f>Q138*H138</f>
        <v>0</v>
      </c>
      <c r="S138" s="112">
        <v>0</v>
      </c>
      <c r="T138" s="113">
        <f>S138*H138</f>
        <v>0</v>
      </c>
      <c r="AR138" s="114" t="s">
        <v>111</v>
      </c>
      <c r="AT138" s="114" t="s">
        <v>107</v>
      </c>
      <c r="AU138" s="114" t="s">
        <v>80</v>
      </c>
      <c r="AY138" s="13" t="s">
        <v>112</v>
      </c>
      <c r="BE138" s="115">
        <f>IF(N138="základní",J138,0)</f>
        <v>0</v>
      </c>
      <c r="BF138" s="115">
        <f>IF(N138="snížená",J138,0)</f>
        <v>0</v>
      </c>
      <c r="BG138" s="115">
        <f>IF(N138="zákl. přenesená",J138,0)</f>
        <v>0</v>
      </c>
      <c r="BH138" s="115">
        <f>IF(N138="sníž. přenesená",J138,0)</f>
        <v>0</v>
      </c>
      <c r="BI138" s="115">
        <f>IF(N138="nulová",J138,0)</f>
        <v>0</v>
      </c>
      <c r="BJ138" s="13" t="s">
        <v>80</v>
      </c>
      <c r="BK138" s="115">
        <f>ROUND(I138*H138,2)</f>
        <v>0</v>
      </c>
      <c r="BL138" s="13" t="s">
        <v>111</v>
      </c>
      <c r="BM138" s="114" t="s">
        <v>267</v>
      </c>
    </row>
    <row r="139" spans="2:65" s="1" customFormat="1" ht="10">
      <c r="B139" s="28"/>
      <c r="D139" s="116" t="s">
        <v>113</v>
      </c>
      <c r="F139" s="117" t="s">
        <v>266</v>
      </c>
      <c r="I139" s="118"/>
      <c r="L139" s="28"/>
      <c r="M139" s="119"/>
      <c r="T139" s="49"/>
      <c r="AT139" s="13" t="s">
        <v>113</v>
      </c>
      <c r="AU139" s="13" t="s">
        <v>80</v>
      </c>
    </row>
    <row r="140" spans="2:65" s="1" customFormat="1" ht="16.5" customHeight="1">
      <c r="B140" s="28"/>
      <c r="C140" s="103" t="s">
        <v>268</v>
      </c>
      <c r="D140" s="103" t="s">
        <v>107</v>
      </c>
      <c r="E140" s="104" t="s">
        <v>269</v>
      </c>
      <c r="F140" s="105" t="s">
        <v>270</v>
      </c>
      <c r="G140" s="106" t="s">
        <v>110</v>
      </c>
      <c r="H140" s="107">
        <v>1</v>
      </c>
      <c r="I140" s="108"/>
      <c r="J140" s="109">
        <f>ROUND(I140*H140,2)</f>
        <v>0</v>
      </c>
      <c r="K140" s="105" t="s">
        <v>19</v>
      </c>
      <c r="L140" s="28"/>
      <c r="M140" s="110" t="s">
        <v>19</v>
      </c>
      <c r="N140" s="111" t="s">
        <v>43</v>
      </c>
      <c r="P140" s="112">
        <f>O140*H140</f>
        <v>0</v>
      </c>
      <c r="Q140" s="112">
        <v>0</v>
      </c>
      <c r="R140" s="112">
        <f>Q140*H140</f>
        <v>0</v>
      </c>
      <c r="S140" s="112">
        <v>0</v>
      </c>
      <c r="T140" s="113">
        <f>S140*H140</f>
        <v>0</v>
      </c>
      <c r="AR140" s="114" t="s">
        <v>111</v>
      </c>
      <c r="AT140" s="114" t="s">
        <v>107</v>
      </c>
      <c r="AU140" s="114" t="s">
        <v>80</v>
      </c>
      <c r="AY140" s="13" t="s">
        <v>112</v>
      </c>
      <c r="BE140" s="115">
        <f>IF(N140="základní",J140,0)</f>
        <v>0</v>
      </c>
      <c r="BF140" s="115">
        <f>IF(N140="snížená",J140,0)</f>
        <v>0</v>
      </c>
      <c r="BG140" s="115">
        <f>IF(N140="zákl. přenesená",J140,0)</f>
        <v>0</v>
      </c>
      <c r="BH140" s="115">
        <f>IF(N140="sníž. přenesená",J140,0)</f>
        <v>0</v>
      </c>
      <c r="BI140" s="115">
        <f>IF(N140="nulová",J140,0)</f>
        <v>0</v>
      </c>
      <c r="BJ140" s="13" t="s">
        <v>80</v>
      </c>
      <c r="BK140" s="115">
        <f>ROUND(I140*H140,2)</f>
        <v>0</v>
      </c>
      <c r="BL140" s="13" t="s">
        <v>111</v>
      </c>
      <c r="BM140" s="114" t="s">
        <v>271</v>
      </c>
    </row>
    <row r="141" spans="2:65" s="1" customFormat="1" ht="10">
      <c r="B141" s="28"/>
      <c r="D141" s="116" t="s">
        <v>113</v>
      </c>
      <c r="F141" s="117" t="s">
        <v>270</v>
      </c>
      <c r="I141" s="118"/>
      <c r="L141" s="28"/>
      <c r="M141" s="119"/>
      <c r="T141" s="49"/>
      <c r="AT141" s="13" t="s">
        <v>113</v>
      </c>
      <c r="AU141" s="13" t="s">
        <v>80</v>
      </c>
    </row>
    <row r="142" spans="2:65" s="1" customFormat="1" ht="16.5" customHeight="1">
      <c r="B142" s="28"/>
      <c r="C142" s="103" t="s">
        <v>272</v>
      </c>
      <c r="D142" s="103" t="s">
        <v>107</v>
      </c>
      <c r="E142" s="104" t="s">
        <v>273</v>
      </c>
      <c r="F142" s="105" t="s">
        <v>274</v>
      </c>
      <c r="G142" s="106" t="s">
        <v>110</v>
      </c>
      <c r="H142" s="107">
        <v>2</v>
      </c>
      <c r="I142" s="108"/>
      <c r="J142" s="109">
        <f>ROUND(I142*H142,2)</f>
        <v>0</v>
      </c>
      <c r="K142" s="105" t="s">
        <v>19</v>
      </c>
      <c r="L142" s="28"/>
      <c r="M142" s="110" t="s">
        <v>19</v>
      </c>
      <c r="N142" s="111" t="s">
        <v>43</v>
      </c>
      <c r="P142" s="112">
        <f>O142*H142</f>
        <v>0</v>
      </c>
      <c r="Q142" s="112">
        <v>0</v>
      </c>
      <c r="R142" s="112">
        <f>Q142*H142</f>
        <v>0</v>
      </c>
      <c r="S142" s="112">
        <v>0</v>
      </c>
      <c r="T142" s="113">
        <f>S142*H142</f>
        <v>0</v>
      </c>
      <c r="AR142" s="114" t="s">
        <v>111</v>
      </c>
      <c r="AT142" s="114" t="s">
        <v>107</v>
      </c>
      <c r="AU142" s="114" t="s">
        <v>80</v>
      </c>
      <c r="AY142" s="13" t="s">
        <v>112</v>
      </c>
      <c r="BE142" s="115">
        <f>IF(N142="základní",J142,0)</f>
        <v>0</v>
      </c>
      <c r="BF142" s="115">
        <f>IF(N142="snížená",J142,0)</f>
        <v>0</v>
      </c>
      <c r="BG142" s="115">
        <f>IF(N142="zákl. přenesená",J142,0)</f>
        <v>0</v>
      </c>
      <c r="BH142" s="115">
        <f>IF(N142="sníž. přenesená",J142,0)</f>
        <v>0</v>
      </c>
      <c r="BI142" s="115">
        <f>IF(N142="nulová",J142,0)</f>
        <v>0</v>
      </c>
      <c r="BJ142" s="13" t="s">
        <v>80</v>
      </c>
      <c r="BK142" s="115">
        <f>ROUND(I142*H142,2)</f>
        <v>0</v>
      </c>
      <c r="BL142" s="13" t="s">
        <v>111</v>
      </c>
      <c r="BM142" s="114" t="s">
        <v>275</v>
      </c>
    </row>
    <row r="143" spans="2:65" s="1" customFormat="1" ht="10">
      <c r="B143" s="28"/>
      <c r="D143" s="116" t="s">
        <v>113</v>
      </c>
      <c r="F143" s="117" t="s">
        <v>276</v>
      </c>
      <c r="I143" s="118"/>
      <c r="L143" s="28"/>
      <c r="M143" s="119"/>
      <c r="T143" s="49"/>
      <c r="AT143" s="13" t="s">
        <v>113</v>
      </c>
      <c r="AU143" s="13" t="s">
        <v>80</v>
      </c>
    </row>
    <row r="144" spans="2:65" s="1" customFormat="1" ht="16.5" customHeight="1">
      <c r="B144" s="28"/>
      <c r="C144" s="103" t="s">
        <v>277</v>
      </c>
      <c r="D144" s="103" t="s">
        <v>107</v>
      </c>
      <c r="E144" s="104" t="s">
        <v>278</v>
      </c>
      <c r="F144" s="105" t="s">
        <v>279</v>
      </c>
      <c r="G144" s="106" t="s">
        <v>110</v>
      </c>
      <c r="H144" s="107">
        <v>2</v>
      </c>
      <c r="I144" s="108"/>
      <c r="J144" s="109">
        <f>ROUND(I144*H144,2)</f>
        <v>0</v>
      </c>
      <c r="K144" s="105" t="s">
        <v>19</v>
      </c>
      <c r="L144" s="28"/>
      <c r="M144" s="110" t="s">
        <v>19</v>
      </c>
      <c r="N144" s="111" t="s">
        <v>43</v>
      </c>
      <c r="P144" s="112">
        <f>O144*H144</f>
        <v>0</v>
      </c>
      <c r="Q144" s="112">
        <v>0</v>
      </c>
      <c r="R144" s="112">
        <f>Q144*H144</f>
        <v>0</v>
      </c>
      <c r="S144" s="112">
        <v>0</v>
      </c>
      <c r="T144" s="113">
        <f>S144*H144</f>
        <v>0</v>
      </c>
      <c r="AR144" s="114" t="s">
        <v>111</v>
      </c>
      <c r="AT144" s="114" t="s">
        <v>107</v>
      </c>
      <c r="AU144" s="114" t="s">
        <v>80</v>
      </c>
      <c r="AY144" s="13" t="s">
        <v>112</v>
      </c>
      <c r="BE144" s="115">
        <f>IF(N144="základní",J144,0)</f>
        <v>0</v>
      </c>
      <c r="BF144" s="115">
        <f>IF(N144="snížená",J144,0)</f>
        <v>0</v>
      </c>
      <c r="BG144" s="115">
        <f>IF(N144="zákl. přenesená",J144,0)</f>
        <v>0</v>
      </c>
      <c r="BH144" s="115">
        <f>IF(N144="sníž. přenesená",J144,0)</f>
        <v>0</v>
      </c>
      <c r="BI144" s="115">
        <f>IF(N144="nulová",J144,0)</f>
        <v>0</v>
      </c>
      <c r="BJ144" s="13" t="s">
        <v>80</v>
      </c>
      <c r="BK144" s="115">
        <f>ROUND(I144*H144,2)</f>
        <v>0</v>
      </c>
      <c r="BL144" s="13" t="s">
        <v>111</v>
      </c>
      <c r="BM144" s="114" t="s">
        <v>280</v>
      </c>
    </row>
    <row r="145" spans="2:65" s="1" customFormat="1" ht="10">
      <c r="B145" s="28"/>
      <c r="D145" s="116" t="s">
        <v>113</v>
      </c>
      <c r="F145" s="117" t="s">
        <v>281</v>
      </c>
      <c r="I145" s="118"/>
      <c r="L145" s="28"/>
      <c r="M145" s="119"/>
      <c r="T145" s="49"/>
      <c r="AT145" s="13" t="s">
        <v>113</v>
      </c>
      <c r="AU145" s="13" t="s">
        <v>80</v>
      </c>
    </row>
    <row r="146" spans="2:65" s="1" customFormat="1" ht="16.5" customHeight="1">
      <c r="B146" s="28"/>
      <c r="C146" s="103" t="s">
        <v>282</v>
      </c>
      <c r="D146" s="103" t="s">
        <v>107</v>
      </c>
      <c r="E146" s="104" t="s">
        <v>283</v>
      </c>
      <c r="F146" s="105" t="s">
        <v>284</v>
      </c>
      <c r="G146" s="106" t="s">
        <v>110</v>
      </c>
      <c r="H146" s="107">
        <v>2</v>
      </c>
      <c r="I146" s="108"/>
      <c r="J146" s="109">
        <f>ROUND(I146*H146,2)</f>
        <v>0</v>
      </c>
      <c r="K146" s="105" t="s">
        <v>19</v>
      </c>
      <c r="L146" s="28"/>
      <c r="M146" s="110" t="s">
        <v>19</v>
      </c>
      <c r="N146" s="111" t="s">
        <v>43</v>
      </c>
      <c r="P146" s="112">
        <f>O146*H146</f>
        <v>0</v>
      </c>
      <c r="Q146" s="112">
        <v>0</v>
      </c>
      <c r="R146" s="112">
        <f>Q146*H146</f>
        <v>0</v>
      </c>
      <c r="S146" s="112">
        <v>0</v>
      </c>
      <c r="T146" s="113">
        <f>S146*H146</f>
        <v>0</v>
      </c>
      <c r="AR146" s="114" t="s">
        <v>111</v>
      </c>
      <c r="AT146" s="114" t="s">
        <v>107</v>
      </c>
      <c r="AU146" s="114" t="s">
        <v>80</v>
      </c>
      <c r="AY146" s="13" t="s">
        <v>112</v>
      </c>
      <c r="BE146" s="115">
        <f>IF(N146="základní",J146,0)</f>
        <v>0</v>
      </c>
      <c r="BF146" s="115">
        <f>IF(N146="snížená",J146,0)</f>
        <v>0</v>
      </c>
      <c r="BG146" s="115">
        <f>IF(N146="zákl. přenesená",J146,0)</f>
        <v>0</v>
      </c>
      <c r="BH146" s="115">
        <f>IF(N146="sníž. přenesená",J146,0)</f>
        <v>0</v>
      </c>
      <c r="BI146" s="115">
        <f>IF(N146="nulová",J146,0)</f>
        <v>0</v>
      </c>
      <c r="BJ146" s="13" t="s">
        <v>80</v>
      </c>
      <c r="BK146" s="115">
        <f>ROUND(I146*H146,2)</f>
        <v>0</v>
      </c>
      <c r="BL146" s="13" t="s">
        <v>111</v>
      </c>
      <c r="BM146" s="114" t="s">
        <v>285</v>
      </c>
    </row>
    <row r="147" spans="2:65" s="1" customFormat="1" ht="10">
      <c r="B147" s="28"/>
      <c r="D147" s="116" t="s">
        <v>113</v>
      </c>
      <c r="F147" s="117" t="s">
        <v>286</v>
      </c>
      <c r="I147" s="118"/>
      <c r="L147" s="28"/>
      <c r="M147" s="119"/>
      <c r="T147" s="49"/>
      <c r="AT147" s="13" t="s">
        <v>113</v>
      </c>
      <c r="AU147" s="13" t="s">
        <v>80</v>
      </c>
    </row>
    <row r="148" spans="2:65" s="1" customFormat="1" ht="16.5" customHeight="1">
      <c r="B148" s="28"/>
      <c r="C148" s="103" t="s">
        <v>287</v>
      </c>
      <c r="D148" s="103" t="s">
        <v>107</v>
      </c>
      <c r="E148" s="104" t="s">
        <v>288</v>
      </c>
      <c r="F148" s="105" t="s">
        <v>289</v>
      </c>
      <c r="G148" s="106" t="s">
        <v>110</v>
      </c>
      <c r="H148" s="107">
        <v>2</v>
      </c>
      <c r="I148" s="108"/>
      <c r="J148" s="109">
        <f>ROUND(I148*H148,2)</f>
        <v>0</v>
      </c>
      <c r="K148" s="105" t="s">
        <v>19</v>
      </c>
      <c r="L148" s="28"/>
      <c r="M148" s="110" t="s">
        <v>19</v>
      </c>
      <c r="N148" s="111" t="s">
        <v>43</v>
      </c>
      <c r="P148" s="112">
        <f>O148*H148</f>
        <v>0</v>
      </c>
      <c r="Q148" s="112">
        <v>0</v>
      </c>
      <c r="R148" s="112">
        <f>Q148*H148</f>
        <v>0</v>
      </c>
      <c r="S148" s="112">
        <v>0</v>
      </c>
      <c r="T148" s="113">
        <f>S148*H148</f>
        <v>0</v>
      </c>
      <c r="AR148" s="114" t="s">
        <v>111</v>
      </c>
      <c r="AT148" s="114" t="s">
        <v>107</v>
      </c>
      <c r="AU148" s="114" t="s">
        <v>80</v>
      </c>
      <c r="AY148" s="13" t="s">
        <v>112</v>
      </c>
      <c r="BE148" s="115">
        <f>IF(N148="základní",J148,0)</f>
        <v>0</v>
      </c>
      <c r="BF148" s="115">
        <f>IF(N148="snížená",J148,0)</f>
        <v>0</v>
      </c>
      <c r="BG148" s="115">
        <f>IF(N148="zákl. přenesená",J148,0)</f>
        <v>0</v>
      </c>
      <c r="BH148" s="115">
        <f>IF(N148="sníž. přenesená",J148,0)</f>
        <v>0</v>
      </c>
      <c r="BI148" s="115">
        <f>IF(N148="nulová",J148,0)</f>
        <v>0</v>
      </c>
      <c r="BJ148" s="13" t="s">
        <v>80</v>
      </c>
      <c r="BK148" s="115">
        <f>ROUND(I148*H148,2)</f>
        <v>0</v>
      </c>
      <c r="BL148" s="13" t="s">
        <v>111</v>
      </c>
      <c r="BM148" s="114" t="s">
        <v>290</v>
      </c>
    </row>
    <row r="149" spans="2:65" s="1" customFormat="1" ht="10">
      <c r="B149" s="28"/>
      <c r="D149" s="116" t="s">
        <v>113</v>
      </c>
      <c r="F149" s="117" t="s">
        <v>291</v>
      </c>
      <c r="I149" s="118"/>
      <c r="L149" s="28"/>
      <c r="M149" s="119"/>
      <c r="T149" s="49"/>
      <c r="AT149" s="13" t="s">
        <v>113</v>
      </c>
      <c r="AU149" s="13" t="s">
        <v>80</v>
      </c>
    </row>
    <row r="150" spans="2:65" s="1" customFormat="1" ht="16.5" customHeight="1">
      <c r="B150" s="28"/>
      <c r="C150" s="103" t="s">
        <v>292</v>
      </c>
      <c r="D150" s="103" t="s">
        <v>107</v>
      </c>
      <c r="E150" s="104" t="s">
        <v>293</v>
      </c>
      <c r="F150" s="105" t="s">
        <v>294</v>
      </c>
      <c r="G150" s="106" t="s">
        <v>110</v>
      </c>
      <c r="H150" s="107">
        <v>4</v>
      </c>
      <c r="I150" s="108"/>
      <c r="J150" s="109">
        <f>ROUND(I150*H150,2)</f>
        <v>0</v>
      </c>
      <c r="K150" s="105" t="s">
        <v>19</v>
      </c>
      <c r="L150" s="28"/>
      <c r="M150" s="110" t="s">
        <v>19</v>
      </c>
      <c r="N150" s="111" t="s">
        <v>43</v>
      </c>
      <c r="P150" s="112">
        <f>O150*H150</f>
        <v>0</v>
      </c>
      <c r="Q150" s="112">
        <v>0</v>
      </c>
      <c r="R150" s="112">
        <f>Q150*H150</f>
        <v>0</v>
      </c>
      <c r="S150" s="112">
        <v>0</v>
      </c>
      <c r="T150" s="113">
        <f>S150*H150</f>
        <v>0</v>
      </c>
      <c r="AR150" s="114" t="s">
        <v>111</v>
      </c>
      <c r="AT150" s="114" t="s">
        <v>107</v>
      </c>
      <c r="AU150" s="114" t="s">
        <v>80</v>
      </c>
      <c r="AY150" s="13" t="s">
        <v>112</v>
      </c>
      <c r="BE150" s="115">
        <f>IF(N150="základní",J150,0)</f>
        <v>0</v>
      </c>
      <c r="BF150" s="115">
        <f>IF(N150="snížená",J150,0)</f>
        <v>0</v>
      </c>
      <c r="BG150" s="115">
        <f>IF(N150="zákl. přenesená",J150,0)</f>
        <v>0</v>
      </c>
      <c r="BH150" s="115">
        <f>IF(N150="sníž. přenesená",J150,0)</f>
        <v>0</v>
      </c>
      <c r="BI150" s="115">
        <f>IF(N150="nulová",J150,0)</f>
        <v>0</v>
      </c>
      <c r="BJ150" s="13" t="s">
        <v>80</v>
      </c>
      <c r="BK150" s="115">
        <f>ROUND(I150*H150,2)</f>
        <v>0</v>
      </c>
      <c r="BL150" s="13" t="s">
        <v>111</v>
      </c>
      <c r="BM150" s="114" t="s">
        <v>295</v>
      </c>
    </row>
    <row r="151" spans="2:65" s="1" customFormat="1" ht="10">
      <c r="B151" s="28"/>
      <c r="D151" s="116" t="s">
        <v>113</v>
      </c>
      <c r="F151" s="117" t="s">
        <v>294</v>
      </c>
      <c r="I151" s="118"/>
      <c r="L151" s="28"/>
      <c r="M151" s="119"/>
      <c r="T151" s="49"/>
      <c r="AT151" s="13" t="s">
        <v>113</v>
      </c>
      <c r="AU151" s="13" t="s">
        <v>80</v>
      </c>
    </row>
    <row r="152" spans="2:65" s="1" customFormat="1" ht="16.5" customHeight="1">
      <c r="B152" s="28"/>
      <c r="C152" s="103" t="s">
        <v>296</v>
      </c>
      <c r="D152" s="103" t="s">
        <v>107</v>
      </c>
      <c r="E152" s="104" t="s">
        <v>297</v>
      </c>
      <c r="F152" s="105" t="s">
        <v>298</v>
      </c>
      <c r="G152" s="106" t="s">
        <v>110</v>
      </c>
      <c r="H152" s="107">
        <v>12</v>
      </c>
      <c r="I152" s="108"/>
      <c r="J152" s="109">
        <f>ROUND(I152*H152,2)</f>
        <v>0</v>
      </c>
      <c r="K152" s="105" t="s">
        <v>19</v>
      </c>
      <c r="L152" s="28"/>
      <c r="M152" s="110" t="s">
        <v>19</v>
      </c>
      <c r="N152" s="111" t="s">
        <v>43</v>
      </c>
      <c r="P152" s="112">
        <f>O152*H152</f>
        <v>0</v>
      </c>
      <c r="Q152" s="112">
        <v>0</v>
      </c>
      <c r="R152" s="112">
        <f>Q152*H152</f>
        <v>0</v>
      </c>
      <c r="S152" s="112">
        <v>0</v>
      </c>
      <c r="T152" s="113">
        <f>S152*H152</f>
        <v>0</v>
      </c>
      <c r="AR152" s="114" t="s">
        <v>111</v>
      </c>
      <c r="AT152" s="114" t="s">
        <v>107</v>
      </c>
      <c r="AU152" s="114" t="s">
        <v>80</v>
      </c>
      <c r="AY152" s="13" t="s">
        <v>112</v>
      </c>
      <c r="BE152" s="115">
        <f>IF(N152="základní",J152,0)</f>
        <v>0</v>
      </c>
      <c r="BF152" s="115">
        <f>IF(N152="snížená",J152,0)</f>
        <v>0</v>
      </c>
      <c r="BG152" s="115">
        <f>IF(N152="zákl. přenesená",J152,0)</f>
        <v>0</v>
      </c>
      <c r="BH152" s="115">
        <f>IF(N152="sníž. přenesená",J152,0)</f>
        <v>0</v>
      </c>
      <c r="BI152" s="115">
        <f>IF(N152="nulová",J152,0)</f>
        <v>0</v>
      </c>
      <c r="BJ152" s="13" t="s">
        <v>80</v>
      </c>
      <c r="BK152" s="115">
        <f>ROUND(I152*H152,2)</f>
        <v>0</v>
      </c>
      <c r="BL152" s="13" t="s">
        <v>111</v>
      </c>
      <c r="BM152" s="114" t="s">
        <v>299</v>
      </c>
    </row>
    <row r="153" spans="2:65" s="1" customFormat="1" ht="10">
      <c r="B153" s="28"/>
      <c r="D153" s="116" t="s">
        <v>113</v>
      </c>
      <c r="F153" s="117" t="s">
        <v>300</v>
      </c>
      <c r="I153" s="118"/>
      <c r="L153" s="28"/>
      <c r="M153" s="119"/>
      <c r="T153" s="49"/>
      <c r="AT153" s="13" t="s">
        <v>113</v>
      </c>
      <c r="AU153" s="13" t="s">
        <v>80</v>
      </c>
    </row>
    <row r="154" spans="2:65" s="10" customFormat="1" ht="25.9" customHeight="1">
      <c r="B154" s="127"/>
      <c r="D154" s="128" t="s">
        <v>71</v>
      </c>
      <c r="E154" s="129" t="s">
        <v>301</v>
      </c>
      <c r="F154" s="129" t="s">
        <v>302</v>
      </c>
      <c r="I154" s="130"/>
      <c r="J154" s="131">
        <f>BK154</f>
        <v>0</v>
      </c>
      <c r="L154" s="127"/>
      <c r="M154" s="132"/>
      <c r="P154" s="133">
        <f>SUM(P155:P194)</f>
        <v>0</v>
      </c>
      <c r="R154" s="133">
        <f>SUM(R155:R194)</f>
        <v>0</v>
      </c>
      <c r="T154" s="134">
        <f>SUM(T155:T194)</f>
        <v>0</v>
      </c>
      <c r="AR154" s="128" t="s">
        <v>80</v>
      </c>
      <c r="AT154" s="135" t="s">
        <v>71</v>
      </c>
      <c r="AU154" s="135" t="s">
        <v>72</v>
      </c>
      <c r="AY154" s="128" t="s">
        <v>112</v>
      </c>
      <c r="BK154" s="136">
        <f>SUM(BK155:BK194)</f>
        <v>0</v>
      </c>
    </row>
    <row r="155" spans="2:65" s="1" customFormat="1" ht="16.5" customHeight="1">
      <c r="B155" s="28"/>
      <c r="C155" s="103" t="s">
        <v>303</v>
      </c>
      <c r="D155" s="103" t="s">
        <v>107</v>
      </c>
      <c r="E155" s="104" t="s">
        <v>304</v>
      </c>
      <c r="F155" s="105" t="s">
        <v>305</v>
      </c>
      <c r="G155" s="106" t="s">
        <v>110</v>
      </c>
      <c r="H155" s="107">
        <v>2</v>
      </c>
      <c r="I155" s="108"/>
      <c r="J155" s="109">
        <f>ROUND(I155*H155,2)</f>
        <v>0</v>
      </c>
      <c r="K155" s="105" t="s">
        <v>19</v>
      </c>
      <c r="L155" s="28"/>
      <c r="M155" s="110" t="s">
        <v>19</v>
      </c>
      <c r="N155" s="111" t="s">
        <v>43</v>
      </c>
      <c r="P155" s="112">
        <f>O155*H155</f>
        <v>0</v>
      </c>
      <c r="Q155" s="112">
        <v>0</v>
      </c>
      <c r="R155" s="112">
        <f>Q155*H155</f>
        <v>0</v>
      </c>
      <c r="S155" s="112">
        <v>0</v>
      </c>
      <c r="T155" s="113">
        <f>S155*H155</f>
        <v>0</v>
      </c>
      <c r="AR155" s="114" t="s">
        <v>111</v>
      </c>
      <c r="AT155" s="114" t="s">
        <v>107</v>
      </c>
      <c r="AU155" s="114" t="s">
        <v>80</v>
      </c>
      <c r="AY155" s="13" t="s">
        <v>112</v>
      </c>
      <c r="BE155" s="115">
        <f>IF(N155="základní",J155,0)</f>
        <v>0</v>
      </c>
      <c r="BF155" s="115">
        <f>IF(N155="snížená",J155,0)</f>
        <v>0</v>
      </c>
      <c r="BG155" s="115">
        <f>IF(N155="zákl. přenesená",J155,0)</f>
        <v>0</v>
      </c>
      <c r="BH155" s="115">
        <f>IF(N155="sníž. přenesená",J155,0)</f>
        <v>0</v>
      </c>
      <c r="BI155" s="115">
        <f>IF(N155="nulová",J155,0)</f>
        <v>0</v>
      </c>
      <c r="BJ155" s="13" t="s">
        <v>80</v>
      </c>
      <c r="BK155" s="115">
        <f>ROUND(I155*H155,2)</f>
        <v>0</v>
      </c>
      <c r="BL155" s="13" t="s">
        <v>111</v>
      </c>
      <c r="BM155" s="114" t="s">
        <v>306</v>
      </c>
    </row>
    <row r="156" spans="2:65" s="1" customFormat="1" ht="10">
      <c r="B156" s="28"/>
      <c r="D156" s="116" t="s">
        <v>113</v>
      </c>
      <c r="F156" s="117" t="s">
        <v>305</v>
      </c>
      <c r="I156" s="118"/>
      <c r="L156" s="28"/>
      <c r="M156" s="119"/>
      <c r="T156" s="49"/>
      <c r="AT156" s="13" t="s">
        <v>113</v>
      </c>
      <c r="AU156" s="13" t="s">
        <v>80</v>
      </c>
    </row>
    <row r="157" spans="2:65" s="1" customFormat="1" ht="16.5" customHeight="1">
      <c r="B157" s="28"/>
      <c r="C157" s="103" t="s">
        <v>307</v>
      </c>
      <c r="D157" s="103" t="s">
        <v>107</v>
      </c>
      <c r="E157" s="104" t="s">
        <v>308</v>
      </c>
      <c r="F157" s="105" t="s">
        <v>309</v>
      </c>
      <c r="G157" s="106" t="s">
        <v>110</v>
      </c>
      <c r="H157" s="107">
        <v>2</v>
      </c>
      <c r="I157" s="108"/>
      <c r="J157" s="109">
        <f>ROUND(I157*H157,2)</f>
        <v>0</v>
      </c>
      <c r="K157" s="105" t="s">
        <v>19</v>
      </c>
      <c r="L157" s="28"/>
      <c r="M157" s="110" t="s">
        <v>19</v>
      </c>
      <c r="N157" s="111" t="s">
        <v>43</v>
      </c>
      <c r="P157" s="112">
        <f>O157*H157</f>
        <v>0</v>
      </c>
      <c r="Q157" s="112">
        <v>0</v>
      </c>
      <c r="R157" s="112">
        <f>Q157*H157</f>
        <v>0</v>
      </c>
      <c r="S157" s="112">
        <v>0</v>
      </c>
      <c r="T157" s="113">
        <f>S157*H157</f>
        <v>0</v>
      </c>
      <c r="AR157" s="114" t="s">
        <v>111</v>
      </c>
      <c r="AT157" s="114" t="s">
        <v>107</v>
      </c>
      <c r="AU157" s="114" t="s">
        <v>80</v>
      </c>
      <c r="AY157" s="13" t="s">
        <v>112</v>
      </c>
      <c r="BE157" s="115">
        <f>IF(N157="základní",J157,0)</f>
        <v>0</v>
      </c>
      <c r="BF157" s="115">
        <f>IF(N157="snížená",J157,0)</f>
        <v>0</v>
      </c>
      <c r="BG157" s="115">
        <f>IF(N157="zákl. přenesená",J157,0)</f>
        <v>0</v>
      </c>
      <c r="BH157" s="115">
        <f>IF(N157="sníž. přenesená",J157,0)</f>
        <v>0</v>
      </c>
      <c r="BI157" s="115">
        <f>IF(N157="nulová",J157,0)</f>
        <v>0</v>
      </c>
      <c r="BJ157" s="13" t="s">
        <v>80</v>
      </c>
      <c r="BK157" s="115">
        <f>ROUND(I157*H157,2)</f>
        <v>0</v>
      </c>
      <c r="BL157" s="13" t="s">
        <v>111</v>
      </c>
      <c r="BM157" s="114" t="s">
        <v>310</v>
      </c>
    </row>
    <row r="158" spans="2:65" s="1" customFormat="1" ht="10">
      <c r="B158" s="28"/>
      <c r="D158" s="116" t="s">
        <v>113</v>
      </c>
      <c r="F158" s="117" t="s">
        <v>309</v>
      </c>
      <c r="I158" s="118"/>
      <c r="L158" s="28"/>
      <c r="M158" s="119"/>
      <c r="T158" s="49"/>
      <c r="AT158" s="13" t="s">
        <v>113</v>
      </c>
      <c r="AU158" s="13" t="s">
        <v>80</v>
      </c>
    </row>
    <row r="159" spans="2:65" s="1" customFormat="1" ht="16.5" customHeight="1">
      <c r="B159" s="28"/>
      <c r="C159" s="103" t="s">
        <v>311</v>
      </c>
      <c r="D159" s="103" t="s">
        <v>107</v>
      </c>
      <c r="E159" s="104" t="s">
        <v>312</v>
      </c>
      <c r="F159" s="105" t="s">
        <v>313</v>
      </c>
      <c r="G159" s="106" t="s">
        <v>110</v>
      </c>
      <c r="H159" s="107">
        <v>1</v>
      </c>
      <c r="I159" s="108"/>
      <c r="J159" s="109">
        <f>ROUND(I159*H159,2)</f>
        <v>0</v>
      </c>
      <c r="K159" s="105" t="s">
        <v>19</v>
      </c>
      <c r="L159" s="28"/>
      <c r="M159" s="110" t="s">
        <v>19</v>
      </c>
      <c r="N159" s="111" t="s">
        <v>43</v>
      </c>
      <c r="P159" s="112">
        <f>O159*H159</f>
        <v>0</v>
      </c>
      <c r="Q159" s="112">
        <v>0</v>
      </c>
      <c r="R159" s="112">
        <f>Q159*H159</f>
        <v>0</v>
      </c>
      <c r="S159" s="112">
        <v>0</v>
      </c>
      <c r="T159" s="113">
        <f>S159*H159</f>
        <v>0</v>
      </c>
      <c r="AR159" s="114" t="s">
        <v>111</v>
      </c>
      <c r="AT159" s="114" t="s">
        <v>107</v>
      </c>
      <c r="AU159" s="114" t="s">
        <v>80</v>
      </c>
      <c r="AY159" s="13" t="s">
        <v>112</v>
      </c>
      <c r="BE159" s="115">
        <f>IF(N159="základní",J159,0)</f>
        <v>0</v>
      </c>
      <c r="BF159" s="115">
        <f>IF(N159="snížená",J159,0)</f>
        <v>0</v>
      </c>
      <c r="BG159" s="115">
        <f>IF(N159="zákl. přenesená",J159,0)</f>
        <v>0</v>
      </c>
      <c r="BH159" s="115">
        <f>IF(N159="sníž. přenesená",J159,0)</f>
        <v>0</v>
      </c>
      <c r="BI159" s="115">
        <f>IF(N159="nulová",J159,0)</f>
        <v>0</v>
      </c>
      <c r="BJ159" s="13" t="s">
        <v>80</v>
      </c>
      <c r="BK159" s="115">
        <f>ROUND(I159*H159,2)</f>
        <v>0</v>
      </c>
      <c r="BL159" s="13" t="s">
        <v>111</v>
      </c>
      <c r="BM159" s="114" t="s">
        <v>314</v>
      </c>
    </row>
    <row r="160" spans="2:65" s="1" customFormat="1" ht="10">
      <c r="B160" s="28"/>
      <c r="D160" s="116" t="s">
        <v>113</v>
      </c>
      <c r="F160" s="117" t="s">
        <v>313</v>
      </c>
      <c r="I160" s="118"/>
      <c r="L160" s="28"/>
      <c r="M160" s="119"/>
      <c r="T160" s="49"/>
      <c r="AT160" s="13" t="s">
        <v>113</v>
      </c>
      <c r="AU160" s="13" t="s">
        <v>80</v>
      </c>
    </row>
    <row r="161" spans="2:65" s="1" customFormat="1" ht="16.5" customHeight="1">
      <c r="B161" s="28"/>
      <c r="C161" s="103" t="s">
        <v>315</v>
      </c>
      <c r="D161" s="103" t="s">
        <v>107</v>
      </c>
      <c r="E161" s="104" t="s">
        <v>316</v>
      </c>
      <c r="F161" s="105" t="s">
        <v>317</v>
      </c>
      <c r="G161" s="106" t="s">
        <v>110</v>
      </c>
      <c r="H161" s="107">
        <v>1</v>
      </c>
      <c r="I161" s="108"/>
      <c r="J161" s="109">
        <f>ROUND(I161*H161,2)</f>
        <v>0</v>
      </c>
      <c r="K161" s="105" t="s">
        <v>19</v>
      </c>
      <c r="L161" s="28"/>
      <c r="M161" s="110" t="s">
        <v>19</v>
      </c>
      <c r="N161" s="111" t="s">
        <v>43</v>
      </c>
      <c r="P161" s="112">
        <f>O161*H161</f>
        <v>0</v>
      </c>
      <c r="Q161" s="112">
        <v>0</v>
      </c>
      <c r="R161" s="112">
        <f>Q161*H161</f>
        <v>0</v>
      </c>
      <c r="S161" s="112">
        <v>0</v>
      </c>
      <c r="T161" s="113">
        <f>S161*H161</f>
        <v>0</v>
      </c>
      <c r="AR161" s="114" t="s">
        <v>111</v>
      </c>
      <c r="AT161" s="114" t="s">
        <v>107</v>
      </c>
      <c r="AU161" s="114" t="s">
        <v>80</v>
      </c>
      <c r="AY161" s="13" t="s">
        <v>112</v>
      </c>
      <c r="BE161" s="115">
        <f>IF(N161="základní",J161,0)</f>
        <v>0</v>
      </c>
      <c r="BF161" s="115">
        <f>IF(N161="snížená",J161,0)</f>
        <v>0</v>
      </c>
      <c r="BG161" s="115">
        <f>IF(N161="zákl. přenesená",J161,0)</f>
        <v>0</v>
      </c>
      <c r="BH161" s="115">
        <f>IF(N161="sníž. přenesená",J161,0)</f>
        <v>0</v>
      </c>
      <c r="BI161" s="115">
        <f>IF(N161="nulová",J161,0)</f>
        <v>0</v>
      </c>
      <c r="BJ161" s="13" t="s">
        <v>80</v>
      </c>
      <c r="BK161" s="115">
        <f>ROUND(I161*H161,2)</f>
        <v>0</v>
      </c>
      <c r="BL161" s="13" t="s">
        <v>111</v>
      </c>
      <c r="BM161" s="114" t="s">
        <v>318</v>
      </c>
    </row>
    <row r="162" spans="2:65" s="1" customFormat="1" ht="10">
      <c r="B162" s="28"/>
      <c r="D162" s="116" t="s">
        <v>113</v>
      </c>
      <c r="F162" s="117" t="s">
        <v>317</v>
      </c>
      <c r="I162" s="118"/>
      <c r="L162" s="28"/>
      <c r="M162" s="119"/>
      <c r="T162" s="49"/>
      <c r="AT162" s="13" t="s">
        <v>113</v>
      </c>
      <c r="AU162" s="13" t="s">
        <v>80</v>
      </c>
    </row>
    <row r="163" spans="2:65" s="1" customFormat="1" ht="16.5" customHeight="1">
      <c r="B163" s="28"/>
      <c r="C163" s="103" t="s">
        <v>319</v>
      </c>
      <c r="D163" s="103" t="s">
        <v>107</v>
      </c>
      <c r="E163" s="104" t="s">
        <v>320</v>
      </c>
      <c r="F163" s="105" t="s">
        <v>321</v>
      </c>
      <c r="G163" s="106" t="s">
        <v>110</v>
      </c>
      <c r="H163" s="107">
        <v>1</v>
      </c>
      <c r="I163" s="108"/>
      <c r="J163" s="109">
        <f>ROUND(I163*H163,2)</f>
        <v>0</v>
      </c>
      <c r="K163" s="105" t="s">
        <v>19</v>
      </c>
      <c r="L163" s="28"/>
      <c r="M163" s="110" t="s">
        <v>19</v>
      </c>
      <c r="N163" s="111" t="s">
        <v>43</v>
      </c>
      <c r="P163" s="112">
        <f>O163*H163</f>
        <v>0</v>
      </c>
      <c r="Q163" s="112">
        <v>0</v>
      </c>
      <c r="R163" s="112">
        <f>Q163*H163</f>
        <v>0</v>
      </c>
      <c r="S163" s="112">
        <v>0</v>
      </c>
      <c r="T163" s="113">
        <f>S163*H163</f>
        <v>0</v>
      </c>
      <c r="AR163" s="114" t="s">
        <v>111</v>
      </c>
      <c r="AT163" s="114" t="s">
        <v>107</v>
      </c>
      <c r="AU163" s="114" t="s">
        <v>80</v>
      </c>
      <c r="AY163" s="13" t="s">
        <v>112</v>
      </c>
      <c r="BE163" s="115">
        <f>IF(N163="základní",J163,0)</f>
        <v>0</v>
      </c>
      <c r="BF163" s="115">
        <f>IF(N163="snížená",J163,0)</f>
        <v>0</v>
      </c>
      <c r="BG163" s="115">
        <f>IF(N163="zákl. přenesená",J163,0)</f>
        <v>0</v>
      </c>
      <c r="BH163" s="115">
        <f>IF(N163="sníž. přenesená",J163,0)</f>
        <v>0</v>
      </c>
      <c r="BI163" s="115">
        <f>IF(N163="nulová",J163,0)</f>
        <v>0</v>
      </c>
      <c r="BJ163" s="13" t="s">
        <v>80</v>
      </c>
      <c r="BK163" s="115">
        <f>ROUND(I163*H163,2)</f>
        <v>0</v>
      </c>
      <c r="BL163" s="13" t="s">
        <v>111</v>
      </c>
      <c r="BM163" s="114" t="s">
        <v>322</v>
      </c>
    </row>
    <row r="164" spans="2:65" s="1" customFormat="1" ht="10">
      <c r="B164" s="28"/>
      <c r="D164" s="116" t="s">
        <v>113</v>
      </c>
      <c r="F164" s="117" t="s">
        <v>321</v>
      </c>
      <c r="I164" s="118"/>
      <c r="L164" s="28"/>
      <c r="M164" s="119"/>
      <c r="T164" s="49"/>
      <c r="AT164" s="13" t="s">
        <v>113</v>
      </c>
      <c r="AU164" s="13" t="s">
        <v>80</v>
      </c>
    </row>
    <row r="165" spans="2:65" s="1" customFormat="1" ht="16.5" customHeight="1">
      <c r="B165" s="28"/>
      <c r="C165" s="103" t="s">
        <v>323</v>
      </c>
      <c r="D165" s="103" t="s">
        <v>107</v>
      </c>
      <c r="E165" s="104" t="s">
        <v>324</v>
      </c>
      <c r="F165" s="105" t="s">
        <v>325</v>
      </c>
      <c r="G165" s="106" t="s">
        <v>110</v>
      </c>
      <c r="H165" s="107">
        <v>1</v>
      </c>
      <c r="I165" s="108"/>
      <c r="J165" s="109">
        <f>ROUND(I165*H165,2)</f>
        <v>0</v>
      </c>
      <c r="K165" s="105" t="s">
        <v>19</v>
      </c>
      <c r="L165" s="28"/>
      <c r="M165" s="110" t="s">
        <v>19</v>
      </c>
      <c r="N165" s="111" t="s">
        <v>43</v>
      </c>
      <c r="P165" s="112">
        <f>O165*H165</f>
        <v>0</v>
      </c>
      <c r="Q165" s="112">
        <v>0</v>
      </c>
      <c r="R165" s="112">
        <f>Q165*H165</f>
        <v>0</v>
      </c>
      <c r="S165" s="112">
        <v>0</v>
      </c>
      <c r="T165" s="113">
        <f>S165*H165</f>
        <v>0</v>
      </c>
      <c r="AR165" s="114" t="s">
        <v>111</v>
      </c>
      <c r="AT165" s="114" t="s">
        <v>107</v>
      </c>
      <c r="AU165" s="114" t="s">
        <v>80</v>
      </c>
      <c r="AY165" s="13" t="s">
        <v>112</v>
      </c>
      <c r="BE165" s="115">
        <f>IF(N165="základní",J165,0)</f>
        <v>0</v>
      </c>
      <c r="BF165" s="115">
        <f>IF(N165="snížená",J165,0)</f>
        <v>0</v>
      </c>
      <c r="BG165" s="115">
        <f>IF(N165="zákl. přenesená",J165,0)</f>
        <v>0</v>
      </c>
      <c r="BH165" s="115">
        <f>IF(N165="sníž. přenesená",J165,0)</f>
        <v>0</v>
      </c>
      <c r="BI165" s="115">
        <f>IF(N165="nulová",J165,0)</f>
        <v>0</v>
      </c>
      <c r="BJ165" s="13" t="s">
        <v>80</v>
      </c>
      <c r="BK165" s="115">
        <f>ROUND(I165*H165,2)</f>
        <v>0</v>
      </c>
      <c r="BL165" s="13" t="s">
        <v>111</v>
      </c>
      <c r="BM165" s="114" t="s">
        <v>326</v>
      </c>
    </row>
    <row r="166" spans="2:65" s="1" customFormat="1" ht="10">
      <c r="B166" s="28"/>
      <c r="D166" s="116" t="s">
        <v>113</v>
      </c>
      <c r="F166" s="117" t="s">
        <v>327</v>
      </c>
      <c r="I166" s="118"/>
      <c r="L166" s="28"/>
      <c r="M166" s="119"/>
      <c r="T166" s="49"/>
      <c r="AT166" s="13" t="s">
        <v>113</v>
      </c>
      <c r="AU166" s="13" t="s">
        <v>80</v>
      </c>
    </row>
    <row r="167" spans="2:65" s="1" customFormat="1" ht="16.5" customHeight="1">
      <c r="B167" s="28"/>
      <c r="C167" s="103" t="s">
        <v>328</v>
      </c>
      <c r="D167" s="103" t="s">
        <v>107</v>
      </c>
      <c r="E167" s="104" t="s">
        <v>329</v>
      </c>
      <c r="F167" s="105" t="s">
        <v>330</v>
      </c>
      <c r="G167" s="106" t="s">
        <v>110</v>
      </c>
      <c r="H167" s="107">
        <v>1</v>
      </c>
      <c r="I167" s="108"/>
      <c r="J167" s="109">
        <f>ROUND(I167*H167,2)</f>
        <v>0</v>
      </c>
      <c r="K167" s="105" t="s">
        <v>19</v>
      </c>
      <c r="L167" s="28"/>
      <c r="M167" s="110" t="s">
        <v>19</v>
      </c>
      <c r="N167" s="111" t="s">
        <v>43</v>
      </c>
      <c r="P167" s="112">
        <f>O167*H167</f>
        <v>0</v>
      </c>
      <c r="Q167" s="112">
        <v>0</v>
      </c>
      <c r="R167" s="112">
        <f>Q167*H167</f>
        <v>0</v>
      </c>
      <c r="S167" s="112">
        <v>0</v>
      </c>
      <c r="T167" s="113">
        <f>S167*H167</f>
        <v>0</v>
      </c>
      <c r="AR167" s="114" t="s">
        <v>111</v>
      </c>
      <c r="AT167" s="114" t="s">
        <v>107</v>
      </c>
      <c r="AU167" s="114" t="s">
        <v>80</v>
      </c>
      <c r="AY167" s="13" t="s">
        <v>112</v>
      </c>
      <c r="BE167" s="115">
        <f>IF(N167="základní",J167,0)</f>
        <v>0</v>
      </c>
      <c r="BF167" s="115">
        <f>IF(N167="snížená",J167,0)</f>
        <v>0</v>
      </c>
      <c r="BG167" s="115">
        <f>IF(N167="zákl. přenesená",J167,0)</f>
        <v>0</v>
      </c>
      <c r="BH167" s="115">
        <f>IF(N167="sníž. přenesená",J167,0)</f>
        <v>0</v>
      </c>
      <c r="BI167" s="115">
        <f>IF(N167="nulová",J167,0)</f>
        <v>0</v>
      </c>
      <c r="BJ167" s="13" t="s">
        <v>80</v>
      </c>
      <c r="BK167" s="115">
        <f>ROUND(I167*H167,2)</f>
        <v>0</v>
      </c>
      <c r="BL167" s="13" t="s">
        <v>111</v>
      </c>
      <c r="BM167" s="114" t="s">
        <v>331</v>
      </c>
    </row>
    <row r="168" spans="2:65" s="1" customFormat="1" ht="10">
      <c r="B168" s="28"/>
      <c r="D168" s="116" t="s">
        <v>113</v>
      </c>
      <c r="F168" s="117" t="s">
        <v>332</v>
      </c>
      <c r="I168" s="118"/>
      <c r="L168" s="28"/>
      <c r="M168" s="119"/>
      <c r="T168" s="49"/>
      <c r="AT168" s="13" t="s">
        <v>113</v>
      </c>
      <c r="AU168" s="13" t="s">
        <v>80</v>
      </c>
    </row>
    <row r="169" spans="2:65" s="1" customFormat="1" ht="16.5" customHeight="1">
      <c r="B169" s="28"/>
      <c r="C169" s="103" t="s">
        <v>333</v>
      </c>
      <c r="D169" s="103" t="s">
        <v>107</v>
      </c>
      <c r="E169" s="104" t="s">
        <v>334</v>
      </c>
      <c r="F169" s="105" t="s">
        <v>335</v>
      </c>
      <c r="G169" s="106" t="s">
        <v>110</v>
      </c>
      <c r="H169" s="107">
        <v>2</v>
      </c>
      <c r="I169" s="108"/>
      <c r="J169" s="109">
        <f>ROUND(I169*H169,2)</f>
        <v>0</v>
      </c>
      <c r="K169" s="105" t="s">
        <v>19</v>
      </c>
      <c r="L169" s="28"/>
      <c r="M169" s="110" t="s">
        <v>19</v>
      </c>
      <c r="N169" s="111" t="s">
        <v>43</v>
      </c>
      <c r="P169" s="112">
        <f>O169*H169</f>
        <v>0</v>
      </c>
      <c r="Q169" s="112">
        <v>0</v>
      </c>
      <c r="R169" s="112">
        <f>Q169*H169</f>
        <v>0</v>
      </c>
      <c r="S169" s="112">
        <v>0</v>
      </c>
      <c r="T169" s="113">
        <f>S169*H169</f>
        <v>0</v>
      </c>
      <c r="AR169" s="114" t="s">
        <v>111</v>
      </c>
      <c r="AT169" s="114" t="s">
        <v>107</v>
      </c>
      <c r="AU169" s="114" t="s">
        <v>80</v>
      </c>
      <c r="AY169" s="13" t="s">
        <v>112</v>
      </c>
      <c r="BE169" s="115">
        <f>IF(N169="základní",J169,0)</f>
        <v>0</v>
      </c>
      <c r="BF169" s="115">
        <f>IF(N169="snížená",J169,0)</f>
        <v>0</v>
      </c>
      <c r="BG169" s="115">
        <f>IF(N169="zákl. přenesená",J169,0)</f>
        <v>0</v>
      </c>
      <c r="BH169" s="115">
        <f>IF(N169="sníž. přenesená",J169,0)</f>
        <v>0</v>
      </c>
      <c r="BI169" s="115">
        <f>IF(N169="nulová",J169,0)</f>
        <v>0</v>
      </c>
      <c r="BJ169" s="13" t="s">
        <v>80</v>
      </c>
      <c r="BK169" s="115">
        <f>ROUND(I169*H169,2)</f>
        <v>0</v>
      </c>
      <c r="BL169" s="13" t="s">
        <v>111</v>
      </c>
      <c r="BM169" s="114" t="s">
        <v>336</v>
      </c>
    </row>
    <row r="170" spans="2:65" s="1" customFormat="1" ht="10">
      <c r="B170" s="28"/>
      <c r="D170" s="116" t="s">
        <v>113</v>
      </c>
      <c r="F170" s="117" t="s">
        <v>335</v>
      </c>
      <c r="I170" s="118"/>
      <c r="L170" s="28"/>
      <c r="M170" s="119"/>
      <c r="T170" s="49"/>
      <c r="AT170" s="13" t="s">
        <v>113</v>
      </c>
      <c r="AU170" s="13" t="s">
        <v>80</v>
      </c>
    </row>
    <row r="171" spans="2:65" s="1" customFormat="1" ht="16.5" customHeight="1">
      <c r="B171" s="28"/>
      <c r="C171" s="103" t="s">
        <v>337</v>
      </c>
      <c r="D171" s="103" t="s">
        <v>107</v>
      </c>
      <c r="E171" s="104" t="s">
        <v>338</v>
      </c>
      <c r="F171" s="105" t="s">
        <v>339</v>
      </c>
      <c r="G171" s="106" t="s">
        <v>110</v>
      </c>
      <c r="H171" s="107">
        <v>4</v>
      </c>
      <c r="I171" s="108"/>
      <c r="J171" s="109">
        <f>ROUND(I171*H171,2)</f>
        <v>0</v>
      </c>
      <c r="K171" s="105" t="s">
        <v>19</v>
      </c>
      <c r="L171" s="28"/>
      <c r="M171" s="110" t="s">
        <v>19</v>
      </c>
      <c r="N171" s="111" t="s">
        <v>43</v>
      </c>
      <c r="P171" s="112">
        <f>O171*H171</f>
        <v>0</v>
      </c>
      <c r="Q171" s="112">
        <v>0</v>
      </c>
      <c r="R171" s="112">
        <f>Q171*H171</f>
        <v>0</v>
      </c>
      <c r="S171" s="112">
        <v>0</v>
      </c>
      <c r="T171" s="113">
        <f>S171*H171</f>
        <v>0</v>
      </c>
      <c r="AR171" s="114" t="s">
        <v>111</v>
      </c>
      <c r="AT171" s="114" t="s">
        <v>107</v>
      </c>
      <c r="AU171" s="114" t="s">
        <v>80</v>
      </c>
      <c r="AY171" s="13" t="s">
        <v>112</v>
      </c>
      <c r="BE171" s="115">
        <f>IF(N171="základní",J171,0)</f>
        <v>0</v>
      </c>
      <c r="BF171" s="115">
        <f>IF(N171="snížená",J171,0)</f>
        <v>0</v>
      </c>
      <c r="BG171" s="115">
        <f>IF(N171="zákl. přenesená",J171,0)</f>
        <v>0</v>
      </c>
      <c r="BH171" s="115">
        <f>IF(N171="sníž. přenesená",J171,0)</f>
        <v>0</v>
      </c>
      <c r="BI171" s="115">
        <f>IF(N171="nulová",J171,0)</f>
        <v>0</v>
      </c>
      <c r="BJ171" s="13" t="s">
        <v>80</v>
      </c>
      <c r="BK171" s="115">
        <f>ROUND(I171*H171,2)</f>
        <v>0</v>
      </c>
      <c r="BL171" s="13" t="s">
        <v>111</v>
      </c>
      <c r="BM171" s="114" t="s">
        <v>340</v>
      </c>
    </row>
    <row r="172" spans="2:65" s="1" customFormat="1" ht="10">
      <c r="B172" s="28"/>
      <c r="D172" s="116" t="s">
        <v>113</v>
      </c>
      <c r="F172" s="117" t="s">
        <v>339</v>
      </c>
      <c r="I172" s="118"/>
      <c r="L172" s="28"/>
      <c r="M172" s="119"/>
      <c r="T172" s="49"/>
      <c r="AT172" s="13" t="s">
        <v>113</v>
      </c>
      <c r="AU172" s="13" t="s">
        <v>80</v>
      </c>
    </row>
    <row r="173" spans="2:65" s="1" customFormat="1" ht="16.5" customHeight="1">
      <c r="B173" s="28"/>
      <c r="C173" s="103" t="s">
        <v>341</v>
      </c>
      <c r="D173" s="103" t="s">
        <v>107</v>
      </c>
      <c r="E173" s="104" t="s">
        <v>342</v>
      </c>
      <c r="F173" s="105" t="s">
        <v>343</v>
      </c>
      <c r="G173" s="106" t="s">
        <v>110</v>
      </c>
      <c r="H173" s="107">
        <v>6</v>
      </c>
      <c r="I173" s="108"/>
      <c r="J173" s="109">
        <f>ROUND(I173*H173,2)</f>
        <v>0</v>
      </c>
      <c r="K173" s="105" t="s">
        <v>19</v>
      </c>
      <c r="L173" s="28"/>
      <c r="M173" s="110" t="s">
        <v>19</v>
      </c>
      <c r="N173" s="111" t="s">
        <v>43</v>
      </c>
      <c r="P173" s="112">
        <f>O173*H173</f>
        <v>0</v>
      </c>
      <c r="Q173" s="112">
        <v>0</v>
      </c>
      <c r="R173" s="112">
        <f>Q173*H173</f>
        <v>0</v>
      </c>
      <c r="S173" s="112">
        <v>0</v>
      </c>
      <c r="T173" s="113">
        <f>S173*H173</f>
        <v>0</v>
      </c>
      <c r="AR173" s="114" t="s">
        <v>111</v>
      </c>
      <c r="AT173" s="114" t="s">
        <v>107</v>
      </c>
      <c r="AU173" s="114" t="s">
        <v>80</v>
      </c>
      <c r="AY173" s="13" t="s">
        <v>112</v>
      </c>
      <c r="BE173" s="115">
        <f>IF(N173="základní",J173,0)</f>
        <v>0</v>
      </c>
      <c r="BF173" s="115">
        <f>IF(N173="snížená",J173,0)</f>
        <v>0</v>
      </c>
      <c r="BG173" s="115">
        <f>IF(N173="zákl. přenesená",J173,0)</f>
        <v>0</v>
      </c>
      <c r="BH173" s="115">
        <f>IF(N173="sníž. přenesená",J173,0)</f>
        <v>0</v>
      </c>
      <c r="BI173" s="115">
        <f>IF(N173="nulová",J173,0)</f>
        <v>0</v>
      </c>
      <c r="BJ173" s="13" t="s">
        <v>80</v>
      </c>
      <c r="BK173" s="115">
        <f>ROUND(I173*H173,2)</f>
        <v>0</v>
      </c>
      <c r="BL173" s="13" t="s">
        <v>111</v>
      </c>
      <c r="BM173" s="114" t="s">
        <v>344</v>
      </c>
    </row>
    <row r="174" spans="2:65" s="1" customFormat="1" ht="10">
      <c r="B174" s="28"/>
      <c r="D174" s="116" t="s">
        <v>113</v>
      </c>
      <c r="F174" s="117" t="s">
        <v>343</v>
      </c>
      <c r="I174" s="118"/>
      <c r="L174" s="28"/>
      <c r="M174" s="119"/>
      <c r="T174" s="49"/>
      <c r="AT174" s="13" t="s">
        <v>113</v>
      </c>
      <c r="AU174" s="13" t="s">
        <v>80</v>
      </c>
    </row>
    <row r="175" spans="2:65" s="1" customFormat="1" ht="16.5" customHeight="1">
      <c r="B175" s="28"/>
      <c r="C175" s="103" t="s">
        <v>345</v>
      </c>
      <c r="D175" s="103" t="s">
        <v>107</v>
      </c>
      <c r="E175" s="104" t="s">
        <v>346</v>
      </c>
      <c r="F175" s="105" t="s">
        <v>347</v>
      </c>
      <c r="G175" s="106" t="s">
        <v>110</v>
      </c>
      <c r="H175" s="107">
        <v>10</v>
      </c>
      <c r="I175" s="108"/>
      <c r="J175" s="109">
        <f>ROUND(I175*H175,2)</f>
        <v>0</v>
      </c>
      <c r="K175" s="105" t="s">
        <v>19</v>
      </c>
      <c r="L175" s="28"/>
      <c r="M175" s="110" t="s">
        <v>19</v>
      </c>
      <c r="N175" s="111" t="s">
        <v>43</v>
      </c>
      <c r="P175" s="112">
        <f>O175*H175</f>
        <v>0</v>
      </c>
      <c r="Q175" s="112">
        <v>0</v>
      </c>
      <c r="R175" s="112">
        <f>Q175*H175</f>
        <v>0</v>
      </c>
      <c r="S175" s="112">
        <v>0</v>
      </c>
      <c r="T175" s="113">
        <f>S175*H175</f>
        <v>0</v>
      </c>
      <c r="AR175" s="114" t="s">
        <v>111</v>
      </c>
      <c r="AT175" s="114" t="s">
        <v>107</v>
      </c>
      <c r="AU175" s="114" t="s">
        <v>80</v>
      </c>
      <c r="AY175" s="13" t="s">
        <v>112</v>
      </c>
      <c r="BE175" s="115">
        <f>IF(N175="základní",J175,0)</f>
        <v>0</v>
      </c>
      <c r="BF175" s="115">
        <f>IF(N175="snížená",J175,0)</f>
        <v>0</v>
      </c>
      <c r="BG175" s="115">
        <f>IF(N175="zákl. přenesená",J175,0)</f>
        <v>0</v>
      </c>
      <c r="BH175" s="115">
        <f>IF(N175="sníž. přenesená",J175,0)</f>
        <v>0</v>
      </c>
      <c r="BI175" s="115">
        <f>IF(N175="nulová",J175,0)</f>
        <v>0</v>
      </c>
      <c r="BJ175" s="13" t="s">
        <v>80</v>
      </c>
      <c r="BK175" s="115">
        <f>ROUND(I175*H175,2)</f>
        <v>0</v>
      </c>
      <c r="BL175" s="13" t="s">
        <v>111</v>
      </c>
      <c r="BM175" s="114" t="s">
        <v>348</v>
      </c>
    </row>
    <row r="176" spans="2:65" s="1" customFormat="1" ht="10">
      <c r="B176" s="28"/>
      <c r="D176" s="116" t="s">
        <v>113</v>
      </c>
      <c r="F176" s="117" t="s">
        <v>347</v>
      </c>
      <c r="I176" s="118"/>
      <c r="L176" s="28"/>
      <c r="M176" s="119"/>
      <c r="T176" s="49"/>
      <c r="AT176" s="13" t="s">
        <v>113</v>
      </c>
      <c r="AU176" s="13" t="s">
        <v>80</v>
      </c>
    </row>
    <row r="177" spans="2:65" s="1" customFormat="1" ht="16.5" customHeight="1">
      <c r="B177" s="28"/>
      <c r="C177" s="103" t="s">
        <v>349</v>
      </c>
      <c r="D177" s="103" t="s">
        <v>107</v>
      </c>
      <c r="E177" s="104" t="s">
        <v>350</v>
      </c>
      <c r="F177" s="105" t="s">
        <v>351</v>
      </c>
      <c r="G177" s="106" t="s">
        <v>110</v>
      </c>
      <c r="H177" s="107">
        <v>2</v>
      </c>
      <c r="I177" s="108"/>
      <c r="J177" s="109">
        <f>ROUND(I177*H177,2)</f>
        <v>0</v>
      </c>
      <c r="K177" s="105" t="s">
        <v>19</v>
      </c>
      <c r="L177" s="28"/>
      <c r="M177" s="110" t="s">
        <v>19</v>
      </c>
      <c r="N177" s="111" t="s">
        <v>43</v>
      </c>
      <c r="P177" s="112">
        <f>O177*H177</f>
        <v>0</v>
      </c>
      <c r="Q177" s="112">
        <v>0</v>
      </c>
      <c r="R177" s="112">
        <f>Q177*H177</f>
        <v>0</v>
      </c>
      <c r="S177" s="112">
        <v>0</v>
      </c>
      <c r="T177" s="113">
        <f>S177*H177</f>
        <v>0</v>
      </c>
      <c r="AR177" s="114" t="s">
        <v>111</v>
      </c>
      <c r="AT177" s="114" t="s">
        <v>107</v>
      </c>
      <c r="AU177" s="114" t="s">
        <v>80</v>
      </c>
      <c r="AY177" s="13" t="s">
        <v>112</v>
      </c>
      <c r="BE177" s="115">
        <f>IF(N177="základní",J177,0)</f>
        <v>0</v>
      </c>
      <c r="BF177" s="115">
        <f>IF(N177="snížená",J177,0)</f>
        <v>0</v>
      </c>
      <c r="BG177" s="115">
        <f>IF(N177="zákl. přenesená",J177,0)</f>
        <v>0</v>
      </c>
      <c r="BH177" s="115">
        <f>IF(N177="sníž. přenesená",J177,0)</f>
        <v>0</v>
      </c>
      <c r="BI177" s="115">
        <f>IF(N177="nulová",J177,0)</f>
        <v>0</v>
      </c>
      <c r="BJ177" s="13" t="s">
        <v>80</v>
      </c>
      <c r="BK177" s="115">
        <f>ROUND(I177*H177,2)</f>
        <v>0</v>
      </c>
      <c r="BL177" s="13" t="s">
        <v>111</v>
      </c>
      <c r="BM177" s="114" t="s">
        <v>352</v>
      </c>
    </row>
    <row r="178" spans="2:65" s="1" customFormat="1" ht="10">
      <c r="B178" s="28"/>
      <c r="D178" s="116" t="s">
        <v>113</v>
      </c>
      <c r="F178" s="117" t="s">
        <v>351</v>
      </c>
      <c r="I178" s="118"/>
      <c r="L178" s="28"/>
      <c r="M178" s="119"/>
      <c r="T178" s="49"/>
      <c r="AT178" s="13" t="s">
        <v>113</v>
      </c>
      <c r="AU178" s="13" t="s">
        <v>80</v>
      </c>
    </row>
    <row r="179" spans="2:65" s="1" customFormat="1" ht="16.5" customHeight="1">
      <c r="B179" s="28"/>
      <c r="C179" s="103" t="s">
        <v>353</v>
      </c>
      <c r="D179" s="103" t="s">
        <v>107</v>
      </c>
      <c r="E179" s="104" t="s">
        <v>354</v>
      </c>
      <c r="F179" s="105" t="s">
        <v>355</v>
      </c>
      <c r="G179" s="106" t="s">
        <v>110</v>
      </c>
      <c r="H179" s="107">
        <v>2</v>
      </c>
      <c r="I179" s="108"/>
      <c r="J179" s="109">
        <f>ROUND(I179*H179,2)</f>
        <v>0</v>
      </c>
      <c r="K179" s="105" t="s">
        <v>19</v>
      </c>
      <c r="L179" s="28"/>
      <c r="M179" s="110" t="s">
        <v>19</v>
      </c>
      <c r="N179" s="111" t="s">
        <v>43</v>
      </c>
      <c r="P179" s="112">
        <f>O179*H179</f>
        <v>0</v>
      </c>
      <c r="Q179" s="112">
        <v>0</v>
      </c>
      <c r="R179" s="112">
        <f>Q179*H179</f>
        <v>0</v>
      </c>
      <c r="S179" s="112">
        <v>0</v>
      </c>
      <c r="T179" s="113">
        <f>S179*H179</f>
        <v>0</v>
      </c>
      <c r="AR179" s="114" t="s">
        <v>111</v>
      </c>
      <c r="AT179" s="114" t="s">
        <v>107</v>
      </c>
      <c r="AU179" s="114" t="s">
        <v>80</v>
      </c>
      <c r="AY179" s="13" t="s">
        <v>112</v>
      </c>
      <c r="BE179" s="115">
        <f>IF(N179="základní",J179,0)</f>
        <v>0</v>
      </c>
      <c r="BF179" s="115">
        <f>IF(N179="snížená",J179,0)</f>
        <v>0</v>
      </c>
      <c r="BG179" s="115">
        <f>IF(N179="zákl. přenesená",J179,0)</f>
        <v>0</v>
      </c>
      <c r="BH179" s="115">
        <f>IF(N179="sníž. přenesená",J179,0)</f>
        <v>0</v>
      </c>
      <c r="BI179" s="115">
        <f>IF(N179="nulová",J179,0)</f>
        <v>0</v>
      </c>
      <c r="BJ179" s="13" t="s">
        <v>80</v>
      </c>
      <c r="BK179" s="115">
        <f>ROUND(I179*H179,2)</f>
        <v>0</v>
      </c>
      <c r="BL179" s="13" t="s">
        <v>111</v>
      </c>
      <c r="BM179" s="114" t="s">
        <v>356</v>
      </c>
    </row>
    <row r="180" spans="2:65" s="1" customFormat="1" ht="10">
      <c r="B180" s="28"/>
      <c r="D180" s="116" t="s">
        <v>113</v>
      </c>
      <c r="F180" s="117" t="s">
        <v>355</v>
      </c>
      <c r="I180" s="118"/>
      <c r="L180" s="28"/>
      <c r="M180" s="119"/>
      <c r="T180" s="49"/>
      <c r="AT180" s="13" t="s">
        <v>113</v>
      </c>
      <c r="AU180" s="13" t="s">
        <v>80</v>
      </c>
    </row>
    <row r="181" spans="2:65" s="1" customFormat="1" ht="16.5" customHeight="1">
      <c r="B181" s="28"/>
      <c r="C181" s="103" t="s">
        <v>357</v>
      </c>
      <c r="D181" s="103" t="s">
        <v>107</v>
      </c>
      <c r="E181" s="104" t="s">
        <v>358</v>
      </c>
      <c r="F181" s="105" t="s">
        <v>359</v>
      </c>
      <c r="G181" s="106" t="s">
        <v>110</v>
      </c>
      <c r="H181" s="107">
        <v>2</v>
      </c>
      <c r="I181" s="108"/>
      <c r="J181" s="109">
        <f>ROUND(I181*H181,2)</f>
        <v>0</v>
      </c>
      <c r="K181" s="105" t="s">
        <v>19</v>
      </c>
      <c r="L181" s="28"/>
      <c r="M181" s="110" t="s">
        <v>19</v>
      </c>
      <c r="N181" s="111" t="s">
        <v>43</v>
      </c>
      <c r="P181" s="112">
        <f>O181*H181</f>
        <v>0</v>
      </c>
      <c r="Q181" s="112">
        <v>0</v>
      </c>
      <c r="R181" s="112">
        <f>Q181*H181</f>
        <v>0</v>
      </c>
      <c r="S181" s="112">
        <v>0</v>
      </c>
      <c r="T181" s="113">
        <f>S181*H181</f>
        <v>0</v>
      </c>
      <c r="AR181" s="114" t="s">
        <v>111</v>
      </c>
      <c r="AT181" s="114" t="s">
        <v>107</v>
      </c>
      <c r="AU181" s="114" t="s">
        <v>80</v>
      </c>
      <c r="AY181" s="13" t="s">
        <v>112</v>
      </c>
      <c r="BE181" s="115">
        <f>IF(N181="základní",J181,0)</f>
        <v>0</v>
      </c>
      <c r="BF181" s="115">
        <f>IF(N181="snížená",J181,0)</f>
        <v>0</v>
      </c>
      <c r="BG181" s="115">
        <f>IF(N181="zákl. přenesená",J181,0)</f>
        <v>0</v>
      </c>
      <c r="BH181" s="115">
        <f>IF(N181="sníž. přenesená",J181,0)</f>
        <v>0</v>
      </c>
      <c r="BI181" s="115">
        <f>IF(N181="nulová",J181,0)</f>
        <v>0</v>
      </c>
      <c r="BJ181" s="13" t="s">
        <v>80</v>
      </c>
      <c r="BK181" s="115">
        <f>ROUND(I181*H181,2)</f>
        <v>0</v>
      </c>
      <c r="BL181" s="13" t="s">
        <v>111</v>
      </c>
      <c r="BM181" s="114" t="s">
        <v>360</v>
      </c>
    </row>
    <row r="182" spans="2:65" s="1" customFormat="1" ht="10">
      <c r="B182" s="28"/>
      <c r="D182" s="116" t="s">
        <v>113</v>
      </c>
      <c r="F182" s="117" t="s">
        <v>359</v>
      </c>
      <c r="I182" s="118"/>
      <c r="L182" s="28"/>
      <c r="M182" s="119"/>
      <c r="T182" s="49"/>
      <c r="AT182" s="13" t="s">
        <v>113</v>
      </c>
      <c r="AU182" s="13" t="s">
        <v>80</v>
      </c>
    </row>
    <row r="183" spans="2:65" s="1" customFormat="1" ht="16.5" customHeight="1">
      <c r="B183" s="28"/>
      <c r="C183" s="103" t="s">
        <v>361</v>
      </c>
      <c r="D183" s="103" t="s">
        <v>107</v>
      </c>
      <c r="E183" s="104" t="s">
        <v>362</v>
      </c>
      <c r="F183" s="105" t="s">
        <v>363</v>
      </c>
      <c r="G183" s="106" t="s">
        <v>110</v>
      </c>
      <c r="H183" s="107">
        <v>2</v>
      </c>
      <c r="I183" s="108"/>
      <c r="J183" s="109">
        <f>ROUND(I183*H183,2)</f>
        <v>0</v>
      </c>
      <c r="K183" s="105" t="s">
        <v>19</v>
      </c>
      <c r="L183" s="28"/>
      <c r="M183" s="110" t="s">
        <v>19</v>
      </c>
      <c r="N183" s="111" t="s">
        <v>43</v>
      </c>
      <c r="P183" s="112">
        <f>O183*H183</f>
        <v>0</v>
      </c>
      <c r="Q183" s="112">
        <v>0</v>
      </c>
      <c r="R183" s="112">
        <f>Q183*H183</f>
        <v>0</v>
      </c>
      <c r="S183" s="112">
        <v>0</v>
      </c>
      <c r="T183" s="113">
        <f>S183*H183</f>
        <v>0</v>
      </c>
      <c r="AR183" s="114" t="s">
        <v>111</v>
      </c>
      <c r="AT183" s="114" t="s">
        <v>107</v>
      </c>
      <c r="AU183" s="114" t="s">
        <v>80</v>
      </c>
      <c r="AY183" s="13" t="s">
        <v>112</v>
      </c>
      <c r="BE183" s="115">
        <f>IF(N183="základní",J183,0)</f>
        <v>0</v>
      </c>
      <c r="BF183" s="115">
        <f>IF(N183="snížená",J183,0)</f>
        <v>0</v>
      </c>
      <c r="BG183" s="115">
        <f>IF(N183="zákl. přenesená",J183,0)</f>
        <v>0</v>
      </c>
      <c r="BH183" s="115">
        <f>IF(N183="sníž. přenesená",J183,0)</f>
        <v>0</v>
      </c>
      <c r="BI183" s="115">
        <f>IF(N183="nulová",J183,0)</f>
        <v>0</v>
      </c>
      <c r="BJ183" s="13" t="s">
        <v>80</v>
      </c>
      <c r="BK183" s="115">
        <f>ROUND(I183*H183,2)</f>
        <v>0</v>
      </c>
      <c r="BL183" s="13" t="s">
        <v>111</v>
      </c>
      <c r="BM183" s="114" t="s">
        <v>364</v>
      </c>
    </row>
    <row r="184" spans="2:65" s="1" customFormat="1" ht="10">
      <c r="B184" s="28"/>
      <c r="D184" s="116" t="s">
        <v>113</v>
      </c>
      <c r="F184" s="117" t="s">
        <v>363</v>
      </c>
      <c r="I184" s="118"/>
      <c r="L184" s="28"/>
      <c r="M184" s="119"/>
      <c r="T184" s="49"/>
      <c r="AT184" s="13" t="s">
        <v>113</v>
      </c>
      <c r="AU184" s="13" t="s">
        <v>80</v>
      </c>
    </row>
    <row r="185" spans="2:65" s="1" customFormat="1" ht="16.5" customHeight="1">
      <c r="B185" s="28"/>
      <c r="C185" s="103" t="s">
        <v>365</v>
      </c>
      <c r="D185" s="103" t="s">
        <v>107</v>
      </c>
      <c r="E185" s="104" t="s">
        <v>366</v>
      </c>
      <c r="F185" s="105" t="s">
        <v>367</v>
      </c>
      <c r="G185" s="106" t="s">
        <v>110</v>
      </c>
      <c r="H185" s="107">
        <v>2</v>
      </c>
      <c r="I185" s="108"/>
      <c r="J185" s="109">
        <f>ROUND(I185*H185,2)</f>
        <v>0</v>
      </c>
      <c r="K185" s="105" t="s">
        <v>19</v>
      </c>
      <c r="L185" s="28"/>
      <c r="M185" s="110" t="s">
        <v>19</v>
      </c>
      <c r="N185" s="111" t="s">
        <v>43</v>
      </c>
      <c r="P185" s="112">
        <f>O185*H185</f>
        <v>0</v>
      </c>
      <c r="Q185" s="112">
        <v>0</v>
      </c>
      <c r="R185" s="112">
        <f>Q185*H185</f>
        <v>0</v>
      </c>
      <c r="S185" s="112">
        <v>0</v>
      </c>
      <c r="T185" s="113">
        <f>S185*H185</f>
        <v>0</v>
      </c>
      <c r="AR185" s="114" t="s">
        <v>111</v>
      </c>
      <c r="AT185" s="114" t="s">
        <v>107</v>
      </c>
      <c r="AU185" s="114" t="s">
        <v>80</v>
      </c>
      <c r="AY185" s="13" t="s">
        <v>112</v>
      </c>
      <c r="BE185" s="115">
        <f>IF(N185="základní",J185,0)</f>
        <v>0</v>
      </c>
      <c r="BF185" s="115">
        <f>IF(N185="snížená",J185,0)</f>
        <v>0</v>
      </c>
      <c r="BG185" s="115">
        <f>IF(N185="zákl. přenesená",J185,0)</f>
        <v>0</v>
      </c>
      <c r="BH185" s="115">
        <f>IF(N185="sníž. přenesená",J185,0)</f>
        <v>0</v>
      </c>
      <c r="BI185" s="115">
        <f>IF(N185="nulová",J185,0)</f>
        <v>0</v>
      </c>
      <c r="BJ185" s="13" t="s">
        <v>80</v>
      </c>
      <c r="BK185" s="115">
        <f>ROUND(I185*H185,2)</f>
        <v>0</v>
      </c>
      <c r="BL185" s="13" t="s">
        <v>111</v>
      </c>
      <c r="BM185" s="114" t="s">
        <v>368</v>
      </c>
    </row>
    <row r="186" spans="2:65" s="1" customFormat="1" ht="10">
      <c r="B186" s="28"/>
      <c r="D186" s="116" t="s">
        <v>113</v>
      </c>
      <c r="F186" s="117" t="s">
        <v>367</v>
      </c>
      <c r="I186" s="118"/>
      <c r="L186" s="28"/>
      <c r="M186" s="119"/>
      <c r="T186" s="49"/>
      <c r="AT186" s="13" t="s">
        <v>113</v>
      </c>
      <c r="AU186" s="13" t="s">
        <v>80</v>
      </c>
    </row>
    <row r="187" spans="2:65" s="1" customFormat="1" ht="16.5" customHeight="1">
      <c r="B187" s="28"/>
      <c r="C187" s="103" t="s">
        <v>369</v>
      </c>
      <c r="D187" s="103" t="s">
        <v>107</v>
      </c>
      <c r="E187" s="104" t="s">
        <v>370</v>
      </c>
      <c r="F187" s="105" t="s">
        <v>371</v>
      </c>
      <c r="G187" s="106" t="s">
        <v>110</v>
      </c>
      <c r="H187" s="107">
        <v>12</v>
      </c>
      <c r="I187" s="108"/>
      <c r="J187" s="109">
        <f>ROUND(I187*H187,2)</f>
        <v>0</v>
      </c>
      <c r="K187" s="105" t="s">
        <v>19</v>
      </c>
      <c r="L187" s="28"/>
      <c r="M187" s="110" t="s">
        <v>19</v>
      </c>
      <c r="N187" s="111" t="s">
        <v>43</v>
      </c>
      <c r="P187" s="112">
        <f>O187*H187</f>
        <v>0</v>
      </c>
      <c r="Q187" s="112">
        <v>0</v>
      </c>
      <c r="R187" s="112">
        <f>Q187*H187</f>
        <v>0</v>
      </c>
      <c r="S187" s="112">
        <v>0</v>
      </c>
      <c r="T187" s="113">
        <f>S187*H187</f>
        <v>0</v>
      </c>
      <c r="AR187" s="114" t="s">
        <v>111</v>
      </c>
      <c r="AT187" s="114" t="s">
        <v>107</v>
      </c>
      <c r="AU187" s="114" t="s">
        <v>80</v>
      </c>
      <c r="AY187" s="13" t="s">
        <v>112</v>
      </c>
      <c r="BE187" s="115">
        <f>IF(N187="základní",J187,0)</f>
        <v>0</v>
      </c>
      <c r="BF187" s="115">
        <f>IF(N187="snížená",J187,0)</f>
        <v>0</v>
      </c>
      <c r="BG187" s="115">
        <f>IF(N187="zákl. přenesená",J187,0)</f>
        <v>0</v>
      </c>
      <c r="BH187" s="115">
        <f>IF(N187="sníž. přenesená",J187,0)</f>
        <v>0</v>
      </c>
      <c r="BI187" s="115">
        <f>IF(N187="nulová",J187,0)</f>
        <v>0</v>
      </c>
      <c r="BJ187" s="13" t="s">
        <v>80</v>
      </c>
      <c r="BK187" s="115">
        <f>ROUND(I187*H187,2)</f>
        <v>0</v>
      </c>
      <c r="BL187" s="13" t="s">
        <v>111</v>
      </c>
      <c r="BM187" s="114" t="s">
        <v>372</v>
      </c>
    </row>
    <row r="188" spans="2:65" s="1" customFormat="1" ht="10">
      <c r="B188" s="28"/>
      <c r="D188" s="116" t="s">
        <v>113</v>
      </c>
      <c r="F188" s="117" t="s">
        <v>373</v>
      </c>
      <c r="I188" s="118"/>
      <c r="L188" s="28"/>
      <c r="M188" s="119"/>
      <c r="T188" s="49"/>
      <c r="AT188" s="13" t="s">
        <v>113</v>
      </c>
      <c r="AU188" s="13" t="s">
        <v>80</v>
      </c>
    </row>
    <row r="189" spans="2:65" s="1" customFormat="1" ht="16.5" customHeight="1">
      <c r="B189" s="28"/>
      <c r="C189" s="103" t="s">
        <v>374</v>
      </c>
      <c r="D189" s="103" t="s">
        <v>107</v>
      </c>
      <c r="E189" s="104" t="s">
        <v>375</v>
      </c>
      <c r="F189" s="105" t="s">
        <v>376</v>
      </c>
      <c r="G189" s="106" t="s">
        <v>110</v>
      </c>
      <c r="H189" s="107">
        <v>6</v>
      </c>
      <c r="I189" s="108"/>
      <c r="J189" s="109">
        <f>ROUND(I189*H189,2)</f>
        <v>0</v>
      </c>
      <c r="K189" s="105" t="s">
        <v>19</v>
      </c>
      <c r="L189" s="28"/>
      <c r="M189" s="110" t="s">
        <v>19</v>
      </c>
      <c r="N189" s="111" t="s">
        <v>43</v>
      </c>
      <c r="P189" s="112">
        <f>O189*H189</f>
        <v>0</v>
      </c>
      <c r="Q189" s="112">
        <v>0</v>
      </c>
      <c r="R189" s="112">
        <f>Q189*H189</f>
        <v>0</v>
      </c>
      <c r="S189" s="112">
        <v>0</v>
      </c>
      <c r="T189" s="113">
        <f>S189*H189</f>
        <v>0</v>
      </c>
      <c r="AR189" s="114" t="s">
        <v>111</v>
      </c>
      <c r="AT189" s="114" t="s">
        <v>107</v>
      </c>
      <c r="AU189" s="114" t="s">
        <v>80</v>
      </c>
      <c r="AY189" s="13" t="s">
        <v>112</v>
      </c>
      <c r="BE189" s="115">
        <f>IF(N189="základní",J189,0)</f>
        <v>0</v>
      </c>
      <c r="BF189" s="115">
        <f>IF(N189="snížená",J189,0)</f>
        <v>0</v>
      </c>
      <c r="BG189" s="115">
        <f>IF(N189="zákl. přenesená",J189,0)</f>
        <v>0</v>
      </c>
      <c r="BH189" s="115">
        <f>IF(N189="sníž. přenesená",J189,0)</f>
        <v>0</v>
      </c>
      <c r="BI189" s="115">
        <f>IF(N189="nulová",J189,0)</f>
        <v>0</v>
      </c>
      <c r="BJ189" s="13" t="s">
        <v>80</v>
      </c>
      <c r="BK189" s="115">
        <f>ROUND(I189*H189,2)</f>
        <v>0</v>
      </c>
      <c r="BL189" s="13" t="s">
        <v>111</v>
      </c>
      <c r="BM189" s="114" t="s">
        <v>377</v>
      </c>
    </row>
    <row r="190" spans="2:65" s="1" customFormat="1" ht="10">
      <c r="B190" s="28"/>
      <c r="D190" s="116" t="s">
        <v>113</v>
      </c>
      <c r="F190" s="117" t="s">
        <v>376</v>
      </c>
      <c r="I190" s="118"/>
      <c r="L190" s="28"/>
      <c r="M190" s="119"/>
      <c r="T190" s="49"/>
      <c r="AT190" s="13" t="s">
        <v>113</v>
      </c>
      <c r="AU190" s="13" t="s">
        <v>80</v>
      </c>
    </row>
    <row r="191" spans="2:65" s="1" customFormat="1" ht="16.5" customHeight="1">
      <c r="B191" s="28"/>
      <c r="C191" s="103" t="s">
        <v>378</v>
      </c>
      <c r="D191" s="103" t="s">
        <v>107</v>
      </c>
      <c r="E191" s="104" t="s">
        <v>379</v>
      </c>
      <c r="F191" s="105" t="s">
        <v>380</v>
      </c>
      <c r="G191" s="106" t="s">
        <v>110</v>
      </c>
      <c r="H191" s="107">
        <v>12</v>
      </c>
      <c r="I191" s="108"/>
      <c r="J191" s="109">
        <f>ROUND(I191*H191,2)</f>
        <v>0</v>
      </c>
      <c r="K191" s="105" t="s">
        <v>19</v>
      </c>
      <c r="L191" s="28"/>
      <c r="M191" s="110" t="s">
        <v>19</v>
      </c>
      <c r="N191" s="111" t="s">
        <v>43</v>
      </c>
      <c r="P191" s="112">
        <f>O191*H191</f>
        <v>0</v>
      </c>
      <c r="Q191" s="112">
        <v>0</v>
      </c>
      <c r="R191" s="112">
        <f>Q191*H191</f>
        <v>0</v>
      </c>
      <c r="S191" s="112">
        <v>0</v>
      </c>
      <c r="T191" s="113">
        <f>S191*H191</f>
        <v>0</v>
      </c>
      <c r="AR191" s="114" t="s">
        <v>111</v>
      </c>
      <c r="AT191" s="114" t="s">
        <v>107</v>
      </c>
      <c r="AU191" s="114" t="s">
        <v>80</v>
      </c>
      <c r="AY191" s="13" t="s">
        <v>112</v>
      </c>
      <c r="BE191" s="115">
        <f>IF(N191="základní",J191,0)</f>
        <v>0</v>
      </c>
      <c r="BF191" s="115">
        <f>IF(N191="snížená",J191,0)</f>
        <v>0</v>
      </c>
      <c r="BG191" s="115">
        <f>IF(N191="zákl. přenesená",J191,0)</f>
        <v>0</v>
      </c>
      <c r="BH191" s="115">
        <f>IF(N191="sníž. přenesená",J191,0)</f>
        <v>0</v>
      </c>
      <c r="BI191" s="115">
        <f>IF(N191="nulová",J191,0)</f>
        <v>0</v>
      </c>
      <c r="BJ191" s="13" t="s">
        <v>80</v>
      </c>
      <c r="BK191" s="115">
        <f>ROUND(I191*H191,2)</f>
        <v>0</v>
      </c>
      <c r="BL191" s="13" t="s">
        <v>111</v>
      </c>
      <c r="BM191" s="114" t="s">
        <v>381</v>
      </c>
    </row>
    <row r="192" spans="2:65" s="1" customFormat="1" ht="10">
      <c r="B192" s="28"/>
      <c r="D192" s="116" t="s">
        <v>113</v>
      </c>
      <c r="F192" s="117" t="s">
        <v>380</v>
      </c>
      <c r="I192" s="118"/>
      <c r="L192" s="28"/>
      <c r="M192" s="119"/>
      <c r="T192" s="49"/>
      <c r="AT192" s="13" t="s">
        <v>113</v>
      </c>
      <c r="AU192" s="13" t="s">
        <v>80</v>
      </c>
    </row>
    <row r="193" spans="2:65" s="1" customFormat="1" ht="16.5" customHeight="1">
      <c r="B193" s="28"/>
      <c r="C193" s="103" t="s">
        <v>382</v>
      </c>
      <c r="D193" s="103" t="s">
        <v>107</v>
      </c>
      <c r="E193" s="104" t="s">
        <v>383</v>
      </c>
      <c r="F193" s="105" t="s">
        <v>384</v>
      </c>
      <c r="G193" s="106" t="s">
        <v>110</v>
      </c>
      <c r="H193" s="107">
        <v>20</v>
      </c>
      <c r="I193" s="108"/>
      <c r="J193" s="109">
        <f>ROUND(I193*H193,2)</f>
        <v>0</v>
      </c>
      <c r="K193" s="105" t="s">
        <v>19</v>
      </c>
      <c r="L193" s="28"/>
      <c r="M193" s="110" t="s">
        <v>19</v>
      </c>
      <c r="N193" s="111" t="s">
        <v>43</v>
      </c>
      <c r="P193" s="112">
        <f>O193*H193</f>
        <v>0</v>
      </c>
      <c r="Q193" s="112">
        <v>0</v>
      </c>
      <c r="R193" s="112">
        <f>Q193*H193</f>
        <v>0</v>
      </c>
      <c r="S193" s="112">
        <v>0</v>
      </c>
      <c r="T193" s="113">
        <f>S193*H193</f>
        <v>0</v>
      </c>
      <c r="AR193" s="114" t="s">
        <v>111</v>
      </c>
      <c r="AT193" s="114" t="s">
        <v>107</v>
      </c>
      <c r="AU193" s="114" t="s">
        <v>80</v>
      </c>
      <c r="AY193" s="13" t="s">
        <v>112</v>
      </c>
      <c r="BE193" s="115">
        <f>IF(N193="základní",J193,0)</f>
        <v>0</v>
      </c>
      <c r="BF193" s="115">
        <f>IF(N193="snížená",J193,0)</f>
        <v>0</v>
      </c>
      <c r="BG193" s="115">
        <f>IF(N193="zákl. přenesená",J193,0)</f>
        <v>0</v>
      </c>
      <c r="BH193" s="115">
        <f>IF(N193="sníž. přenesená",J193,0)</f>
        <v>0</v>
      </c>
      <c r="BI193" s="115">
        <f>IF(N193="nulová",J193,0)</f>
        <v>0</v>
      </c>
      <c r="BJ193" s="13" t="s">
        <v>80</v>
      </c>
      <c r="BK193" s="115">
        <f>ROUND(I193*H193,2)</f>
        <v>0</v>
      </c>
      <c r="BL193" s="13" t="s">
        <v>111</v>
      </c>
      <c r="BM193" s="114" t="s">
        <v>385</v>
      </c>
    </row>
    <row r="194" spans="2:65" s="1" customFormat="1" ht="10">
      <c r="B194" s="28"/>
      <c r="D194" s="116" t="s">
        <v>113</v>
      </c>
      <c r="F194" s="117" t="s">
        <v>384</v>
      </c>
      <c r="I194" s="118"/>
      <c r="L194" s="28"/>
      <c r="M194" s="119"/>
      <c r="T194" s="49"/>
      <c r="AT194" s="13" t="s">
        <v>113</v>
      </c>
      <c r="AU194" s="13" t="s">
        <v>80</v>
      </c>
    </row>
    <row r="195" spans="2:65" s="10" customFormat="1" ht="25.9" customHeight="1">
      <c r="B195" s="127"/>
      <c r="D195" s="128" t="s">
        <v>71</v>
      </c>
      <c r="E195" s="129" t="s">
        <v>386</v>
      </c>
      <c r="F195" s="129" t="s">
        <v>387</v>
      </c>
      <c r="I195" s="130"/>
      <c r="J195" s="131">
        <f>BK195</f>
        <v>0</v>
      </c>
      <c r="L195" s="127"/>
      <c r="M195" s="132"/>
      <c r="P195" s="133">
        <f>SUM(P196:P213)</f>
        <v>0</v>
      </c>
      <c r="R195" s="133">
        <f>SUM(R196:R213)</f>
        <v>0</v>
      </c>
      <c r="T195" s="134">
        <f>SUM(T196:T213)</f>
        <v>0</v>
      </c>
      <c r="AR195" s="128" t="s">
        <v>80</v>
      </c>
      <c r="AT195" s="135" t="s">
        <v>71</v>
      </c>
      <c r="AU195" s="135" t="s">
        <v>72</v>
      </c>
      <c r="AY195" s="128" t="s">
        <v>112</v>
      </c>
      <c r="BK195" s="136">
        <f>SUM(BK196:BK213)</f>
        <v>0</v>
      </c>
    </row>
    <row r="196" spans="2:65" s="1" customFormat="1" ht="16.5" customHeight="1">
      <c r="B196" s="28"/>
      <c r="C196" s="103" t="s">
        <v>388</v>
      </c>
      <c r="D196" s="103" t="s">
        <v>107</v>
      </c>
      <c r="E196" s="104" t="s">
        <v>389</v>
      </c>
      <c r="F196" s="105" t="s">
        <v>390</v>
      </c>
      <c r="G196" s="106" t="s">
        <v>110</v>
      </c>
      <c r="H196" s="107">
        <v>2</v>
      </c>
      <c r="I196" s="108"/>
      <c r="J196" s="109">
        <f>ROUND(I196*H196,2)</f>
        <v>0</v>
      </c>
      <c r="K196" s="105" t="s">
        <v>19</v>
      </c>
      <c r="L196" s="28"/>
      <c r="M196" s="110" t="s">
        <v>19</v>
      </c>
      <c r="N196" s="111" t="s">
        <v>43</v>
      </c>
      <c r="P196" s="112">
        <f>O196*H196</f>
        <v>0</v>
      </c>
      <c r="Q196" s="112">
        <v>0</v>
      </c>
      <c r="R196" s="112">
        <f>Q196*H196</f>
        <v>0</v>
      </c>
      <c r="S196" s="112">
        <v>0</v>
      </c>
      <c r="T196" s="113">
        <f>S196*H196</f>
        <v>0</v>
      </c>
      <c r="AR196" s="114" t="s">
        <v>111</v>
      </c>
      <c r="AT196" s="114" t="s">
        <v>107</v>
      </c>
      <c r="AU196" s="114" t="s">
        <v>80</v>
      </c>
      <c r="AY196" s="13" t="s">
        <v>112</v>
      </c>
      <c r="BE196" s="115">
        <f>IF(N196="základní",J196,0)</f>
        <v>0</v>
      </c>
      <c r="BF196" s="115">
        <f>IF(N196="snížená",J196,0)</f>
        <v>0</v>
      </c>
      <c r="BG196" s="115">
        <f>IF(N196="zákl. přenesená",J196,0)</f>
        <v>0</v>
      </c>
      <c r="BH196" s="115">
        <f>IF(N196="sníž. přenesená",J196,0)</f>
        <v>0</v>
      </c>
      <c r="BI196" s="115">
        <f>IF(N196="nulová",J196,0)</f>
        <v>0</v>
      </c>
      <c r="BJ196" s="13" t="s">
        <v>80</v>
      </c>
      <c r="BK196" s="115">
        <f>ROUND(I196*H196,2)</f>
        <v>0</v>
      </c>
      <c r="BL196" s="13" t="s">
        <v>111</v>
      </c>
      <c r="BM196" s="114" t="s">
        <v>391</v>
      </c>
    </row>
    <row r="197" spans="2:65" s="1" customFormat="1" ht="10">
      <c r="B197" s="28"/>
      <c r="D197" s="116" t="s">
        <v>113</v>
      </c>
      <c r="F197" s="117" t="s">
        <v>390</v>
      </c>
      <c r="I197" s="118"/>
      <c r="L197" s="28"/>
      <c r="M197" s="119"/>
      <c r="T197" s="49"/>
      <c r="AT197" s="13" t="s">
        <v>113</v>
      </c>
      <c r="AU197" s="13" t="s">
        <v>80</v>
      </c>
    </row>
    <row r="198" spans="2:65" s="1" customFormat="1" ht="16.5" customHeight="1">
      <c r="B198" s="28"/>
      <c r="C198" s="103" t="s">
        <v>392</v>
      </c>
      <c r="D198" s="103" t="s">
        <v>107</v>
      </c>
      <c r="E198" s="104" t="s">
        <v>393</v>
      </c>
      <c r="F198" s="105" t="s">
        <v>394</v>
      </c>
      <c r="G198" s="106" t="s">
        <v>110</v>
      </c>
      <c r="H198" s="107">
        <v>2</v>
      </c>
      <c r="I198" s="108"/>
      <c r="J198" s="109">
        <f>ROUND(I198*H198,2)</f>
        <v>0</v>
      </c>
      <c r="K198" s="105" t="s">
        <v>19</v>
      </c>
      <c r="L198" s="28"/>
      <c r="M198" s="110" t="s">
        <v>19</v>
      </c>
      <c r="N198" s="111" t="s">
        <v>43</v>
      </c>
      <c r="P198" s="112">
        <f>O198*H198</f>
        <v>0</v>
      </c>
      <c r="Q198" s="112">
        <v>0</v>
      </c>
      <c r="R198" s="112">
        <f>Q198*H198</f>
        <v>0</v>
      </c>
      <c r="S198" s="112">
        <v>0</v>
      </c>
      <c r="T198" s="113">
        <f>S198*H198</f>
        <v>0</v>
      </c>
      <c r="AR198" s="114" t="s">
        <v>111</v>
      </c>
      <c r="AT198" s="114" t="s">
        <v>107</v>
      </c>
      <c r="AU198" s="114" t="s">
        <v>80</v>
      </c>
      <c r="AY198" s="13" t="s">
        <v>112</v>
      </c>
      <c r="BE198" s="115">
        <f>IF(N198="základní",J198,0)</f>
        <v>0</v>
      </c>
      <c r="BF198" s="115">
        <f>IF(N198="snížená",J198,0)</f>
        <v>0</v>
      </c>
      <c r="BG198" s="115">
        <f>IF(N198="zákl. přenesená",J198,0)</f>
        <v>0</v>
      </c>
      <c r="BH198" s="115">
        <f>IF(N198="sníž. přenesená",J198,0)</f>
        <v>0</v>
      </c>
      <c r="BI198" s="115">
        <f>IF(N198="nulová",J198,0)</f>
        <v>0</v>
      </c>
      <c r="BJ198" s="13" t="s">
        <v>80</v>
      </c>
      <c r="BK198" s="115">
        <f>ROUND(I198*H198,2)</f>
        <v>0</v>
      </c>
      <c r="BL198" s="13" t="s">
        <v>111</v>
      </c>
      <c r="BM198" s="114" t="s">
        <v>395</v>
      </c>
    </row>
    <row r="199" spans="2:65" s="1" customFormat="1" ht="10">
      <c r="B199" s="28"/>
      <c r="D199" s="116" t="s">
        <v>113</v>
      </c>
      <c r="F199" s="117" t="s">
        <v>394</v>
      </c>
      <c r="I199" s="118"/>
      <c r="L199" s="28"/>
      <c r="M199" s="119"/>
      <c r="T199" s="49"/>
      <c r="AT199" s="13" t="s">
        <v>113</v>
      </c>
      <c r="AU199" s="13" t="s">
        <v>80</v>
      </c>
    </row>
    <row r="200" spans="2:65" s="1" customFormat="1" ht="16.5" customHeight="1">
      <c r="B200" s="28"/>
      <c r="C200" s="103" t="s">
        <v>396</v>
      </c>
      <c r="D200" s="103" t="s">
        <v>107</v>
      </c>
      <c r="E200" s="104" t="s">
        <v>397</v>
      </c>
      <c r="F200" s="105" t="s">
        <v>398</v>
      </c>
      <c r="G200" s="106" t="s">
        <v>110</v>
      </c>
      <c r="H200" s="107">
        <v>4</v>
      </c>
      <c r="I200" s="108"/>
      <c r="J200" s="109">
        <f>ROUND(I200*H200,2)</f>
        <v>0</v>
      </c>
      <c r="K200" s="105" t="s">
        <v>19</v>
      </c>
      <c r="L200" s="28"/>
      <c r="M200" s="110" t="s">
        <v>19</v>
      </c>
      <c r="N200" s="111" t="s">
        <v>43</v>
      </c>
      <c r="P200" s="112">
        <f>O200*H200</f>
        <v>0</v>
      </c>
      <c r="Q200" s="112">
        <v>0</v>
      </c>
      <c r="R200" s="112">
        <f>Q200*H200</f>
        <v>0</v>
      </c>
      <c r="S200" s="112">
        <v>0</v>
      </c>
      <c r="T200" s="113">
        <f>S200*H200</f>
        <v>0</v>
      </c>
      <c r="AR200" s="114" t="s">
        <v>111</v>
      </c>
      <c r="AT200" s="114" t="s">
        <v>107</v>
      </c>
      <c r="AU200" s="114" t="s">
        <v>80</v>
      </c>
      <c r="AY200" s="13" t="s">
        <v>112</v>
      </c>
      <c r="BE200" s="115">
        <f>IF(N200="základní",J200,0)</f>
        <v>0</v>
      </c>
      <c r="BF200" s="115">
        <f>IF(N200="snížená",J200,0)</f>
        <v>0</v>
      </c>
      <c r="BG200" s="115">
        <f>IF(N200="zákl. přenesená",J200,0)</f>
        <v>0</v>
      </c>
      <c r="BH200" s="115">
        <f>IF(N200="sníž. přenesená",J200,0)</f>
        <v>0</v>
      </c>
      <c r="BI200" s="115">
        <f>IF(N200="nulová",J200,0)</f>
        <v>0</v>
      </c>
      <c r="BJ200" s="13" t="s">
        <v>80</v>
      </c>
      <c r="BK200" s="115">
        <f>ROUND(I200*H200,2)</f>
        <v>0</v>
      </c>
      <c r="BL200" s="13" t="s">
        <v>111</v>
      </c>
      <c r="BM200" s="114" t="s">
        <v>399</v>
      </c>
    </row>
    <row r="201" spans="2:65" s="1" customFormat="1" ht="10">
      <c r="B201" s="28"/>
      <c r="D201" s="116" t="s">
        <v>113</v>
      </c>
      <c r="F201" s="117" t="s">
        <v>398</v>
      </c>
      <c r="I201" s="118"/>
      <c r="L201" s="28"/>
      <c r="M201" s="119"/>
      <c r="T201" s="49"/>
      <c r="AT201" s="13" t="s">
        <v>113</v>
      </c>
      <c r="AU201" s="13" t="s">
        <v>80</v>
      </c>
    </row>
    <row r="202" spans="2:65" s="1" customFormat="1" ht="16.5" customHeight="1">
      <c r="B202" s="28"/>
      <c r="C202" s="103" t="s">
        <v>400</v>
      </c>
      <c r="D202" s="103" t="s">
        <v>107</v>
      </c>
      <c r="E202" s="104" t="s">
        <v>401</v>
      </c>
      <c r="F202" s="105" t="s">
        <v>402</v>
      </c>
      <c r="G202" s="106" t="s">
        <v>110</v>
      </c>
      <c r="H202" s="107">
        <v>2</v>
      </c>
      <c r="I202" s="108"/>
      <c r="J202" s="109">
        <f>ROUND(I202*H202,2)</f>
        <v>0</v>
      </c>
      <c r="K202" s="105" t="s">
        <v>19</v>
      </c>
      <c r="L202" s="28"/>
      <c r="M202" s="110" t="s">
        <v>19</v>
      </c>
      <c r="N202" s="111" t="s">
        <v>43</v>
      </c>
      <c r="P202" s="112">
        <f>O202*H202</f>
        <v>0</v>
      </c>
      <c r="Q202" s="112">
        <v>0</v>
      </c>
      <c r="R202" s="112">
        <f>Q202*H202</f>
        <v>0</v>
      </c>
      <c r="S202" s="112">
        <v>0</v>
      </c>
      <c r="T202" s="113">
        <f>S202*H202</f>
        <v>0</v>
      </c>
      <c r="AR202" s="114" t="s">
        <v>111</v>
      </c>
      <c r="AT202" s="114" t="s">
        <v>107</v>
      </c>
      <c r="AU202" s="114" t="s">
        <v>80</v>
      </c>
      <c r="AY202" s="13" t="s">
        <v>112</v>
      </c>
      <c r="BE202" s="115">
        <f>IF(N202="základní",J202,0)</f>
        <v>0</v>
      </c>
      <c r="BF202" s="115">
        <f>IF(N202="snížená",J202,0)</f>
        <v>0</v>
      </c>
      <c r="BG202" s="115">
        <f>IF(N202="zákl. přenesená",J202,0)</f>
        <v>0</v>
      </c>
      <c r="BH202" s="115">
        <f>IF(N202="sníž. přenesená",J202,0)</f>
        <v>0</v>
      </c>
      <c r="BI202" s="115">
        <f>IF(N202="nulová",J202,0)</f>
        <v>0</v>
      </c>
      <c r="BJ202" s="13" t="s">
        <v>80</v>
      </c>
      <c r="BK202" s="115">
        <f>ROUND(I202*H202,2)</f>
        <v>0</v>
      </c>
      <c r="BL202" s="13" t="s">
        <v>111</v>
      </c>
      <c r="BM202" s="114" t="s">
        <v>403</v>
      </c>
    </row>
    <row r="203" spans="2:65" s="1" customFormat="1" ht="10">
      <c r="B203" s="28"/>
      <c r="D203" s="116" t="s">
        <v>113</v>
      </c>
      <c r="F203" s="117" t="s">
        <v>402</v>
      </c>
      <c r="I203" s="118"/>
      <c r="L203" s="28"/>
      <c r="M203" s="119"/>
      <c r="T203" s="49"/>
      <c r="AT203" s="13" t="s">
        <v>113</v>
      </c>
      <c r="AU203" s="13" t="s">
        <v>80</v>
      </c>
    </row>
    <row r="204" spans="2:65" s="1" customFormat="1" ht="16.5" customHeight="1">
      <c r="B204" s="28"/>
      <c r="C204" s="103" t="s">
        <v>404</v>
      </c>
      <c r="D204" s="103" t="s">
        <v>107</v>
      </c>
      <c r="E204" s="104" t="s">
        <v>405</v>
      </c>
      <c r="F204" s="105" t="s">
        <v>406</v>
      </c>
      <c r="G204" s="106" t="s">
        <v>110</v>
      </c>
      <c r="H204" s="107">
        <v>2</v>
      </c>
      <c r="I204" s="108"/>
      <c r="J204" s="109">
        <f>ROUND(I204*H204,2)</f>
        <v>0</v>
      </c>
      <c r="K204" s="105" t="s">
        <v>19</v>
      </c>
      <c r="L204" s="28"/>
      <c r="M204" s="110" t="s">
        <v>19</v>
      </c>
      <c r="N204" s="111" t="s">
        <v>43</v>
      </c>
      <c r="P204" s="112">
        <f>O204*H204</f>
        <v>0</v>
      </c>
      <c r="Q204" s="112">
        <v>0</v>
      </c>
      <c r="R204" s="112">
        <f>Q204*H204</f>
        <v>0</v>
      </c>
      <c r="S204" s="112">
        <v>0</v>
      </c>
      <c r="T204" s="113">
        <f>S204*H204</f>
        <v>0</v>
      </c>
      <c r="AR204" s="114" t="s">
        <v>111</v>
      </c>
      <c r="AT204" s="114" t="s">
        <v>107</v>
      </c>
      <c r="AU204" s="114" t="s">
        <v>80</v>
      </c>
      <c r="AY204" s="13" t="s">
        <v>112</v>
      </c>
      <c r="BE204" s="115">
        <f>IF(N204="základní",J204,0)</f>
        <v>0</v>
      </c>
      <c r="BF204" s="115">
        <f>IF(N204="snížená",J204,0)</f>
        <v>0</v>
      </c>
      <c r="BG204" s="115">
        <f>IF(N204="zákl. přenesená",J204,0)</f>
        <v>0</v>
      </c>
      <c r="BH204" s="115">
        <f>IF(N204="sníž. přenesená",J204,0)</f>
        <v>0</v>
      </c>
      <c r="BI204" s="115">
        <f>IF(N204="nulová",J204,0)</f>
        <v>0</v>
      </c>
      <c r="BJ204" s="13" t="s">
        <v>80</v>
      </c>
      <c r="BK204" s="115">
        <f>ROUND(I204*H204,2)</f>
        <v>0</v>
      </c>
      <c r="BL204" s="13" t="s">
        <v>111</v>
      </c>
      <c r="BM204" s="114" t="s">
        <v>407</v>
      </c>
    </row>
    <row r="205" spans="2:65" s="1" customFormat="1" ht="10">
      <c r="B205" s="28"/>
      <c r="D205" s="116" t="s">
        <v>113</v>
      </c>
      <c r="F205" s="117" t="s">
        <v>406</v>
      </c>
      <c r="I205" s="118"/>
      <c r="L205" s="28"/>
      <c r="M205" s="119"/>
      <c r="T205" s="49"/>
      <c r="AT205" s="13" t="s">
        <v>113</v>
      </c>
      <c r="AU205" s="13" t="s">
        <v>80</v>
      </c>
    </row>
    <row r="206" spans="2:65" s="1" customFormat="1" ht="16.5" customHeight="1">
      <c r="B206" s="28"/>
      <c r="C206" s="103" t="s">
        <v>408</v>
      </c>
      <c r="D206" s="103" t="s">
        <v>107</v>
      </c>
      <c r="E206" s="104" t="s">
        <v>409</v>
      </c>
      <c r="F206" s="105" t="s">
        <v>410</v>
      </c>
      <c r="G206" s="106" t="s">
        <v>110</v>
      </c>
      <c r="H206" s="107">
        <v>1</v>
      </c>
      <c r="I206" s="108"/>
      <c r="J206" s="109">
        <f>ROUND(I206*H206,2)</f>
        <v>0</v>
      </c>
      <c r="K206" s="105" t="s">
        <v>19</v>
      </c>
      <c r="L206" s="28"/>
      <c r="M206" s="110" t="s">
        <v>19</v>
      </c>
      <c r="N206" s="111" t="s">
        <v>43</v>
      </c>
      <c r="P206" s="112">
        <f>O206*H206</f>
        <v>0</v>
      </c>
      <c r="Q206" s="112">
        <v>0</v>
      </c>
      <c r="R206" s="112">
        <f>Q206*H206</f>
        <v>0</v>
      </c>
      <c r="S206" s="112">
        <v>0</v>
      </c>
      <c r="T206" s="113">
        <f>S206*H206</f>
        <v>0</v>
      </c>
      <c r="AR206" s="114" t="s">
        <v>111</v>
      </c>
      <c r="AT206" s="114" t="s">
        <v>107</v>
      </c>
      <c r="AU206" s="114" t="s">
        <v>80</v>
      </c>
      <c r="AY206" s="13" t="s">
        <v>112</v>
      </c>
      <c r="BE206" s="115">
        <f>IF(N206="základní",J206,0)</f>
        <v>0</v>
      </c>
      <c r="BF206" s="115">
        <f>IF(N206="snížená",J206,0)</f>
        <v>0</v>
      </c>
      <c r="BG206" s="115">
        <f>IF(N206="zákl. přenesená",J206,0)</f>
        <v>0</v>
      </c>
      <c r="BH206" s="115">
        <f>IF(N206="sníž. přenesená",J206,0)</f>
        <v>0</v>
      </c>
      <c r="BI206" s="115">
        <f>IF(N206="nulová",J206,0)</f>
        <v>0</v>
      </c>
      <c r="BJ206" s="13" t="s">
        <v>80</v>
      </c>
      <c r="BK206" s="115">
        <f>ROUND(I206*H206,2)</f>
        <v>0</v>
      </c>
      <c r="BL206" s="13" t="s">
        <v>111</v>
      </c>
      <c r="BM206" s="114" t="s">
        <v>411</v>
      </c>
    </row>
    <row r="207" spans="2:65" s="1" customFormat="1" ht="10">
      <c r="B207" s="28"/>
      <c r="D207" s="116" t="s">
        <v>113</v>
      </c>
      <c r="F207" s="117" t="s">
        <v>410</v>
      </c>
      <c r="I207" s="118"/>
      <c r="L207" s="28"/>
      <c r="M207" s="119"/>
      <c r="T207" s="49"/>
      <c r="AT207" s="13" t="s">
        <v>113</v>
      </c>
      <c r="AU207" s="13" t="s">
        <v>80</v>
      </c>
    </row>
    <row r="208" spans="2:65" s="1" customFormat="1" ht="16.5" customHeight="1">
      <c r="B208" s="28"/>
      <c r="C208" s="103" t="s">
        <v>412</v>
      </c>
      <c r="D208" s="103" t="s">
        <v>107</v>
      </c>
      <c r="E208" s="104" t="s">
        <v>413</v>
      </c>
      <c r="F208" s="105" t="s">
        <v>414</v>
      </c>
      <c r="G208" s="106" t="s">
        <v>110</v>
      </c>
      <c r="H208" s="107">
        <v>10</v>
      </c>
      <c r="I208" s="108"/>
      <c r="J208" s="109">
        <f>ROUND(I208*H208,2)</f>
        <v>0</v>
      </c>
      <c r="K208" s="105" t="s">
        <v>19</v>
      </c>
      <c r="L208" s="28"/>
      <c r="M208" s="110" t="s">
        <v>19</v>
      </c>
      <c r="N208" s="111" t="s">
        <v>43</v>
      </c>
      <c r="P208" s="112">
        <f>O208*H208</f>
        <v>0</v>
      </c>
      <c r="Q208" s="112">
        <v>0</v>
      </c>
      <c r="R208" s="112">
        <f>Q208*H208</f>
        <v>0</v>
      </c>
      <c r="S208" s="112">
        <v>0</v>
      </c>
      <c r="T208" s="113">
        <f>S208*H208</f>
        <v>0</v>
      </c>
      <c r="AR208" s="114" t="s">
        <v>111</v>
      </c>
      <c r="AT208" s="114" t="s">
        <v>107</v>
      </c>
      <c r="AU208" s="114" t="s">
        <v>80</v>
      </c>
      <c r="AY208" s="13" t="s">
        <v>112</v>
      </c>
      <c r="BE208" s="115">
        <f>IF(N208="základní",J208,0)</f>
        <v>0</v>
      </c>
      <c r="BF208" s="115">
        <f>IF(N208="snížená",J208,0)</f>
        <v>0</v>
      </c>
      <c r="BG208" s="115">
        <f>IF(N208="zákl. přenesená",J208,0)</f>
        <v>0</v>
      </c>
      <c r="BH208" s="115">
        <f>IF(N208="sníž. přenesená",J208,0)</f>
        <v>0</v>
      </c>
      <c r="BI208" s="115">
        <f>IF(N208="nulová",J208,0)</f>
        <v>0</v>
      </c>
      <c r="BJ208" s="13" t="s">
        <v>80</v>
      </c>
      <c r="BK208" s="115">
        <f>ROUND(I208*H208,2)</f>
        <v>0</v>
      </c>
      <c r="BL208" s="13" t="s">
        <v>111</v>
      </c>
      <c r="BM208" s="114" t="s">
        <v>415</v>
      </c>
    </row>
    <row r="209" spans="2:65" s="1" customFormat="1" ht="10">
      <c r="B209" s="28"/>
      <c r="D209" s="116" t="s">
        <v>113</v>
      </c>
      <c r="F209" s="117" t="s">
        <v>414</v>
      </c>
      <c r="I209" s="118"/>
      <c r="L209" s="28"/>
      <c r="M209" s="119"/>
      <c r="T209" s="49"/>
      <c r="AT209" s="13" t="s">
        <v>113</v>
      </c>
      <c r="AU209" s="13" t="s">
        <v>80</v>
      </c>
    </row>
    <row r="210" spans="2:65" s="1" customFormat="1" ht="16.5" customHeight="1">
      <c r="B210" s="28"/>
      <c r="C210" s="103" t="s">
        <v>416</v>
      </c>
      <c r="D210" s="103" t="s">
        <v>107</v>
      </c>
      <c r="E210" s="104" t="s">
        <v>417</v>
      </c>
      <c r="F210" s="105" t="s">
        <v>418</v>
      </c>
      <c r="G210" s="106" t="s">
        <v>110</v>
      </c>
      <c r="H210" s="107">
        <v>10</v>
      </c>
      <c r="I210" s="108"/>
      <c r="J210" s="109">
        <f>ROUND(I210*H210,2)</f>
        <v>0</v>
      </c>
      <c r="K210" s="105" t="s">
        <v>19</v>
      </c>
      <c r="L210" s="28"/>
      <c r="M210" s="110" t="s">
        <v>19</v>
      </c>
      <c r="N210" s="111" t="s">
        <v>43</v>
      </c>
      <c r="P210" s="112">
        <f>O210*H210</f>
        <v>0</v>
      </c>
      <c r="Q210" s="112">
        <v>0</v>
      </c>
      <c r="R210" s="112">
        <f>Q210*H210</f>
        <v>0</v>
      </c>
      <c r="S210" s="112">
        <v>0</v>
      </c>
      <c r="T210" s="113">
        <f>S210*H210</f>
        <v>0</v>
      </c>
      <c r="AR210" s="114" t="s">
        <v>111</v>
      </c>
      <c r="AT210" s="114" t="s">
        <v>107</v>
      </c>
      <c r="AU210" s="114" t="s">
        <v>80</v>
      </c>
      <c r="AY210" s="13" t="s">
        <v>112</v>
      </c>
      <c r="BE210" s="115">
        <f>IF(N210="základní",J210,0)</f>
        <v>0</v>
      </c>
      <c r="BF210" s="115">
        <f>IF(N210="snížená",J210,0)</f>
        <v>0</v>
      </c>
      <c r="BG210" s="115">
        <f>IF(N210="zákl. přenesená",J210,0)</f>
        <v>0</v>
      </c>
      <c r="BH210" s="115">
        <f>IF(N210="sníž. přenesená",J210,0)</f>
        <v>0</v>
      </c>
      <c r="BI210" s="115">
        <f>IF(N210="nulová",J210,0)</f>
        <v>0</v>
      </c>
      <c r="BJ210" s="13" t="s">
        <v>80</v>
      </c>
      <c r="BK210" s="115">
        <f>ROUND(I210*H210,2)</f>
        <v>0</v>
      </c>
      <c r="BL210" s="13" t="s">
        <v>111</v>
      </c>
      <c r="BM210" s="114" t="s">
        <v>419</v>
      </c>
    </row>
    <row r="211" spans="2:65" s="1" customFormat="1" ht="10">
      <c r="B211" s="28"/>
      <c r="D211" s="116" t="s">
        <v>113</v>
      </c>
      <c r="F211" s="117" t="s">
        <v>418</v>
      </c>
      <c r="I211" s="118"/>
      <c r="L211" s="28"/>
      <c r="M211" s="119"/>
      <c r="T211" s="49"/>
      <c r="AT211" s="13" t="s">
        <v>113</v>
      </c>
      <c r="AU211" s="13" t="s">
        <v>80</v>
      </c>
    </row>
    <row r="212" spans="2:65" s="1" customFormat="1" ht="16.5" customHeight="1">
      <c r="B212" s="28"/>
      <c r="C212" s="103" t="s">
        <v>420</v>
      </c>
      <c r="D212" s="103" t="s">
        <v>107</v>
      </c>
      <c r="E212" s="104" t="s">
        <v>421</v>
      </c>
      <c r="F212" s="105" t="s">
        <v>422</v>
      </c>
      <c r="G212" s="106" t="s">
        <v>110</v>
      </c>
      <c r="H212" s="107">
        <v>1</v>
      </c>
      <c r="I212" s="108"/>
      <c r="J212" s="109">
        <f>ROUND(I212*H212,2)</f>
        <v>0</v>
      </c>
      <c r="K212" s="105" t="s">
        <v>19</v>
      </c>
      <c r="L212" s="28"/>
      <c r="M212" s="110" t="s">
        <v>19</v>
      </c>
      <c r="N212" s="111" t="s">
        <v>43</v>
      </c>
      <c r="P212" s="112">
        <f>O212*H212</f>
        <v>0</v>
      </c>
      <c r="Q212" s="112">
        <v>0</v>
      </c>
      <c r="R212" s="112">
        <f>Q212*H212</f>
        <v>0</v>
      </c>
      <c r="S212" s="112">
        <v>0</v>
      </c>
      <c r="T212" s="113">
        <f>S212*H212</f>
        <v>0</v>
      </c>
      <c r="AR212" s="114" t="s">
        <v>111</v>
      </c>
      <c r="AT212" s="114" t="s">
        <v>107</v>
      </c>
      <c r="AU212" s="114" t="s">
        <v>80</v>
      </c>
      <c r="AY212" s="13" t="s">
        <v>112</v>
      </c>
      <c r="BE212" s="115">
        <f>IF(N212="základní",J212,0)</f>
        <v>0</v>
      </c>
      <c r="BF212" s="115">
        <f>IF(N212="snížená",J212,0)</f>
        <v>0</v>
      </c>
      <c r="BG212" s="115">
        <f>IF(N212="zákl. přenesená",J212,0)</f>
        <v>0</v>
      </c>
      <c r="BH212" s="115">
        <f>IF(N212="sníž. přenesená",J212,0)</f>
        <v>0</v>
      </c>
      <c r="BI212" s="115">
        <f>IF(N212="nulová",J212,0)</f>
        <v>0</v>
      </c>
      <c r="BJ212" s="13" t="s">
        <v>80</v>
      </c>
      <c r="BK212" s="115">
        <f>ROUND(I212*H212,2)</f>
        <v>0</v>
      </c>
      <c r="BL212" s="13" t="s">
        <v>111</v>
      </c>
      <c r="BM212" s="114" t="s">
        <v>423</v>
      </c>
    </row>
    <row r="213" spans="2:65" s="1" customFormat="1" ht="10">
      <c r="B213" s="28"/>
      <c r="D213" s="116" t="s">
        <v>113</v>
      </c>
      <c r="F213" s="117" t="s">
        <v>422</v>
      </c>
      <c r="I213" s="118"/>
      <c r="L213" s="28"/>
      <c r="M213" s="119"/>
      <c r="T213" s="49"/>
      <c r="AT213" s="13" t="s">
        <v>113</v>
      </c>
      <c r="AU213" s="13" t="s">
        <v>80</v>
      </c>
    </row>
    <row r="214" spans="2:65" s="10" customFormat="1" ht="25.9" customHeight="1">
      <c r="B214" s="127"/>
      <c r="D214" s="128" t="s">
        <v>71</v>
      </c>
      <c r="E214" s="129" t="s">
        <v>424</v>
      </c>
      <c r="F214" s="129" t="s">
        <v>425</v>
      </c>
      <c r="I214" s="130"/>
      <c r="J214" s="131">
        <f>BK214</f>
        <v>0</v>
      </c>
      <c r="L214" s="127"/>
      <c r="M214" s="132"/>
      <c r="P214" s="133">
        <f>SUM(P215:P228)</f>
        <v>0</v>
      </c>
      <c r="R214" s="133">
        <f>SUM(R215:R228)</f>
        <v>0</v>
      </c>
      <c r="T214" s="134">
        <f>SUM(T215:T228)</f>
        <v>0</v>
      </c>
      <c r="AR214" s="128" t="s">
        <v>80</v>
      </c>
      <c r="AT214" s="135" t="s">
        <v>71</v>
      </c>
      <c r="AU214" s="135" t="s">
        <v>72</v>
      </c>
      <c r="AY214" s="128" t="s">
        <v>112</v>
      </c>
      <c r="BK214" s="136">
        <f>SUM(BK215:BK228)</f>
        <v>0</v>
      </c>
    </row>
    <row r="215" spans="2:65" s="1" customFormat="1" ht="37.75" customHeight="1">
      <c r="B215" s="28"/>
      <c r="C215" s="103" t="s">
        <v>426</v>
      </c>
      <c r="D215" s="103" t="s">
        <v>107</v>
      </c>
      <c r="E215" s="104" t="s">
        <v>427</v>
      </c>
      <c r="F215" s="105" t="s">
        <v>428</v>
      </c>
      <c r="G215" s="106" t="s">
        <v>110</v>
      </c>
      <c r="H215" s="107">
        <v>1</v>
      </c>
      <c r="I215" s="108"/>
      <c r="J215" s="109">
        <f>ROUND(I215*H215,2)</f>
        <v>0</v>
      </c>
      <c r="K215" s="105" t="s">
        <v>19</v>
      </c>
      <c r="L215" s="28"/>
      <c r="M215" s="110" t="s">
        <v>19</v>
      </c>
      <c r="N215" s="111" t="s">
        <v>43</v>
      </c>
      <c r="P215" s="112">
        <f>O215*H215</f>
        <v>0</v>
      </c>
      <c r="Q215" s="112">
        <v>0</v>
      </c>
      <c r="R215" s="112">
        <f>Q215*H215</f>
        <v>0</v>
      </c>
      <c r="S215" s="112">
        <v>0</v>
      </c>
      <c r="T215" s="113">
        <f>S215*H215</f>
        <v>0</v>
      </c>
      <c r="AR215" s="114" t="s">
        <v>111</v>
      </c>
      <c r="AT215" s="114" t="s">
        <v>107</v>
      </c>
      <c r="AU215" s="114" t="s">
        <v>80</v>
      </c>
      <c r="AY215" s="13" t="s">
        <v>112</v>
      </c>
      <c r="BE215" s="115">
        <f>IF(N215="základní",J215,0)</f>
        <v>0</v>
      </c>
      <c r="BF215" s="115">
        <f>IF(N215="snížená",J215,0)</f>
        <v>0</v>
      </c>
      <c r="BG215" s="115">
        <f>IF(N215="zákl. přenesená",J215,0)</f>
        <v>0</v>
      </c>
      <c r="BH215" s="115">
        <f>IF(N215="sníž. přenesená",J215,0)</f>
        <v>0</v>
      </c>
      <c r="BI215" s="115">
        <f>IF(N215="nulová",J215,0)</f>
        <v>0</v>
      </c>
      <c r="BJ215" s="13" t="s">
        <v>80</v>
      </c>
      <c r="BK215" s="115">
        <f>ROUND(I215*H215,2)</f>
        <v>0</v>
      </c>
      <c r="BL215" s="13" t="s">
        <v>111</v>
      </c>
      <c r="BM215" s="114" t="s">
        <v>125</v>
      </c>
    </row>
    <row r="216" spans="2:65" s="1" customFormat="1" ht="27">
      <c r="B216" s="28"/>
      <c r="D216" s="116" t="s">
        <v>113</v>
      </c>
      <c r="F216" s="117" t="s">
        <v>429</v>
      </c>
      <c r="I216" s="118"/>
      <c r="L216" s="28"/>
      <c r="M216" s="119"/>
      <c r="T216" s="49"/>
      <c r="AT216" s="13" t="s">
        <v>113</v>
      </c>
      <c r="AU216" s="13" t="s">
        <v>80</v>
      </c>
    </row>
    <row r="217" spans="2:65" s="1" customFormat="1" ht="16.5" customHeight="1">
      <c r="B217" s="28"/>
      <c r="C217" s="103" t="s">
        <v>430</v>
      </c>
      <c r="D217" s="103" t="s">
        <v>107</v>
      </c>
      <c r="E217" s="104" t="s">
        <v>431</v>
      </c>
      <c r="F217" s="105" t="s">
        <v>432</v>
      </c>
      <c r="G217" s="106" t="s">
        <v>110</v>
      </c>
      <c r="H217" s="107">
        <v>1</v>
      </c>
      <c r="I217" s="108"/>
      <c r="J217" s="109">
        <f>ROUND(I217*H217,2)</f>
        <v>0</v>
      </c>
      <c r="K217" s="105" t="s">
        <v>19</v>
      </c>
      <c r="L217" s="28"/>
      <c r="M217" s="110" t="s">
        <v>19</v>
      </c>
      <c r="N217" s="111" t="s">
        <v>43</v>
      </c>
      <c r="P217" s="112">
        <f>O217*H217</f>
        <v>0</v>
      </c>
      <c r="Q217" s="112">
        <v>0</v>
      </c>
      <c r="R217" s="112">
        <f>Q217*H217</f>
        <v>0</v>
      </c>
      <c r="S217" s="112">
        <v>0</v>
      </c>
      <c r="T217" s="113">
        <f>S217*H217</f>
        <v>0</v>
      </c>
      <c r="AR217" s="114" t="s">
        <v>111</v>
      </c>
      <c r="AT217" s="114" t="s">
        <v>107</v>
      </c>
      <c r="AU217" s="114" t="s">
        <v>80</v>
      </c>
      <c r="AY217" s="13" t="s">
        <v>112</v>
      </c>
      <c r="BE217" s="115">
        <f>IF(N217="základní",J217,0)</f>
        <v>0</v>
      </c>
      <c r="BF217" s="115">
        <f>IF(N217="snížená",J217,0)</f>
        <v>0</v>
      </c>
      <c r="BG217" s="115">
        <f>IF(N217="zákl. přenesená",J217,0)</f>
        <v>0</v>
      </c>
      <c r="BH217" s="115">
        <f>IF(N217="sníž. přenesená",J217,0)</f>
        <v>0</v>
      </c>
      <c r="BI217" s="115">
        <f>IF(N217="nulová",J217,0)</f>
        <v>0</v>
      </c>
      <c r="BJ217" s="13" t="s">
        <v>80</v>
      </c>
      <c r="BK217" s="115">
        <f>ROUND(I217*H217,2)</f>
        <v>0</v>
      </c>
      <c r="BL217" s="13" t="s">
        <v>111</v>
      </c>
      <c r="BM217" s="114" t="s">
        <v>433</v>
      </c>
    </row>
    <row r="218" spans="2:65" s="1" customFormat="1" ht="10">
      <c r="B218" s="28"/>
      <c r="D218" s="116" t="s">
        <v>113</v>
      </c>
      <c r="F218" s="117" t="s">
        <v>432</v>
      </c>
      <c r="I218" s="118"/>
      <c r="L218" s="28"/>
      <c r="M218" s="119"/>
      <c r="T218" s="49"/>
      <c r="AT218" s="13" t="s">
        <v>113</v>
      </c>
      <c r="AU218" s="13" t="s">
        <v>80</v>
      </c>
    </row>
    <row r="219" spans="2:65" s="1" customFormat="1" ht="16.5" customHeight="1">
      <c r="B219" s="28"/>
      <c r="C219" s="103" t="s">
        <v>434</v>
      </c>
      <c r="D219" s="103" t="s">
        <v>107</v>
      </c>
      <c r="E219" s="104" t="s">
        <v>435</v>
      </c>
      <c r="F219" s="105" t="s">
        <v>436</v>
      </c>
      <c r="G219" s="106" t="s">
        <v>110</v>
      </c>
      <c r="H219" s="107">
        <v>1</v>
      </c>
      <c r="I219" s="108"/>
      <c r="J219" s="109">
        <f>ROUND(I219*H219,2)</f>
        <v>0</v>
      </c>
      <c r="K219" s="105" t="s">
        <v>19</v>
      </c>
      <c r="L219" s="28"/>
      <c r="M219" s="110" t="s">
        <v>19</v>
      </c>
      <c r="N219" s="111" t="s">
        <v>43</v>
      </c>
      <c r="P219" s="112">
        <f>O219*H219</f>
        <v>0</v>
      </c>
      <c r="Q219" s="112">
        <v>0</v>
      </c>
      <c r="R219" s="112">
        <f>Q219*H219</f>
        <v>0</v>
      </c>
      <c r="S219" s="112">
        <v>0</v>
      </c>
      <c r="T219" s="113">
        <f>S219*H219</f>
        <v>0</v>
      </c>
      <c r="AR219" s="114" t="s">
        <v>111</v>
      </c>
      <c r="AT219" s="114" t="s">
        <v>107</v>
      </c>
      <c r="AU219" s="114" t="s">
        <v>80</v>
      </c>
      <c r="AY219" s="13" t="s">
        <v>112</v>
      </c>
      <c r="BE219" s="115">
        <f>IF(N219="základní",J219,0)</f>
        <v>0</v>
      </c>
      <c r="BF219" s="115">
        <f>IF(N219="snížená",J219,0)</f>
        <v>0</v>
      </c>
      <c r="BG219" s="115">
        <f>IF(N219="zákl. přenesená",J219,0)</f>
        <v>0</v>
      </c>
      <c r="BH219" s="115">
        <f>IF(N219="sníž. přenesená",J219,0)</f>
        <v>0</v>
      </c>
      <c r="BI219" s="115">
        <f>IF(N219="nulová",J219,0)</f>
        <v>0</v>
      </c>
      <c r="BJ219" s="13" t="s">
        <v>80</v>
      </c>
      <c r="BK219" s="115">
        <f>ROUND(I219*H219,2)</f>
        <v>0</v>
      </c>
      <c r="BL219" s="13" t="s">
        <v>111</v>
      </c>
      <c r="BM219" s="114" t="s">
        <v>437</v>
      </c>
    </row>
    <row r="220" spans="2:65" s="1" customFormat="1" ht="10">
      <c r="B220" s="28"/>
      <c r="D220" s="116" t="s">
        <v>113</v>
      </c>
      <c r="F220" s="117" t="s">
        <v>436</v>
      </c>
      <c r="I220" s="118"/>
      <c r="L220" s="28"/>
      <c r="M220" s="119"/>
      <c r="T220" s="49"/>
      <c r="AT220" s="13" t="s">
        <v>113</v>
      </c>
      <c r="AU220" s="13" t="s">
        <v>80</v>
      </c>
    </row>
    <row r="221" spans="2:65" s="1" customFormat="1" ht="16.5" customHeight="1">
      <c r="B221" s="28"/>
      <c r="C221" s="103" t="s">
        <v>438</v>
      </c>
      <c r="D221" s="103" t="s">
        <v>107</v>
      </c>
      <c r="E221" s="104" t="s">
        <v>439</v>
      </c>
      <c r="F221" s="105" t="s">
        <v>440</v>
      </c>
      <c r="G221" s="106" t="s">
        <v>110</v>
      </c>
      <c r="H221" s="107">
        <v>8</v>
      </c>
      <c r="I221" s="108"/>
      <c r="J221" s="109">
        <f>ROUND(I221*H221,2)</f>
        <v>0</v>
      </c>
      <c r="K221" s="105" t="s">
        <v>19</v>
      </c>
      <c r="L221" s="28"/>
      <c r="M221" s="110" t="s">
        <v>19</v>
      </c>
      <c r="N221" s="111" t="s">
        <v>43</v>
      </c>
      <c r="P221" s="112">
        <f>O221*H221</f>
        <v>0</v>
      </c>
      <c r="Q221" s="112">
        <v>0</v>
      </c>
      <c r="R221" s="112">
        <f>Q221*H221</f>
        <v>0</v>
      </c>
      <c r="S221" s="112">
        <v>0</v>
      </c>
      <c r="T221" s="113">
        <f>S221*H221</f>
        <v>0</v>
      </c>
      <c r="AR221" s="114" t="s">
        <v>111</v>
      </c>
      <c r="AT221" s="114" t="s">
        <v>107</v>
      </c>
      <c r="AU221" s="114" t="s">
        <v>80</v>
      </c>
      <c r="AY221" s="13" t="s">
        <v>112</v>
      </c>
      <c r="BE221" s="115">
        <f>IF(N221="základní",J221,0)</f>
        <v>0</v>
      </c>
      <c r="BF221" s="115">
        <f>IF(N221="snížená",J221,0)</f>
        <v>0</v>
      </c>
      <c r="BG221" s="115">
        <f>IF(N221="zákl. přenesená",J221,0)</f>
        <v>0</v>
      </c>
      <c r="BH221" s="115">
        <f>IF(N221="sníž. přenesená",J221,0)</f>
        <v>0</v>
      </c>
      <c r="BI221" s="115">
        <f>IF(N221="nulová",J221,0)</f>
        <v>0</v>
      </c>
      <c r="BJ221" s="13" t="s">
        <v>80</v>
      </c>
      <c r="BK221" s="115">
        <f>ROUND(I221*H221,2)</f>
        <v>0</v>
      </c>
      <c r="BL221" s="13" t="s">
        <v>111</v>
      </c>
      <c r="BM221" s="114" t="s">
        <v>441</v>
      </c>
    </row>
    <row r="222" spans="2:65" s="1" customFormat="1" ht="10">
      <c r="B222" s="28"/>
      <c r="D222" s="116" t="s">
        <v>113</v>
      </c>
      <c r="F222" s="117" t="s">
        <v>440</v>
      </c>
      <c r="I222" s="118"/>
      <c r="L222" s="28"/>
      <c r="M222" s="119"/>
      <c r="T222" s="49"/>
      <c r="AT222" s="13" t="s">
        <v>113</v>
      </c>
      <c r="AU222" s="13" t="s">
        <v>80</v>
      </c>
    </row>
    <row r="223" spans="2:65" s="1" customFormat="1" ht="16.5" customHeight="1">
      <c r="B223" s="28"/>
      <c r="C223" s="103" t="s">
        <v>442</v>
      </c>
      <c r="D223" s="103" t="s">
        <v>107</v>
      </c>
      <c r="E223" s="104" t="s">
        <v>443</v>
      </c>
      <c r="F223" s="105" t="s">
        <v>444</v>
      </c>
      <c r="G223" s="106" t="s">
        <v>110</v>
      </c>
      <c r="H223" s="107">
        <v>1</v>
      </c>
      <c r="I223" s="108"/>
      <c r="J223" s="109">
        <f>ROUND(I223*H223,2)</f>
        <v>0</v>
      </c>
      <c r="K223" s="105" t="s">
        <v>19</v>
      </c>
      <c r="L223" s="28"/>
      <c r="M223" s="110" t="s">
        <v>19</v>
      </c>
      <c r="N223" s="111" t="s">
        <v>43</v>
      </c>
      <c r="P223" s="112">
        <f>O223*H223</f>
        <v>0</v>
      </c>
      <c r="Q223" s="112">
        <v>0</v>
      </c>
      <c r="R223" s="112">
        <f>Q223*H223</f>
        <v>0</v>
      </c>
      <c r="S223" s="112">
        <v>0</v>
      </c>
      <c r="T223" s="113">
        <f>S223*H223</f>
        <v>0</v>
      </c>
      <c r="AR223" s="114" t="s">
        <v>111</v>
      </c>
      <c r="AT223" s="114" t="s">
        <v>107</v>
      </c>
      <c r="AU223" s="114" t="s">
        <v>80</v>
      </c>
      <c r="AY223" s="13" t="s">
        <v>112</v>
      </c>
      <c r="BE223" s="115">
        <f>IF(N223="základní",J223,0)</f>
        <v>0</v>
      </c>
      <c r="BF223" s="115">
        <f>IF(N223="snížená",J223,0)</f>
        <v>0</v>
      </c>
      <c r="BG223" s="115">
        <f>IF(N223="zákl. přenesená",J223,0)</f>
        <v>0</v>
      </c>
      <c r="BH223" s="115">
        <f>IF(N223="sníž. přenesená",J223,0)</f>
        <v>0</v>
      </c>
      <c r="BI223" s="115">
        <f>IF(N223="nulová",J223,0)</f>
        <v>0</v>
      </c>
      <c r="BJ223" s="13" t="s">
        <v>80</v>
      </c>
      <c r="BK223" s="115">
        <f>ROUND(I223*H223,2)</f>
        <v>0</v>
      </c>
      <c r="BL223" s="13" t="s">
        <v>111</v>
      </c>
      <c r="BM223" s="114" t="s">
        <v>445</v>
      </c>
    </row>
    <row r="224" spans="2:65" s="1" customFormat="1" ht="10">
      <c r="B224" s="28"/>
      <c r="D224" s="116" t="s">
        <v>113</v>
      </c>
      <c r="F224" s="117" t="s">
        <v>444</v>
      </c>
      <c r="I224" s="118"/>
      <c r="L224" s="28"/>
      <c r="M224" s="119"/>
      <c r="T224" s="49"/>
      <c r="AT224" s="13" t="s">
        <v>113</v>
      </c>
      <c r="AU224" s="13" t="s">
        <v>80</v>
      </c>
    </row>
    <row r="225" spans="2:65" s="1" customFormat="1" ht="16.5" customHeight="1">
      <c r="B225" s="28"/>
      <c r="C225" s="103" t="s">
        <v>446</v>
      </c>
      <c r="D225" s="103" t="s">
        <v>107</v>
      </c>
      <c r="E225" s="104" t="s">
        <v>447</v>
      </c>
      <c r="F225" s="105" t="s">
        <v>448</v>
      </c>
      <c r="G225" s="106" t="s">
        <v>110</v>
      </c>
      <c r="H225" s="107">
        <v>1</v>
      </c>
      <c r="I225" s="108"/>
      <c r="J225" s="109">
        <f>ROUND(I225*H225,2)</f>
        <v>0</v>
      </c>
      <c r="K225" s="105" t="s">
        <v>19</v>
      </c>
      <c r="L225" s="28"/>
      <c r="M225" s="110" t="s">
        <v>19</v>
      </c>
      <c r="N225" s="111" t="s">
        <v>43</v>
      </c>
      <c r="P225" s="112">
        <f>O225*H225</f>
        <v>0</v>
      </c>
      <c r="Q225" s="112">
        <v>0</v>
      </c>
      <c r="R225" s="112">
        <f>Q225*H225</f>
        <v>0</v>
      </c>
      <c r="S225" s="112">
        <v>0</v>
      </c>
      <c r="T225" s="113">
        <f>S225*H225</f>
        <v>0</v>
      </c>
      <c r="AR225" s="114" t="s">
        <v>111</v>
      </c>
      <c r="AT225" s="114" t="s">
        <v>107</v>
      </c>
      <c r="AU225" s="114" t="s">
        <v>80</v>
      </c>
      <c r="AY225" s="13" t="s">
        <v>112</v>
      </c>
      <c r="BE225" s="115">
        <f>IF(N225="základní",J225,0)</f>
        <v>0</v>
      </c>
      <c r="BF225" s="115">
        <f>IF(N225="snížená",J225,0)</f>
        <v>0</v>
      </c>
      <c r="BG225" s="115">
        <f>IF(N225="zákl. přenesená",J225,0)</f>
        <v>0</v>
      </c>
      <c r="BH225" s="115">
        <f>IF(N225="sníž. přenesená",J225,0)</f>
        <v>0</v>
      </c>
      <c r="BI225" s="115">
        <f>IF(N225="nulová",J225,0)</f>
        <v>0</v>
      </c>
      <c r="BJ225" s="13" t="s">
        <v>80</v>
      </c>
      <c r="BK225" s="115">
        <f>ROUND(I225*H225,2)</f>
        <v>0</v>
      </c>
      <c r="BL225" s="13" t="s">
        <v>111</v>
      </c>
      <c r="BM225" s="114" t="s">
        <v>449</v>
      </c>
    </row>
    <row r="226" spans="2:65" s="1" customFormat="1" ht="10">
      <c r="B226" s="28"/>
      <c r="D226" s="116" t="s">
        <v>113</v>
      </c>
      <c r="F226" s="117" t="s">
        <v>448</v>
      </c>
      <c r="I226" s="118"/>
      <c r="L226" s="28"/>
      <c r="M226" s="119"/>
      <c r="T226" s="49"/>
      <c r="AT226" s="13" t="s">
        <v>113</v>
      </c>
      <c r="AU226" s="13" t="s">
        <v>80</v>
      </c>
    </row>
    <row r="227" spans="2:65" s="1" customFormat="1" ht="16.5" customHeight="1">
      <c r="B227" s="28"/>
      <c r="C227" s="103" t="s">
        <v>450</v>
      </c>
      <c r="D227" s="103" t="s">
        <v>107</v>
      </c>
      <c r="E227" s="104" t="s">
        <v>451</v>
      </c>
      <c r="F227" s="105" t="s">
        <v>452</v>
      </c>
      <c r="G227" s="106" t="s">
        <v>110</v>
      </c>
      <c r="H227" s="107">
        <v>2</v>
      </c>
      <c r="I227" s="108"/>
      <c r="J227" s="109">
        <f>ROUND(I227*H227,2)</f>
        <v>0</v>
      </c>
      <c r="K227" s="105" t="s">
        <v>19</v>
      </c>
      <c r="L227" s="28"/>
      <c r="M227" s="110" t="s">
        <v>19</v>
      </c>
      <c r="N227" s="111" t="s">
        <v>43</v>
      </c>
      <c r="P227" s="112">
        <f>O227*H227</f>
        <v>0</v>
      </c>
      <c r="Q227" s="112">
        <v>0</v>
      </c>
      <c r="R227" s="112">
        <f>Q227*H227</f>
        <v>0</v>
      </c>
      <c r="S227" s="112">
        <v>0</v>
      </c>
      <c r="T227" s="113">
        <f>S227*H227</f>
        <v>0</v>
      </c>
      <c r="AR227" s="114" t="s">
        <v>111</v>
      </c>
      <c r="AT227" s="114" t="s">
        <v>107</v>
      </c>
      <c r="AU227" s="114" t="s">
        <v>80</v>
      </c>
      <c r="AY227" s="13" t="s">
        <v>112</v>
      </c>
      <c r="BE227" s="115">
        <f>IF(N227="základní",J227,0)</f>
        <v>0</v>
      </c>
      <c r="BF227" s="115">
        <f>IF(N227="snížená",J227,0)</f>
        <v>0</v>
      </c>
      <c r="BG227" s="115">
        <f>IF(N227="zákl. přenesená",J227,0)</f>
        <v>0</v>
      </c>
      <c r="BH227" s="115">
        <f>IF(N227="sníž. přenesená",J227,0)</f>
        <v>0</v>
      </c>
      <c r="BI227" s="115">
        <f>IF(N227="nulová",J227,0)</f>
        <v>0</v>
      </c>
      <c r="BJ227" s="13" t="s">
        <v>80</v>
      </c>
      <c r="BK227" s="115">
        <f>ROUND(I227*H227,2)</f>
        <v>0</v>
      </c>
      <c r="BL227" s="13" t="s">
        <v>111</v>
      </c>
      <c r="BM227" s="114" t="s">
        <v>453</v>
      </c>
    </row>
    <row r="228" spans="2:65" s="1" customFormat="1" ht="10">
      <c r="B228" s="28"/>
      <c r="D228" s="116" t="s">
        <v>113</v>
      </c>
      <c r="F228" s="117" t="s">
        <v>452</v>
      </c>
      <c r="I228" s="118"/>
      <c r="L228" s="28"/>
      <c r="M228" s="119"/>
      <c r="T228" s="49"/>
      <c r="AT228" s="13" t="s">
        <v>113</v>
      </c>
      <c r="AU228" s="13" t="s">
        <v>80</v>
      </c>
    </row>
    <row r="229" spans="2:65" s="10" customFormat="1" ht="25.9" customHeight="1">
      <c r="B229" s="127"/>
      <c r="D229" s="128" t="s">
        <v>71</v>
      </c>
      <c r="E229" s="129" t="s">
        <v>454</v>
      </c>
      <c r="F229" s="129" t="s">
        <v>455</v>
      </c>
      <c r="I229" s="130"/>
      <c r="J229" s="131">
        <f>BK229</f>
        <v>0</v>
      </c>
      <c r="L229" s="127"/>
      <c r="M229" s="132"/>
      <c r="P229" s="133">
        <f>SUM(P230:P233)</f>
        <v>0</v>
      </c>
      <c r="R229" s="133">
        <f>SUM(R230:R233)</f>
        <v>0</v>
      </c>
      <c r="T229" s="134">
        <f>SUM(T230:T233)</f>
        <v>0</v>
      </c>
      <c r="AR229" s="128" t="s">
        <v>80</v>
      </c>
      <c r="AT229" s="135" t="s">
        <v>71</v>
      </c>
      <c r="AU229" s="135" t="s">
        <v>72</v>
      </c>
      <c r="AY229" s="128" t="s">
        <v>112</v>
      </c>
      <c r="BK229" s="136">
        <f>SUM(BK230:BK233)</f>
        <v>0</v>
      </c>
    </row>
    <row r="230" spans="2:65" s="1" customFormat="1" ht="16.5" customHeight="1">
      <c r="B230" s="28"/>
      <c r="C230" s="103" t="s">
        <v>456</v>
      </c>
      <c r="D230" s="103" t="s">
        <v>107</v>
      </c>
      <c r="E230" s="104" t="s">
        <v>457</v>
      </c>
      <c r="F230" s="105" t="s">
        <v>458</v>
      </c>
      <c r="G230" s="106" t="s">
        <v>110</v>
      </c>
      <c r="H230" s="107">
        <v>10</v>
      </c>
      <c r="I230" s="108"/>
      <c r="J230" s="109">
        <f>ROUND(I230*H230,2)</f>
        <v>0</v>
      </c>
      <c r="K230" s="105" t="s">
        <v>19</v>
      </c>
      <c r="L230" s="28"/>
      <c r="M230" s="110" t="s">
        <v>19</v>
      </c>
      <c r="N230" s="111" t="s">
        <v>43</v>
      </c>
      <c r="P230" s="112">
        <f>O230*H230</f>
        <v>0</v>
      </c>
      <c r="Q230" s="112">
        <v>0</v>
      </c>
      <c r="R230" s="112">
        <f>Q230*H230</f>
        <v>0</v>
      </c>
      <c r="S230" s="112">
        <v>0</v>
      </c>
      <c r="T230" s="113">
        <f>S230*H230</f>
        <v>0</v>
      </c>
      <c r="AR230" s="114" t="s">
        <v>111</v>
      </c>
      <c r="AT230" s="114" t="s">
        <v>107</v>
      </c>
      <c r="AU230" s="114" t="s">
        <v>80</v>
      </c>
      <c r="AY230" s="13" t="s">
        <v>112</v>
      </c>
      <c r="BE230" s="115">
        <f>IF(N230="základní",J230,0)</f>
        <v>0</v>
      </c>
      <c r="BF230" s="115">
        <f>IF(N230="snížená",J230,0)</f>
        <v>0</v>
      </c>
      <c r="BG230" s="115">
        <f>IF(N230="zákl. přenesená",J230,0)</f>
        <v>0</v>
      </c>
      <c r="BH230" s="115">
        <f>IF(N230="sníž. přenesená",J230,0)</f>
        <v>0</v>
      </c>
      <c r="BI230" s="115">
        <f>IF(N230="nulová",J230,0)</f>
        <v>0</v>
      </c>
      <c r="BJ230" s="13" t="s">
        <v>80</v>
      </c>
      <c r="BK230" s="115">
        <f>ROUND(I230*H230,2)</f>
        <v>0</v>
      </c>
      <c r="BL230" s="13" t="s">
        <v>111</v>
      </c>
      <c r="BM230" s="114" t="s">
        <v>459</v>
      </c>
    </row>
    <row r="231" spans="2:65" s="1" customFormat="1" ht="10">
      <c r="B231" s="28"/>
      <c r="D231" s="116" t="s">
        <v>113</v>
      </c>
      <c r="F231" s="117" t="s">
        <v>458</v>
      </c>
      <c r="I231" s="118"/>
      <c r="L231" s="28"/>
      <c r="M231" s="119"/>
      <c r="T231" s="49"/>
      <c r="AT231" s="13" t="s">
        <v>113</v>
      </c>
      <c r="AU231" s="13" t="s">
        <v>80</v>
      </c>
    </row>
    <row r="232" spans="2:65" s="1" customFormat="1" ht="16.5" customHeight="1">
      <c r="B232" s="28"/>
      <c r="C232" s="103" t="s">
        <v>460</v>
      </c>
      <c r="D232" s="103" t="s">
        <v>107</v>
      </c>
      <c r="E232" s="104" t="s">
        <v>461</v>
      </c>
      <c r="F232" s="105" t="s">
        <v>462</v>
      </c>
      <c r="G232" s="106" t="s">
        <v>110</v>
      </c>
      <c r="H232" s="107">
        <v>10</v>
      </c>
      <c r="I232" s="108"/>
      <c r="J232" s="109">
        <f>ROUND(I232*H232,2)</f>
        <v>0</v>
      </c>
      <c r="K232" s="105" t="s">
        <v>19</v>
      </c>
      <c r="L232" s="28"/>
      <c r="M232" s="110" t="s">
        <v>19</v>
      </c>
      <c r="N232" s="111" t="s">
        <v>43</v>
      </c>
      <c r="P232" s="112">
        <f>O232*H232</f>
        <v>0</v>
      </c>
      <c r="Q232" s="112">
        <v>0</v>
      </c>
      <c r="R232" s="112">
        <f>Q232*H232</f>
        <v>0</v>
      </c>
      <c r="S232" s="112">
        <v>0</v>
      </c>
      <c r="T232" s="113">
        <f>S232*H232</f>
        <v>0</v>
      </c>
      <c r="AR232" s="114" t="s">
        <v>111</v>
      </c>
      <c r="AT232" s="114" t="s">
        <v>107</v>
      </c>
      <c r="AU232" s="114" t="s">
        <v>80</v>
      </c>
      <c r="AY232" s="13" t="s">
        <v>112</v>
      </c>
      <c r="BE232" s="115">
        <f>IF(N232="základní",J232,0)</f>
        <v>0</v>
      </c>
      <c r="BF232" s="115">
        <f>IF(N232="snížená",J232,0)</f>
        <v>0</v>
      </c>
      <c r="BG232" s="115">
        <f>IF(N232="zákl. přenesená",J232,0)</f>
        <v>0</v>
      </c>
      <c r="BH232" s="115">
        <f>IF(N232="sníž. přenesená",J232,0)</f>
        <v>0</v>
      </c>
      <c r="BI232" s="115">
        <f>IF(N232="nulová",J232,0)</f>
        <v>0</v>
      </c>
      <c r="BJ232" s="13" t="s">
        <v>80</v>
      </c>
      <c r="BK232" s="115">
        <f>ROUND(I232*H232,2)</f>
        <v>0</v>
      </c>
      <c r="BL232" s="13" t="s">
        <v>111</v>
      </c>
      <c r="BM232" s="114" t="s">
        <v>463</v>
      </c>
    </row>
    <row r="233" spans="2:65" s="1" customFormat="1" ht="10">
      <c r="B233" s="28"/>
      <c r="D233" s="116" t="s">
        <v>113</v>
      </c>
      <c r="F233" s="117" t="s">
        <v>462</v>
      </c>
      <c r="I233" s="118"/>
      <c r="L233" s="28"/>
      <c r="M233" s="119"/>
      <c r="T233" s="49"/>
      <c r="AT233" s="13" t="s">
        <v>113</v>
      </c>
      <c r="AU233" s="13" t="s">
        <v>80</v>
      </c>
    </row>
    <row r="234" spans="2:65" s="10" customFormat="1" ht="25.9" customHeight="1">
      <c r="B234" s="127"/>
      <c r="D234" s="128" t="s">
        <v>71</v>
      </c>
      <c r="E234" s="129" t="s">
        <v>464</v>
      </c>
      <c r="F234" s="129" t="s">
        <v>465</v>
      </c>
      <c r="I234" s="130"/>
      <c r="J234" s="131">
        <f>BK234</f>
        <v>0</v>
      </c>
      <c r="L234" s="127"/>
      <c r="M234" s="132"/>
      <c r="P234" s="133">
        <f>SUM(P235:P244)</f>
        <v>0</v>
      </c>
      <c r="R234" s="133">
        <f>SUM(R235:R244)</f>
        <v>0</v>
      </c>
      <c r="T234" s="134">
        <f>SUM(T235:T244)</f>
        <v>0</v>
      </c>
      <c r="AR234" s="128" t="s">
        <v>80</v>
      </c>
      <c r="AT234" s="135" t="s">
        <v>71</v>
      </c>
      <c r="AU234" s="135" t="s">
        <v>72</v>
      </c>
      <c r="AY234" s="128" t="s">
        <v>112</v>
      </c>
      <c r="BK234" s="136">
        <f>SUM(BK235:BK244)</f>
        <v>0</v>
      </c>
    </row>
    <row r="235" spans="2:65" s="1" customFormat="1" ht="37.75" customHeight="1">
      <c r="B235" s="28"/>
      <c r="C235" s="103" t="s">
        <v>466</v>
      </c>
      <c r="D235" s="103" t="s">
        <v>107</v>
      </c>
      <c r="E235" s="104" t="s">
        <v>467</v>
      </c>
      <c r="F235" s="105" t="s">
        <v>468</v>
      </c>
      <c r="G235" s="106" t="s">
        <v>110</v>
      </c>
      <c r="H235" s="107">
        <v>1</v>
      </c>
      <c r="I235" s="108"/>
      <c r="J235" s="109">
        <f>ROUND(I235*H235,2)</f>
        <v>0</v>
      </c>
      <c r="K235" s="105" t="s">
        <v>19</v>
      </c>
      <c r="L235" s="28"/>
      <c r="M235" s="110" t="s">
        <v>19</v>
      </c>
      <c r="N235" s="111" t="s">
        <v>43</v>
      </c>
      <c r="P235" s="112">
        <f>O235*H235</f>
        <v>0</v>
      </c>
      <c r="Q235" s="112">
        <v>0</v>
      </c>
      <c r="R235" s="112">
        <f>Q235*H235</f>
        <v>0</v>
      </c>
      <c r="S235" s="112">
        <v>0</v>
      </c>
      <c r="T235" s="113">
        <f>S235*H235</f>
        <v>0</v>
      </c>
      <c r="AR235" s="114" t="s">
        <v>111</v>
      </c>
      <c r="AT235" s="114" t="s">
        <v>107</v>
      </c>
      <c r="AU235" s="114" t="s">
        <v>80</v>
      </c>
      <c r="AY235" s="13" t="s">
        <v>112</v>
      </c>
      <c r="BE235" s="115">
        <f>IF(N235="základní",J235,0)</f>
        <v>0</v>
      </c>
      <c r="BF235" s="115">
        <f>IF(N235="snížená",J235,0)</f>
        <v>0</v>
      </c>
      <c r="BG235" s="115">
        <f>IF(N235="zákl. přenesená",J235,0)</f>
        <v>0</v>
      </c>
      <c r="BH235" s="115">
        <f>IF(N235="sníž. přenesená",J235,0)</f>
        <v>0</v>
      </c>
      <c r="BI235" s="115">
        <f>IF(N235="nulová",J235,0)</f>
        <v>0</v>
      </c>
      <c r="BJ235" s="13" t="s">
        <v>80</v>
      </c>
      <c r="BK235" s="115">
        <f>ROUND(I235*H235,2)</f>
        <v>0</v>
      </c>
      <c r="BL235" s="13" t="s">
        <v>111</v>
      </c>
      <c r="BM235" s="114" t="s">
        <v>82</v>
      </c>
    </row>
    <row r="236" spans="2:65" s="1" customFormat="1" ht="27">
      <c r="B236" s="28"/>
      <c r="D236" s="116" t="s">
        <v>113</v>
      </c>
      <c r="F236" s="117" t="s">
        <v>469</v>
      </c>
      <c r="I236" s="118"/>
      <c r="L236" s="28"/>
      <c r="M236" s="119"/>
      <c r="T236" s="49"/>
      <c r="AT236" s="13" t="s">
        <v>113</v>
      </c>
      <c r="AU236" s="13" t="s">
        <v>80</v>
      </c>
    </row>
    <row r="237" spans="2:65" s="1" customFormat="1" ht="24.15" customHeight="1">
      <c r="B237" s="28"/>
      <c r="C237" s="103" t="s">
        <v>470</v>
      </c>
      <c r="D237" s="103" t="s">
        <v>107</v>
      </c>
      <c r="E237" s="104" t="s">
        <v>471</v>
      </c>
      <c r="F237" s="105" t="s">
        <v>472</v>
      </c>
      <c r="G237" s="106" t="s">
        <v>110</v>
      </c>
      <c r="H237" s="107">
        <v>1</v>
      </c>
      <c r="I237" s="108"/>
      <c r="J237" s="109">
        <f>ROUND(I237*H237,2)</f>
        <v>0</v>
      </c>
      <c r="K237" s="105" t="s">
        <v>19</v>
      </c>
      <c r="L237" s="28"/>
      <c r="M237" s="110" t="s">
        <v>19</v>
      </c>
      <c r="N237" s="111" t="s">
        <v>43</v>
      </c>
      <c r="P237" s="112">
        <f>O237*H237</f>
        <v>0</v>
      </c>
      <c r="Q237" s="112">
        <v>0</v>
      </c>
      <c r="R237" s="112">
        <f>Q237*H237</f>
        <v>0</v>
      </c>
      <c r="S237" s="112">
        <v>0</v>
      </c>
      <c r="T237" s="113">
        <f>S237*H237</f>
        <v>0</v>
      </c>
      <c r="AR237" s="114" t="s">
        <v>111</v>
      </c>
      <c r="AT237" s="114" t="s">
        <v>107</v>
      </c>
      <c r="AU237" s="114" t="s">
        <v>80</v>
      </c>
      <c r="AY237" s="13" t="s">
        <v>112</v>
      </c>
      <c r="BE237" s="115">
        <f>IF(N237="základní",J237,0)</f>
        <v>0</v>
      </c>
      <c r="BF237" s="115">
        <f>IF(N237="snížená",J237,0)</f>
        <v>0</v>
      </c>
      <c r="BG237" s="115">
        <f>IF(N237="zákl. přenesená",J237,0)</f>
        <v>0</v>
      </c>
      <c r="BH237" s="115">
        <f>IF(N237="sníž. přenesená",J237,0)</f>
        <v>0</v>
      </c>
      <c r="BI237" s="115">
        <f>IF(N237="nulová",J237,0)</f>
        <v>0</v>
      </c>
      <c r="BJ237" s="13" t="s">
        <v>80</v>
      </c>
      <c r="BK237" s="115">
        <f>ROUND(I237*H237,2)</f>
        <v>0</v>
      </c>
      <c r="BL237" s="13" t="s">
        <v>111</v>
      </c>
      <c r="BM237" s="114" t="s">
        <v>111</v>
      </c>
    </row>
    <row r="238" spans="2:65" s="1" customFormat="1" ht="18">
      <c r="B238" s="28"/>
      <c r="D238" s="116" t="s">
        <v>113</v>
      </c>
      <c r="F238" s="117" t="s">
        <v>473</v>
      </c>
      <c r="I238" s="118"/>
      <c r="L238" s="28"/>
      <c r="M238" s="119"/>
      <c r="T238" s="49"/>
      <c r="AT238" s="13" t="s">
        <v>113</v>
      </c>
      <c r="AU238" s="13" t="s">
        <v>80</v>
      </c>
    </row>
    <row r="239" spans="2:65" s="1" customFormat="1" ht="16.5" customHeight="1">
      <c r="B239" s="28"/>
      <c r="C239" s="103" t="s">
        <v>474</v>
      </c>
      <c r="D239" s="103" t="s">
        <v>107</v>
      </c>
      <c r="E239" s="104" t="s">
        <v>475</v>
      </c>
      <c r="F239" s="105" t="s">
        <v>19</v>
      </c>
      <c r="G239" s="106" t="s">
        <v>110</v>
      </c>
      <c r="H239" s="107">
        <v>3</v>
      </c>
      <c r="I239" s="108"/>
      <c r="J239" s="109">
        <f>ROUND(I239*H239,2)</f>
        <v>0</v>
      </c>
      <c r="K239" s="105" t="s">
        <v>19</v>
      </c>
      <c r="L239" s="28"/>
      <c r="M239" s="110" t="s">
        <v>19</v>
      </c>
      <c r="N239" s="111" t="s">
        <v>43</v>
      </c>
      <c r="P239" s="112">
        <f>O239*H239</f>
        <v>0</v>
      </c>
      <c r="Q239" s="112">
        <v>0</v>
      </c>
      <c r="R239" s="112">
        <f>Q239*H239</f>
        <v>0</v>
      </c>
      <c r="S239" s="112">
        <v>0</v>
      </c>
      <c r="T239" s="113">
        <f>S239*H239</f>
        <v>0</v>
      </c>
      <c r="AR239" s="114" t="s">
        <v>111</v>
      </c>
      <c r="AT239" s="114" t="s">
        <v>107</v>
      </c>
      <c r="AU239" s="114" t="s">
        <v>80</v>
      </c>
      <c r="AY239" s="13" t="s">
        <v>112</v>
      </c>
      <c r="BE239" s="115">
        <f>IF(N239="základní",J239,0)</f>
        <v>0</v>
      </c>
      <c r="BF239" s="115">
        <f>IF(N239="snížená",J239,0)</f>
        <v>0</v>
      </c>
      <c r="BG239" s="115">
        <f>IF(N239="zákl. přenesená",J239,0)</f>
        <v>0</v>
      </c>
      <c r="BH239" s="115">
        <f>IF(N239="sníž. přenesená",J239,0)</f>
        <v>0</v>
      </c>
      <c r="BI239" s="115">
        <f>IF(N239="nulová",J239,0)</f>
        <v>0</v>
      </c>
      <c r="BJ239" s="13" t="s">
        <v>80</v>
      </c>
      <c r="BK239" s="115">
        <f>ROUND(I239*H239,2)</f>
        <v>0</v>
      </c>
      <c r="BL239" s="13" t="s">
        <v>111</v>
      </c>
      <c r="BM239" s="114" t="s">
        <v>476</v>
      </c>
    </row>
    <row r="240" spans="2:65" s="1" customFormat="1" ht="10">
      <c r="B240" s="28"/>
      <c r="D240" s="116" t="s">
        <v>113</v>
      </c>
      <c r="F240" s="117" t="s">
        <v>477</v>
      </c>
      <c r="I240" s="118"/>
      <c r="L240" s="28"/>
      <c r="M240" s="119"/>
      <c r="T240" s="49"/>
      <c r="AT240" s="13" t="s">
        <v>113</v>
      </c>
      <c r="AU240" s="13" t="s">
        <v>80</v>
      </c>
    </row>
    <row r="241" spans="2:65" s="1" customFormat="1" ht="16.5" customHeight="1">
      <c r="B241" s="28"/>
      <c r="C241" s="103" t="s">
        <v>478</v>
      </c>
      <c r="D241" s="103" t="s">
        <v>107</v>
      </c>
      <c r="E241" s="104" t="s">
        <v>479</v>
      </c>
      <c r="F241" s="105" t="s">
        <v>19</v>
      </c>
      <c r="G241" s="106" t="s">
        <v>110</v>
      </c>
      <c r="H241" s="107">
        <v>3</v>
      </c>
      <c r="I241" s="108"/>
      <c r="J241" s="109">
        <f>ROUND(I241*H241,2)</f>
        <v>0</v>
      </c>
      <c r="K241" s="105" t="s">
        <v>19</v>
      </c>
      <c r="L241" s="28"/>
      <c r="M241" s="110" t="s">
        <v>19</v>
      </c>
      <c r="N241" s="111" t="s">
        <v>43</v>
      </c>
      <c r="P241" s="112">
        <f>O241*H241</f>
        <v>0</v>
      </c>
      <c r="Q241" s="112">
        <v>0</v>
      </c>
      <c r="R241" s="112">
        <f>Q241*H241</f>
        <v>0</v>
      </c>
      <c r="S241" s="112">
        <v>0</v>
      </c>
      <c r="T241" s="113">
        <f>S241*H241</f>
        <v>0</v>
      </c>
      <c r="AR241" s="114" t="s">
        <v>111</v>
      </c>
      <c r="AT241" s="114" t="s">
        <v>107</v>
      </c>
      <c r="AU241" s="114" t="s">
        <v>80</v>
      </c>
      <c r="AY241" s="13" t="s">
        <v>112</v>
      </c>
      <c r="BE241" s="115">
        <f>IF(N241="základní",J241,0)</f>
        <v>0</v>
      </c>
      <c r="BF241" s="115">
        <f>IF(N241="snížená",J241,0)</f>
        <v>0</v>
      </c>
      <c r="BG241" s="115">
        <f>IF(N241="zákl. přenesená",J241,0)</f>
        <v>0</v>
      </c>
      <c r="BH241" s="115">
        <f>IF(N241="sníž. přenesená",J241,0)</f>
        <v>0</v>
      </c>
      <c r="BI241" s="115">
        <f>IF(N241="nulová",J241,0)</f>
        <v>0</v>
      </c>
      <c r="BJ241" s="13" t="s">
        <v>80</v>
      </c>
      <c r="BK241" s="115">
        <f>ROUND(I241*H241,2)</f>
        <v>0</v>
      </c>
      <c r="BL241" s="13" t="s">
        <v>111</v>
      </c>
      <c r="BM241" s="114" t="s">
        <v>480</v>
      </c>
    </row>
    <row r="242" spans="2:65" s="1" customFormat="1" ht="10">
      <c r="B242" s="28"/>
      <c r="D242" s="116" t="s">
        <v>113</v>
      </c>
      <c r="F242" s="117" t="s">
        <v>481</v>
      </c>
      <c r="I242" s="118"/>
      <c r="L242" s="28"/>
      <c r="M242" s="119"/>
      <c r="T242" s="49"/>
      <c r="AT242" s="13" t="s">
        <v>113</v>
      </c>
      <c r="AU242" s="13" t="s">
        <v>80</v>
      </c>
    </row>
    <row r="243" spans="2:65" s="1" customFormat="1" ht="16.5" customHeight="1">
      <c r="B243" s="28"/>
      <c r="C243" s="103" t="s">
        <v>482</v>
      </c>
      <c r="D243" s="103" t="s">
        <v>107</v>
      </c>
      <c r="E243" s="104" t="s">
        <v>483</v>
      </c>
      <c r="F243" s="105" t="s">
        <v>19</v>
      </c>
      <c r="G243" s="106" t="s">
        <v>110</v>
      </c>
      <c r="H243" s="107">
        <v>2</v>
      </c>
      <c r="I243" s="108"/>
      <c r="J243" s="109">
        <f>ROUND(I243*H243,2)</f>
        <v>0</v>
      </c>
      <c r="K243" s="105" t="s">
        <v>19</v>
      </c>
      <c r="L243" s="28"/>
      <c r="M243" s="110" t="s">
        <v>19</v>
      </c>
      <c r="N243" s="111" t="s">
        <v>43</v>
      </c>
      <c r="P243" s="112">
        <f>O243*H243</f>
        <v>0</v>
      </c>
      <c r="Q243" s="112">
        <v>0</v>
      </c>
      <c r="R243" s="112">
        <f>Q243*H243</f>
        <v>0</v>
      </c>
      <c r="S243" s="112">
        <v>0</v>
      </c>
      <c r="T243" s="113">
        <f>S243*H243</f>
        <v>0</v>
      </c>
      <c r="AR243" s="114" t="s">
        <v>111</v>
      </c>
      <c r="AT243" s="114" t="s">
        <v>107</v>
      </c>
      <c r="AU243" s="114" t="s">
        <v>80</v>
      </c>
      <c r="AY243" s="13" t="s">
        <v>112</v>
      </c>
      <c r="BE243" s="115">
        <f>IF(N243="základní",J243,0)</f>
        <v>0</v>
      </c>
      <c r="BF243" s="115">
        <f>IF(N243="snížená",J243,0)</f>
        <v>0</v>
      </c>
      <c r="BG243" s="115">
        <f>IF(N243="zákl. přenesená",J243,0)</f>
        <v>0</v>
      </c>
      <c r="BH243" s="115">
        <f>IF(N243="sníž. přenesená",J243,0)</f>
        <v>0</v>
      </c>
      <c r="BI243" s="115">
        <f>IF(N243="nulová",J243,0)</f>
        <v>0</v>
      </c>
      <c r="BJ243" s="13" t="s">
        <v>80</v>
      </c>
      <c r="BK243" s="115">
        <f>ROUND(I243*H243,2)</f>
        <v>0</v>
      </c>
      <c r="BL243" s="13" t="s">
        <v>111</v>
      </c>
      <c r="BM243" s="114" t="s">
        <v>484</v>
      </c>
    </row>
    <row r="244" spans="2:65" s="1" customFormat="1" ht="10">
      <c r="B244" s="28"/>
      <c r="D244" s="116" t="s">
        <v>113</v>
      </c>
      <c r="F244" s="117" t="s">
        <v>485</v>
      </c>
      <c r="I244" s="118"/>
      <c r="L244" s="28"/>
      <c r="M244" s="119"/>
      <c r="T244" s="49"/>
      <c r="AT244" s="13" t="s">
        <v>113</v>
      </c>
      <c r="AU244" s="13" t="s">
        <v>80</v>
      </c>
    </row>
    <row r="245" spans="2:65" s="10" customFormat="1" ht="25.9" customHeight="1">
      <c r="B245" s="127"/>
      <c r="D245" s="128" t="s">
        <v>71</v>
      </c>
      <c r="E245" s="129" t="s">
        <v>486</v>
      </c>
      <c r="F245" s="129" t="s">
        <v>487</v>
      </c>
      <c r="I245" s="130"/>
      <c r="J245" s="131">
        <f>BK245</f>
        <v>0</v>
      </c>
      <c r="L245" s="127"/>
      <c r="M245" s="132"/>
      <c r="P245" s="133">
        <f>SUM(P246:P247)</f>
        <v>0</v>
      </c>
      <c r="R245" s="133">
        <f>SUM(R246:R247)</f>
        <v>0</v>
      </c>
      <c r="T245" s="134">
        <f>SUM(T246:T247)</f>
        <v>0</v>
      </c>
      <c r="AR245" s="128" t="s">
        <v>80</v>
      </c>
      <c r="AT245" s="135" t="s">
        <v>71</v>
      </c>
      <c r="AU245" s="135" t="s">
        <v>72</v>
      </c>
      <c r="AY245" s="128" t="s">
        <v>112</v>
      </c>
      <c r="BK245" s="136">
        <f>SUM(BK246:BK247)</f>
        <v>0</v>
      </c>
    </row>
    <row r="246" spans="2:65" s="1" customFormat="1" ht="44.25" customHeight="1">
      <c r="B246" s="28"/>
      <c r="C246" s="103" t="s">
        <v>488</v>
      </c>
      <c r="D246" s="103" t="s">
        <v>107</v>
      </c>
      <c r="E246" s="104" t="s">
        <v>489</v>
      </c>
      <c r="F246" s="105" t="s">
        <v>490</v>
      </c>
      <c r="G246" s="106" t="s">
        <v>110</v>
      </c>
      <c r="H246" s="107">
        <v>2</v>
      </c>
      <c r="I246" s="108"/>
      <c r="J246" s="109">
        <f>ROUND(I246*H246,2)</f>
        <v>0</v>
      </c>
      <c r="K246" s="105" t="s">
        <v>19</v>
      </c>
      <c r="L246" s="28"/>
      <c r="M246" s="110" t="s">
        <v>19</v>
      </c>
      <c r="N246" s="111" t="s">
        <v>43</v>
      </c>
      <c r="P246" s="112">
        <f>O246*H246</f>
        <v>0</v>
      </c>
      <c r="Q246" s="112">
        <v>0</v>
      </c>
      <c r="R246" s="112">
        <f>Q246*H246</f>
        <v>0</v>
      </c>
      <c r="S246" s="112">
        <v>0</v>
      </c>
      <c r="T246" s="113">
        <f>S246*H246</f>
        <v>0</v>
      </c>
      <c r="AR246" s="114" t="s">
        <v>111</v>
      </c>
      <c r="AT246" s="114" t="s">
        <v>107</v>
      </c>
      <c r="AU246" s="114" t="s">
        <v>80</v>
      </c>
      <c r="AY246" s="13" t="s">
        <v>112</v>
      </c>
      <c r="BE246" s="115">
        <f>IF(N246="základní",J246,0)</f>
        <v>0</v>
      </c>
      <c r="BF246" s="115">
        <f>IF(N246="snížená",J246,0)</f>
        <v>0</v>
      </c>
      <c r="BG246" s="115">
        <f>IF(N246="zákl. přenesená",J246,0)</f>
        <v>0</v>
      </c>
      <c r="BH246" s="115">
        <f>IF(N246="sníž. přenesená",J246,0)</f>
        <v>0</v>
      </c>
      <c r="BI246" s="115">
        <f>IF(N246="nulová",J246,0)</f>
        <v>0</v>
      </c>
      <c r="BJ246" s="13" t="s">
        <v>80</v>
      </c>
      <c r="BK246" s="115">
        <f>ROUND(I246*H246,2)</f>
        <v>0</v>
      </c>
      <c r="BL246" s="13" t="s">
        <v>111</v>
      </c>
      <c r="BM246" s="114" t="s">
        <v>121</v>
      </c>
    </row>
    <row r="247" spans="2:65" s="1" customFormat="1" ht="27">
      <c r="B247" s="28"/>
      <c r="D247" s="116" t="s">
        <v>113</v>
      </c>
      <c r="F247" s="117" t="s">
        <v>491</v>
      </c>
      <c r="I247" s="118"/>
      <c r="L247" s="28"/>
      <c r="M247" s="120"/>
      <c r="N247" s="121"/>
      <c r="O247" s="121"/>
      <c r="P247" s="121"/>
      <c r="Q247" s="121"/>
      <c r="R247" s="121"/>
      <c r="S247" s="121"/>
      <c r="T247" s="122"/>
      <c r="AT247" s="13" t="s">
        <v>113</v>
      </c>
      <c r="AU247" s="13" t="s">
        <v>80</v>
      </c>
    </row>
    <row r="248" spans="2:65" s="1" customFormat="1" ht="7" customHeight="1">
      <c r="B248" s="37"/>
      <c r="C248" s="38"/>
      <c r="D248" s="38"/>
      <c r="E248" s="38"/>
      <c r="F248" s="38"/>
      <c r="G248" s="38"/>
      <c r="H248" s="38"/>
      <c r="I248" s="38"/>
      <c r="J248" s="38"/>
      <c r="K248" s="38"/>
      <c r="L248" s="28"/>
    </row>
  </sheetData>
  <sheetProtection algorithmName="SHA-512" hashValue="a5cWHQ+9s7ExZ5ovzwpg3THKwUENJMnOFC7VOspytDcRx/wFt3mcBMWyeXiP/OOH+GdcxkXw77lgG2HdMcG7jA==" saltValue="44jhdkp9f3Fv34cJi19toHL1Azbi9MtBVSeYUpR78h0fOdxX6didGv9wiCBkbJNt37Q9jL/4fiVSWpCqk0jVyg==" spinCount="100000" sheet="1" objects="1" scenarios="1" formatColumns="0" formatRows="0" autoFilter="0"/>
  <autoFilter ref="C85:K247" xr:uid="{00000000-0009-0000-0000-000002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5"/>
  <cols>
    <col min="1" max="1" width="8.33203125" style="137" customWidth="1"/>
    <col min="2" max="2" width="1.6640625" style="137" customWidth="1"/>
    <col min="3" max="4" width="5" style="137" customWidth="1"/>
    <col min="5" max="5" width="11.6640625" style="137" customWidth="1"/>
    <col min="6" max="6" width="9.109375" style="137" customWidth="1"/>
    <col min="7" max="7" width="5" style="137" customWidth="1"/>
    <col min="8" max="8" width="77.77734375" style="137" customWidth="1"/>
    <col min="9" max="10" width="20" style="137" customWidth="1"/>
    <col min="11" max="11" width="1.6640625" style="137" customWidth="1"/>
  </cols>
  <sheetData>
    <row r="1" spans="2:11" customFormat="1" ht="37.5" customHeight="1"/>
    <row r="2" spans="2:11" customFormat="1" ht="7.5" customHeight="1">
      <c r="B2" s="138"/>
      <c r="C2" s="139"/>
      <c r="D2" s="139"/>
      <c r="E2" s="139"/>
      <c r="F2" s="139"/>
      <c r="G2" s="139"/>
      <c r="H2" s="139"/>
      <c r="I2" s="139"/>
      <c r="J2" s="139"/>
      <c r="K2" s="140"/>
    </row>
    <row r="3" spans="2:11" s="11" customFormat="1" ht="45" customHeight="1">
      <c r="B3" s="141"/>
      <c r="C3" s="265" t="s">
        <v>492</v>
      </c>
      <c r="D3" s="265"/>
      <c r="E3" s="265"/>
      <c r="F3" s="265"/>
      <c r="G3" s="265"/>
      <c r="H3" s="265"/>
      <c r="I3" s="265"/>
      <c r="J3" s="265"/>
      <c r="K3" s="142"/>
    </row>
    <row r="4" spans="2:11" customFormat="1" ht="25.5" customHeight="1">
      <c r="B4" s="143"/>
      <c r="C4" s="264" t="s">
        <v>493</v>
      </c>
      <c r="D4" s="264"/>
      <c r="E4" s="264"/>
      <c r="F4" s="264"/>
      <c r="G4" s="264"/>
      <c r="H4" s="264"/>
      <c r="I4" s="264"/>
      <c r="J4" s="264"/>
      <c r="K4" s="144"/>
    </row>
    <row r="5" spans="2:11" customFormat="1" ht="5.25" customHeight="1">
      <c r="B5" s="143"/>
      <c r="C5" s="145"/>
      <c r="D5" s="145"/>
      <c r="E5" s="145"/>
      <c r="F5" s="145"/>
      <c r="G5" s="145"/>
      <c r="H5" s="145"/>
      <c r="I5" s="145"/>
      <c r="J5" s="145"/>
      <c r="K5" s="144"/>
    </row>
    <row r="6" spans="2:11" customFormat="1" ht="15" customHeight="1">
      <c r="B6" s="143"/>
      <c r="C6" s="263" t="s">
        <v>494</v>
      </c>
      <c r="D6" s="263"/>
      <c r="E6" s="263"/>
      <c r="F6" s="263"/>
      <c r="G6" s="263"/>
      <c r="H6" s="263"/>
      <c r="I6" s="263"/>
      <c r="J6" s="263"/>
      <c r="K6" s="144"/>
    </row>
    <row r="7" spans="2:11" customFormat="1" ht="15" customHeight="1">
      <c r="B7" s="147"/>
      <c r="C7" s="263" t="s">
        <v>495</v>
      </c>
      <c r="D7" s="263"/>
      <c r="E7" s="263"/>
      <c r="F7" s="263"/>
      <c r="G7" s="263"/>
      <c r="H7" s="263"/>
      <c r="I7" s="263"/>
      <c r="J7" s="263"/>
      <c r="K7" s="144"/>
    </row>
    <row r="8" spans="2:11" customFormat="1" ht="12.75" customHeight="1">
      <c r="B8" s="147"/>
      <c r="C8" s="146"/>
      <c r="D8" s="146"/>
      <c r="E8" s="146"/>
      <c r="F8" s="146"/>
      <c r="G8" s="146"/>
      <c r="H8" s="146"/>
      <c r="I8" s="146"/>
      <c r="J8" s="146"/>
      <c r="K8" s="144"/>
    </row>
    <row r="9" spans="2:11" customFormat="1" ht="15" customHeight="1">
      <c r="B9" s="147"/>
      <c r="C9" s="263" t="s">
        <v>496</v>
      </c>
      <c r="D9" s="263"/>
      <c r="E9" s="263"/>
      <c r="F9" s="263"/>
      <c r="G9" s="263"/>
      <c r="H9" s="263"/>
      <c r="I9" s="263"/>
      <c r="J9" s="263"/>
      <c r="K9" s="144"/>
    </row>
    <row r="10" spans="2:11" customFormat="1" ht="15" customHeight="1">
      <c r="B10" s="147"/>
      <c r="C10" s="146"/>
      <c r="D10" s="263" t="s">
        <v>497</v>
      </c>
      <c r="E10" s="263"/>
      <c r="F10" s="263"/>
      <c r="G10" s="263"/>
      <c r="H10" s="263"/>
      <c r="I10" s="263"/>
      <c r="J10" s="263"/>
      <c r="K10" s="144"/>
    </row>
    <row r="11" spans="2:11" customFormat="1" ht="15" customHeight="1">
      <c r="B11" s="147"/>
      <c r="C11" s="148"/>
      <c r="D11" s="263" t="s">
        <v>498</v>
      </c>
      <c r="E11" s="263"/>
      <c r="F11" s="263"/>
      <c r="G11" s="263"/>
      <c r="H11" s="263"/>
      <c r="I11" s="263"/>
      <c r="J11" s="263"/>
      <c r="K11" s="144"/>
    </row>
    <row r="12" spans="2:11" customFormat="1" ht="15" customHeight="1">
      <c r="B12" s="147"/>
      <c r="C12" s="148"/>
      <c r="D12" s="146"/>
      <c r="E12" s="146"/>
      <c r="F12" s="146"/>
      <c r="G12" s="146"/>
      <c r="H12" s="146"/>
      <c r="I12" s="146"/>
      <c r="J12" s="146"/>
      <c r="K12" s="144"/>
    </row>
    <row r="13" spans="2:11" customFormat="1" ht="15" customHeight="1">
      <c r="B13" s="147"/>
      <c r="C13" s="148"/>
      <c r="D13" s="149" t="s">
        <v>499</v>
      </c>
      <c r="E13" s="146"/>
      <c r="F13" s="146"/>
      <c r="G13" s="146"/>
      <c r="H13" s="146"/>
      <c r="I13" s="146"/>
      <c r="J13" s="146"/>
      <c r="K13" s="144"/>
    </row>
    <row r="14" spans="2:11" customFormat="1" ht="12.75" customHeight="1">
      <c r="B14" s="147"/>
      <c r="C14" s="148"/>
      <c r="D14" s="148"/>
      <c r="E14" s="148"/>
      <c r="F14" s="148"/>
      <c r="G14" s="148"/>
      <c r="H14" s="148"/>
      <c r="I14" s="148"/>
      <c r="J14" s="148"/>
      <c r="K14" s="144"/>
    </row>
    <row r="15" spans="2:11" customFormat="1" ht="15" customHeight="1">
      <c r="B15" s="147"/>
      <c r="C15" s="148"/>
      <c r="D15" s="263" t="s">
        <v>500</v>
      </c>
      <c r="E15" s="263"/>
      <c r="F15" s="263"/>
      <c r="G15" s="263"/>
      <c r="H15" s="263"/>
      <c r="I15" s="263"/>
      <c r="J15" s="263"/>
      <c r="K15" s="144"/>
    </row>
    <row r="16" spans="2:11" customFormat="1" ht="15" customHeight="1">
      <c r="B16" s="147"/>
      <c r="C16" s="148"/>
      <c r="D16" s="263" t="s">
        <v>501</v>
      </c>
      <c r="E16" s="263"/>
      <c r="F16" s="263"/>
      <c r="G16" s="263"/>
      <c r="H16" s="263"/>
      <c r="I16" s="263"/>
      <c r="J16" s="263"/>
      <c r="K16" s="144"/>
    </row>
    <row r="17" spans="2:11" customFormat="1" ht="15" customHeight="1">
      <c r="B17" s="147"/>
      <c r="C17" s="148"/>
      <c r="D17" s="263" t="s">
        <v>502</v>
      </c>
      <c r="E17" s="263"/>
      <c r="F17" s="263"/>
      <c r="G17" s="263"/>
      <c r="H17" s="263"/>
      <c r="I17" s="263"/>
      <c r="J17" s="263"/>
      <c r="K17" s="144"/>
    </row>
    <row r="18" spans="2:11" customFormat="1" ht="15" customHeight="1">
      <c r="B18" s="147"/>
      <c r="C18" s="148"/>
      <c r="D18" s="148"/>
      <c r="E18" s="150" t="s">
        <v>79</v>
      </c>
      <c r="F18" s="263" t="s">
        <v>503</v>
      </c>
      <c r="G18" s="263"/>
      <c r="H18" s="263"/>
      <c r="I18" s="263"/>
      <c r="J18" s="263"/>
      <c r="K18" s="144"/>
    </row>
    <row r="19" spans="2:11" customFormat="1" ht="15" customHeight="1">
      <c r="B19" s="147"/>
      <c r="C19" s="148"/>
      <c r="D19" s="148"/>
      <c r="E19" s="150" t="s">
        <v>504</v>
      </c>
      <c r="F19" s="263" t="s">
        <v>505</v>
      </c>
      <c r="G19" s="263"/>
      <c r="H19" s="263"/>
      <c r="I19" s="263"/>
      <c r="J19" s="263"/>
      <c r="K19" s="144"/>
    </row>
    <row r="20" spans="2:11" customFormat="1" ht="15" customHeight="1">
      <c r="B20" s="147"/>
      <c r="C20" s="148"/>
      <c r="D20" s="148"/>
      <c r="E20" s="150" t="s">
        <v>506</v>
      </c>
      <c r="F20" s="263" t="s">
        <v>507</v>
      </c>
      <c r="G20" s="263"/>
      <c r="H20" s="263"/>
      <c r="I20" s="263"/>
      <c r="J20" s="263"/>
      <c r="K20" s="144"/>
    </row>
    <row r="21" spans="2:11" customFormat="1" ht="15" customHeight="1">
      <c r="B21" s="147"/>
      <c r="C21" s="148"/>
      <c r="D21" s="148"/>
      <c r="E21" s="150" t="s">
        <v>508</v>
      </c>
      <c r="F21" s="263" t="s">
        <v>509</v>
      </c>
      <c r="G21" s="263"/>
      <c r="H21" s="263"/>
      <c r="I21" s="263"/>
      <c r="J21" s="263"/>
      <c r="K21" s="144"/>
    </row>
    <row r="22" spans="2:11" customFormat="1" ht="15" customHeight="1">
      <c r="B22" s="147"/>
      <c r="C22" s="148"/>
      <c r="D22" s="148"/>
      <c r="E22" s="150" t="s">
        <v>510</v>
      </c>
      <c r="F22" s="263" t="s">
        <v>511</v>
      </c>
      <c r="G22" s="263"/>
      <c r="H22" s="263"/>
      <c r="I22" s="263"/>
      <c r="J22" s="263"/>
      <c r="K22" s="144"/>
    </row>
    <row r="23" spans="2:11" customFormat="1" ht="15" customHeight="1">
      <c r="B23" s="147"/>
      <c r="C23" s="148"/>
      <c r="D23" s="148"/>
      <c r="E23" s="150" t="s">
        <v>512</v>
      </c>
      <c r="F23" s="263" t="s">
        <v>513</v>
      </c>
      <c r="G23" s="263"/>
      <c r="H23" s="263"/>
      <c r="I23" s="263"/>
      <c r="J23" s="263"/>
      <c r="K23" s="144"/>
    </row>
    <row r="24" spans="2:11" customFormat="1" ht="12.75" customHeight="1">
      <c r="B24" s="147"/>
      <c r="C24" s="148"/>
      <c r="D24" s="148"/>
      <c r="E24" s="148"/>
      <c r="F24" s="148"/>
      <c r="G24" s="148"/>
      <c r="H24" s="148"/>
      <c r="I24" s="148"/>
      <c r="J24" s="148"/>
      <c r="K24" s="144"/>
    </row>
    <row r="25" spans="2:11" customFormat="1" ht="15" customHeight="1">
      <c r="B25" s="147"/>
      <c r="C25" s="263" t="s">
        <v>514</v>
      </c>
      <c r="D25" s="263"/>
      <c r="E25" s="263"/>
      <c r="F25" s="263"/>
      <c r="G25" s="263"/>
      <c r="H25" s="263"/>
      <c r="I25" s="263"/>
      <c r="J25" s="263"/>
      <c r="K25" s="144"/>
    </row>
    <row r="26" spans="2:11" customFormat="1" ht="15" customHeight="1">
      <c r="B26" s="147"/>
      <c r="C26" s="263" t="s">
        <v>515</v>
      </c>
      <c r="D26" s="263"/>
      <c r="E26" s="263"/>
      <c r="F26" s="263"/>
      <c r="G26" s="263"/>
      <c r="H26" s="263"/>
      <c r="I26" s="263"/>
      <c r="J26" s="263"/>
      <c r="K26" s="144"/>
    </row>
    <row r="27" spans="2:11" customFormat="1" ht="15" customHeight="1">
      <c r="B27" s="147"/>
      <c r="C27" s="146"/>
      <c r="D27" s="263" t="s">
        <v>516</v>
      </c>
      <c r="E27" s="263"/>
      <c r="F27" s="263"/>
      <c r="G27" s="263"/>
      <c r="H27" s="263"/>
      <c r="I27" s="263"/>
      <c r="J27" s="263"/>
      <c r="K27" s="144"/>
    </row>
    <row r="28" spans="2:11" customFormat="1" ht="15" customHeight="1">
      <c r="B28" s="147"/>
      <c r="C28" s="148"/>
      <c r="D28" s="263" t="s">
        <v>517</v>
      </c>
      <c r="E28" s="263"/>
      <c r="F28" s="263"/>
      <c r="G28" s="263"/>
      <c r="H28" s="263"/>
      <c r="I28" s="263"/>
      <c r="J28" s="263"/>
      <c r="K28" s="144"/>
    </row>
    <row r="29" spans="2:11" customFormat="1" ht="12.75" customHeight="1">
      <c r="B29" s="147"/>
      <c r="C29" s="148"/>
      <c r="D29" s="148"/>
      <c r="E29" s="148"/>
      <c r="F29" s="148"/>
      <c r="G29" s="148"/>
      <c r="H29" s="148"/>
      <c r="I29" s="148"/>
      <c r="J29" s="148"/>
      <c r="K29" s="144"/>
    </row>
    <row r="30" spans="2:11" customFormat="1" ht="15" customHeight="1">
      <c r="B30" s="147"/>
      <c r="C30" s="148"/>
      <c r="D30" s="263" t="s">
        <v>518</v>
      </c>
      <c r="E30" s="263"/>
      <c r="F30" s="263"/>
      <c r="G30" s="263"/>
      <c r="H30" s="263"/>
      <c r="I30" s="263"/>
      <c r="J30" s="263"/>
      <c r="K30" s="144"/>
    </row>
    <row r="31" spans="2:11" customFormat="1" ht="15" customHeight="1">
      <c r="B31" s="147"/>
      <c r="C31" s="148"/>
      <c r="D31" s="263" t="s">
        <v>519</v>
      </c>
      <c r="E31" s="263"/>
      <c r="F31" s="263"/>
      <c r="G31" s="263"/>
      <c r="H31" s="263"/>
      <c r="I31" s="263"/>
      <c r="J31" s="263"/>
      <c r="K31" s="144"/>
    </row>
    <row r="32" spans="2:11" customFormat="1" ht="12.75" customHeight="1">
      <c r="B32" s="147"/>
      <c r="C32" s="148"/>
      <c r="D32" s="148"/>
      <c r="E32" s="148"/>
      <c r="F32" s="148"/>
      <c r="G32" s="148"/>
      <c r="H32" s="148"/>
      <c r="I32" s="148"/>
      <c r="J32" s="148"/>
      <c r="K32" s="144"/>
    </row>
    <row r="33" spans="2:11" customFormat="1" ht="15" customHeight="1">
      <c r="B33" s="147"/>
      <c r="C33" s="148"/>
      <c r="D33" s="263" t="s">
        <v>520</v>
      </c>
      <c r="E33" s="263"/>
      <c r="F33" s="263"/>
      <c r="G33" s="263"/>
      <c r="H33" s="263"/>
      <c r="I33" s="263"/>
      <c r="J33" s="263"/>
      <c r="K33" s="144"/>
    </row>
    <row r="34" spans="2:11" customFormat="1" ht="15" customHeight="1">
      <c r="B34" s="147"/>
      <c r="C34" s="148"/>
      <c r="D34" s="263" t="s">
        <v>521</v>
      </c>
      <c r="E34" s="263"/>
      <c r="F34" s="263"/>
      <c r="G34" s="263"/>
      <c r="H34" s="263"/>
      <c r="I34" s="263"/>
      <c r="J34" s="263"/>
      <c r="K34" s="144"/>
    </row>
    <row r="35" spans="2:11" customFormat="1" ht="15" customHeight="1">
      <c r="B35" s="147"/>
      <c r="C35" s="148"/>
      <c r="D35" s="263" t="s">
        <v>522</v>
      </c>
      <c r="E35" s="263"/>
      <c r="F35" s="263"/>
      <c r="G35" s="263"/>
      <c r="H35" s="263"/>
      <c r="I35" s="263"/>
      <c r="J35" s="263"/>
      <c r="K35" s="144"/>
    </row>
    <row r="36" spans="2:11" customFormat="1" ht="15" customHeight="1">
      <c r="B36" s="147"/>
      <c r="C36" s="148"/>
      <c r="D36" s="146"/>
      <c r="E36" s="149" t="s">
        <v>95</v>
      </c>
      <c r="F36" s="146"/>
      <c r="G36" s="263" t="s">
        <v>523</v>
      </c>
      <c r="H36" s="263"/>
      <c r="I36" s="263"/>
      <c r="J36" s="263"/>
      <c r="K36" s="144"/>
    </row>
    <row r="37" spans="2:11" customFormat="1" ht="30.75" customHeight="1">
      <c r="B37" s="147"/>
      <c r="C37" s="148"/>
      <c r="D37" s="146"/>
      <c r="E37" s="149" t="s">
        <v>524</v>
      </c>
      <c r="F37" s="146"/>
      <c r="G37" s="263" t="s">
        <v>525</v>
      </c>
      <c r="H37" s="263"/>
      <c r="I37" s="263"/>
      <c r="J37" s="263"/>
      <c r="K37" s="144"/>
    </row>
    <row r="38" spans="2:11" customFormat="1" ht="15" customHeight="1">
      <c r="B38" s="147"/>
      <c r="C38" s="148"/>
      <c r="D38" s="146"/>
      <c r="E38" s="149" t="s">
        <v>53</v>
      </c>
      <c r="F38" s="146"/>
      <c r="G38" s="263" t="s">
        <v>526</v>
      </c>
      <c r="H38" s="263"/>
      <c r="I38" s="263"/>
      <c r="J38" s="263"/>
      <c r="K38" s="144"/>
    </row>
    <row r="39" spans="2:11" customFormat="1" ht="15" customHeight="1">
      <c r="B39" s="147"/>
      <c r="C39" s="148"/>
      <c r="D39" s="146"/>
      <c r="E39" s="149" t="s">
        <v>54</v>
      </c>
      <c r="F39" s="146"/>
      <c r="G39" s="263" t="s">
        <v>527</v>
      </c>
      <c r="H39" s="263"/>
      <c r="I39" s="263"/>
      <c r="J39" s="263"/>
      <c r="K39" s="144"/>
    </row>
    <row r="40" spans="2:11" customFormat="1" ht="15" customHeight="1">
      <c r="B40" s="147"/>
      <c r="C40" s="148"/>
      <c r="D40" s="146"/>
      <c r="E40" s="149" t="s">
        <v>96</v>
      </c>
      <c r="F40" s="146"/>
      <c r="G40" s="263" t="s">
        <v>528</v>
      </c>
      <c r="H40" s="263"/>
      <c r="I40" s="263"/>
      <c r="J40" s="263"/>
      <c r="K40" s="144"/>
    </row>
    <row r="41" spans="2:11" customFormat="1" ht="15" customHeight="1">
      <c r="B41" s="147"/>
      <c r="C41" s="148"/>
      <c r="D41" s="146"/>
      <c r="E41" s="149" t="s">
        <v>97</v>
      </c>
      <c r="F41" s="146"/>
      <c r="G41" s="263" t="s">
        <v>529</v>
      </c>
      <c r="H41" s="263"/>
      <c r="I41" s="263"/>
      <c r="J41" s="263"/>
      <c r="K41" s="144"/>
    </row>
    <row r="42" spans="2:11" customFormat="1" ht="15" customHeight="1">
      <c r="B42" s="147"/>
      <c r="C42" s="148"/>
      <c r="D42" s="146"/>
      <c r="E42" s="149" t="s">
        <v>530</v>
      </c>
      <c r="F42" s="146"/>
      <c r="G42" s="263" t="s">
        <v>531</v>
      </c>
      <c r="H42" s="263"/>
      <c r="I42" s="263"/>
      <c r="J42" s="263"/>
      <c r="K42" s="144"/>
    </row>
    <row r="43" spans="2:11" customFormat="1" ht="15" customHeight="1">
      <c r="B43" s="147"/>
      <c r="C43" s="148"/>
      <c r="D43" s="146"/>
      <c r="E43" s="149"/>
      <c r="F43" s="146"/>
      <c r="G43" s="263" t="s">
        <v>532</v>
      </c>
      <c r="H43" s="263"/>
      <c r="I43" s="263"/>
      <c r="J43" s="263"/>
      <c r="K43" s="144"/>
    </row>
    <row r="44" spans="2:11" customFormat="1" ht="15" customHeight="1">
      <c r="B44" s="147"/>
      <c r="C44" s="148"/>
      <c r="D44" s="146"/>
      <c r="E44" s="149" t="s">
        <v>533</v>
      </c>
      <c r="F44" s="146"/>
      <c r="G44" s="263" t="s">
        <v>534</v>
      </c>
      <c r="H44" s="263"/>
      <c r="I44" s="263"/>
      <c r="J44" s="263"/>
      <c r="K44" s="144"/>
    </row>
    <row r="45" spans="2:11" customFormat="1" ht="15" customHeight="1">
      <c r="B45" s="147"/>
      <c r="C45" s="148"/>
      <c r="D45" s="146"/>
      <c r="E45" s="149" t="s">
        <v>99</v>
      </c>
      <c r="F45" s="146"/>
      <c r="G45" s="263" t="s">
        <v>535</v>
      </c>
      <c r="H45" s="263"/>
      <c r="I45" s="263"/>
      <c r="J45" s="263"/>
      <c r="K45" s="144"/>
    </row>
    <row r="46" spans="2:11" customFormat="1" ht="12.75" customHeight="1">
      <c r="B46" s="147"/>
      <c r="C46" s="148"/>
      <c r="D46" s="146"/>
      <c r="E46" s="146"/>
      <c r="F46" s="146"/>
      <c r="G46" s="146"/>
      <c r="H46" s="146"/>
      <c r="I46" s="146"/>
      <c r="J46" s="146"/>
      <c r="K46" s="144"/>
    </row>
    <row r="47" spans="2:11" customFormat="1" ht="15" customHeight="1">
      <c r="B47" s="147"/>
      <c r="C47" s="148"/>
      <c r="D47" s="263" t="s">
        <v>536</v>
      </c>
      <c r="E47" s="263"/>
      <c r="F47" s="263"/>
      <c r="G47" s="263"/>
      <c r="H47" s="263"/>
      <c r="I47" s="263"/>
      <c r="J47" s="263"/>
      <c r="K47" s="144"/>
    </row>
    <row r="48" spans="2:11" customFormat="1" ht="15" customHeight="1">
      <c r="B48" s="147"/>
      <c r="C48" s="148"/>
      <c r="D48" s="148"/>
      <c r="E48" s="263" t="s">
        <v>537</v>
      </c>
      <c r="F48" s="263"/>
      <c r="G48" s="263"/>
      <c r="H48" s="263"/>
      <c r="I48" s="263"/>
      <c r="J48" s="263"/>
      <c r="K48" s="144"/>
    </row>
    <row r="49" spans="2:11" customFormat="1" ht="15" customHeight="1">
      <c r="B49" s="147"/>
      <c r="C49" s="148"/>
      <c r="D49" s="148"/>
      <c r="E49" s="263" t="s">
        <v>538</v>
      </c>
      <c r="F49" s="263"/>
      <c r="G49" s="263"/>
      <c r="H49" s="263"/>
      <c r="I49" s="263"/>
      <c r="J49" s="263"/>
      <c r="K49" s="144"/>
    </row>
    <row r="50" spans="2:11" customFormat="1" ht="15" customHeight="1">
      <c r="B50" s="147"/>
      <c r="C50" s="148"/>
      <c r="D50" s="148"/>
      <c r="E50" s="263" t="s">
        <v>539</v>
      </c>
      <c r="F50" s="263"/>
      <c r="G50" s="263"/>
      <c r="H50" s="263"/>
      <c r="I50" s="263"/>
      <c r="J50" s="263"/>
      <c r="K50" s="144"/>
    </row>
    <row r="51" spans="2:11" customFormat="1" ht="15" customHeight="1">
      <c r="B51" s="147"/>
      <c r="C51" s="148"/>
      <c r="D51" s="263" t="s">
        <v>540</v>
      </c>
      <c r="E51" s="263"/>
      <c r="F51" s="263"/>
      <c r="G51" s="263"/>
      <c r="H51" s="263"/>
      <c r="I51" s="263"/>
      <c r="J51" s="263"/>
      <c r="K51" s="144"/>
    </row>
    <row r="52" spans="2:11" customFormat="1" ht="25.5" customHeight="1">
      <c r="B52" s="143"/>
      <c r="C52" s="264" t="s">
        <v>541</v>
      </c>
      <c r="D52" s="264"/>
      <c r="E52" s="264"/>
      <c r="F52" s="264"/>
      <c r="G52" s="264"/>
      <c r="H52" s="264"/>
      <c r="I52" s="264"/>
      <c r="J52" s="264"/>
      <c r="K52" s="144"/>
    </row>
    <row r="53" spans="2:11" customFormat="1" ht="5.25" customHeight="1">
      <c r="B53" s="143"/>
      <c r="C53" s="145"/>
      <c r="D53" s="145"/>
      <c r="E53" s="145"/>
      <c r="F53" s="145"/>
      <c r="G53" s="145"/>
      <c r="H53" s="145"/>
      <c r="I53" s="145"/>
      <c r="J53" s="145"/>
      <c r="K53" s="144"/>
    </row>
    <row r="54" spans="2:11" customFormat="1" ht="15" customHeight="1">
      <c r="B54" s="143"/>
      <c r="C54" s="263" t="s">
        <v>542</v>
      </c>
      <c r="D54" s="263"/>
      <c r="E54" s="263"/>
      <c r="F54" s="263"/>
      <c r="G54" s="263"/>
      <c r="H54" s="263"/>
      <c r="I54" s="263"/>
      <c r="J54" s="263"/>
      <c r="K54" s="144"/>
    </row>
    <row r="55" spans="2:11" customFormat="1" ht="15" customHeight="1">
      <c r="B55" s="143"/>
      <c r="C55" s="263" t="s">
        <v>543</v>
      </c>
      <c r="D55" s="263"/>
      <c r="E55" s="263"/>
      <c r="F55" s="263"/>
      <c r="G55" s="263"/>
      <c r="H55" s="263"/>
      <c r="I55" s="263"/>
      <c r="J55" s="263"/>
      <c r="K55" s="144"/>
    </row>
    <row r="56" spans="2:11" customFormat="1" ht="12.75" customHeight="1">
      <c r="B56" s="143"/>
      <c r="C56" s="146"/>
      <c r="D56" s="146"/>
      <c r="E56" s="146"/>
      <c r="F56" s="146"/>
      <c r="G56" s="146"/>
      <c r="H56" s="146"/>
      <c r="I56" s="146"/>
      <c r="J56" s="146"/>
      <c r="K56" s="144"/>
    </row>
    <row r="57" spans="2:11" customFormat="1" ht="15" customHeight="1">
      <c r="B57" s="143"/>
      <c r="C57" s="263" t="s">
        <v>544</v>
      </c>
      <c r="D57" s="263"/>
      <c r="E57" s="263"/>
      <c r="F57" s="263"/>
      <c r="G57" s="263"/>
      <c r="H57" s="263"/>
      <c r="I57" s="263"/>
      <c r="J57" s="263"/>
      <c r="K57" s="144"/>
    </row>
    <row r="58" spans="2:11" customFormat="1" ht="15" customHeight="1">
      <c r="B58" s="143"/>
      <c r="C58" s="148"/>
      <c r="D58" s="263" t="s">
        <v>545</v>
      </c>
      <c r="E58" s="263"/>
      <c r="F58" s="263"/>
      <c r="G58" s="263"/>
      <c r="H58" s="263"/>
      <c r="I58" s="263"/>
      <c r="J58" s="263"/>
      <c r="K58" s="144"/>
    </row>
    <row r="59" spans="2:11" customFormat="1" ht="15" customHeight="1">
      <c r="B59" s="143"/>
      <c r="C59" s="148"/>
      <c r="D59" s="263" t="s">
        <v>546</v>
      </c>
      <c r="E59" s="263"/>
      <c r="F59" s="263"/>
      <c r="G59" s="263"/>
      <c r="H59" s="263"/>
      <c r="I59" s="263"/>
      <c r="J59" s="263"/>
      <c r="K59" s="144"/>
    </row>
    <row r="60" spans="2:11" customFormat="1" ht="15" customHeight="1">
      <c r="B60" s="143"/>
      <c r="C60" s="148"/>
      <c r="D60" s="263" t="s">
        <v>547</v>
      </c>
      <c r="E60" s="263"/>
      <c r="F60" s="263"/>
      <c r="G60" s="263"/>
      <c r="H60" s="263"/>
      <c r="I60" s="263"/>
      <c r="J60" s="263"/>
      <c r="K60" s="144"/>
    </row>
    <row r="61" spans="2:11" customFormat="1" ht="15" customHeight="1">
      <c r="B61" s="143"/>
      <c r="C61" s="148"/>
      <c r="D61" s="263" t="s">
        <v>548</v>
      </c>
      <c r="E61" s="263"/>
      <c r="F61" s="263"/>
      <c r="G61" s="263"/>
      <c r="H61" s="263"/>
      <c r="I61" s="263"/>
      <c r="J61" s="263"/>
      <c r="K61" s="144"/>
    </row>
    <row r="62" spans="2:11" customFormat="1" ht="15" customHeight="1">
      <c r="B62" s="143"/>
      <c r="C62" s="148"/>
      <c r="D62" s="266" t="s">
        <v>549</v>
      </c>
      <c r="E62" s="266"/>
      <c r="F62" s="266"/>
      <c r="G62" s="266"/>
      <c r="H62" s="266"/>
      <c r="I62" s="266"/>
      <c r="J62" s="266"/>
      <c r="K62" s="144"/>
    </row>
    <row r="63" spans="2:11" customFormat="1" ht="15" customHeight="1">
      <c r="B63" s="143"/>
      <c r="C63" s="148"/>
      <c r="D63" s="263" t="s">
        <v>550</v>
      </c>
      <c r="E63" s="263"/>
      <c r="F63" s="263"/>
      <c r="G63" s="263"/>
      <c r="H63" s="263"/>
      <c r="I63" s="263"/>
      <c r="J63" s="263"/>
      <c r="K63" s="144"/>
    </row>
    <row r="64" spans="2:11" customFormat="1" ht="12.75" customHeight="1">
      <c r="B64" s="143"/>
      <c r="C64" s="148"/>
      <c r="D64" s="148"/>
      <c r="E64" s="151"/>
      <c r="F64" s="148"/>
      <c r="G64" s="148"/>
      <c r="H64" s="148"/>
      <c r="I64" s="148"/>
      <c r="J64" s="148"/>
      <c r="K64" s="144"/>
    </row>
    <row r="65" spans="2:11" customFormat="1" ht="15" customHeight="1">
      <c r="B65" s="143"/>
      <c r="C65" s="148"/>
      <c r="D65" s="263" t="s">
        <v>551</v>
      </c>
      <c r="E65" s="263"/>
      <c r="F65" s="263"/>
      <c r="G65" s="263"/>
      <c r="H65" s="263"/>
      <c r="I65" s="263"/>
      <c r="J65" s="263"/>
      <c r="K65" s="144"/>
    </row>
    <row r="66" spans="2:11" customFormat="1" ht="15" customHeight="1">
      <c r="B66" s="143"/>
      <c r="C66" s="148"/>
      <c r="D66" s="266" t="s">
        <v>552</v>
      </c>
      <c r="E66" s="266"/>
      <c r="F66" s="266"/>
      <c r="G66" s="266"/>
      <c r="H66" s="266"/>
      <c r="I66" s="266"/>
      <c r="J66" s="266"/>
      <c r="K66" s="144"/>
    </row>
    <row r="67" spans="2:11" customFormat="1" ht="15" customHeight="1">
      <c r="B67" s="143"/>
      <c r="C67" s="148"/>
      <c r="D67" s="263" t="s">
        <v>553</v>
      </c>
      <c r="E67" s="263"/>
      <c r="F67" s="263"/>
      <c r="G67" s="263"/>
      <c r="H67" s="263"/>
      <c r="I67" s="263"/>
      <c r="J67" s="263"/>
      <c r="K67" s="144"/>
    </row>
    <row r="68" spans="2:11" customFormat="1" ht="15" customHeight="1">
      <c r="B68" s="143"/>
      <c r="C68" s="148"/>
      <c r="D68" s="263" t="s">
        <v>554</v>
      </c>
      <c r="E68" s="263"/>
      <c r="F68" s="263"/>
      <c r="G68" s="263"/>
      <c r="H68" s="263"/>
      <c r="I68" s="263"/>
      <c r="J68" s="263"/>
      <c r="K68" s="144"/>
    </row>
    <row r="69" spans="2:11" customFormat="1" ht="15" customHeight="1">
      <c r="B69" s="143"/>
      <c r="C69" s="148"/>
      <c r="D69" s="263" t="s">
        <v>555</v>
      </c>
      <c r="E69" s="263"/>
      <c r="F69" s="263"/>
      <c r="G69" s="263"/>
      <c r="H69" s="263"/>
      <c r="I69" s="263"/>
      <c r="J69" s="263"/>
      <c r="K69" s="144"/>
    </row>
    <row r="70" spans="2:11" customFormat="1" ht="15" customHeight="1">
      <c r="B70" s="143"/>
      <c r="C70" s="148"/>
      <c r="D70" s="263" t="s">
        <v>556</v>
      </c>
      <c r="E70" s="263"/>
      <c r="F70" s="263"/>
      <c r="G70" s="263"/>
      <c r="H70" s="263"/>
      <c r="I70" s="263"/>
      <c r="J70" s="263"/>
      <c r="K70" s="144"/>
    </row>
    <row r="71" spans="2:11" customFormat="1" ht="12.75" customHeight="1">
      <c r="B71" s="152"/>
      <c r="C71" s="153"/>
      <c r="D71" s="153"/>
      <c r="E71" s="153"/>
      <c r="F71" s="153"/>
      <c r="G71" s="153"/>
      <c r="H71" s="153"/>
      <c r="I71" s="153"/>
      <c r="J71" s="153"/>
      <c r="K71" s="154"/>
    </row>
    <row r="72" spans="2:11" customFormat="1" ht="18.75" customHeight="1">
      <c r="B72" s="155"/>
      <c r="C72" s="155"/>
      <c r="D72" s="155"/>
      <c r="E72" s="155"/>
      <c r="F72" s="155"/>
      <c r="G72" s="155"/>
      <c r="H72" s="155"/>
      <c r="I72" s="155"/>
      <c r="J72" s="155"/>
      <c r="K72" s="156"/>
    </row>
    <row r="73" spans="2:11" customFormat="1" ht="18.75" customHeight="1">
      <c r="B73" s="156"/>
      <c r="C73" s="156"/>
      <c r="D73" s="156"/>
      <c r="E73" s="156"/>
      <c r="F73" s="156"/>
      <c r="G73" s="156"/>
      <c r="H73" s="156"/>
      <c r="I73" s="156"/>
      <c r="J73" s="156"/>
      <c r="K73" s="156"/>
    </row>
    <row r="74" spans="2:11" customFormat="1" ht="7.5" customHeight="1">
      <c r="B74" s="157"/>
      <c r="C74" s="158"/>
      <c r="D74" s="158"/>
      <c r="E74" s="158"/>
      <c r="F74" s="158"/>
      <c r="G74" s="158"/>
      <c r="H74" s="158"/>
      <c r="I74" s="158"/>
      <c r="J74" s="158"/>
      <c r="K74" s="159"/>
    </row>
    <row r="75" spans="2:11" customFormat="1" ht="45" customHeight="1">
      <c r="B75" s="160"/>
      <c r="C75" s="267" t="s">
        <v>557</v>
      </c>
      <c r="D75" s="267"/>
      <c r="E75" s="267"/>
      <c r="F75" s="267"/>
      <c r="G75" s="267"/>
      <c r="H75" s="267"/>
      <c r="I75" s="267"/>
      <c r="J75" s="267"/>
      <c r="K75" s="161"/>
    </row>
    <row r="76" spans="2:11" customFormat="1" ht="17.25" customHeight="1">
      <c r="B76" s="160"/>
      <c r="C76" s="162" t="s">
        <v>558</v>
      </c>
      <c r="D76" s="162"/>
      <c r="E76" s="162"/>
      <c r="F76" s="162" t="s">
        <v>559</v>
      </c>
      <c r="G76" s="163"/>
      <c r="H76" s="162" t="s">
        <v>54</v>
      </c>
      <c r="I76" s="162" t="s">
        <v>57</v>
      </c>
      <c r="J76" s="162" t="s">
        <v>560</v>
      </c>
      <c r="K76" s="161"/>
    </row>
    <row r="77" spans="2:11" customFormat="1" ht="17.25" customHeight="1">
      <c r="B77" s="160"/>
      <c r="C77" s="164" t="s">
        <v>561</v>
      </c>
      <c r="D77" s="164"/>
      <c r="E77" s="164"/>
      <c r="F77" s="165" t="s">
        <v>562</v>
      </c>
      <c r="G77" s="166"/>
      <c r="H77" s="164"/>
      <c r="I77" s="164"/>
      <c r="J77" s="164" t="s">
        <v>563</v>
      </c>
      <c r="K77" s="161"/>
    </row>
    <row r="78" spans="2:11" customFormat="1" ht="5.25" customHeight="1">
      <c r="B78" s="160"/>
      <c r="C78" s="167"/>
      <c r="D78" s="167"/>
      <c r="E78" s="167"/>
      <c r="F78" s="167"/>
      <c r="G78" s="168"/>
      <c r="H78" s="167"/>
      <c r="I78" s="167"/>
      <c r="J78" s="167"/>
      <c r="K78" s="161"/>
    </row>
    <row r="79" spans="2:11" customFormat="1" ht="15" customHeight="1">
      <c r="B79" s="160"/>
      <c r="C79" s="149" t="s">
        <v>53</v>
      </c>
      <c r="D79" s="169"/>
      <c r="E79" s="169"/>
      <c r="F79" s="170" t="s">
        <v>564</v>
      </c>
      <c r="G79" s="171"/>
      <c r="H79" s="149" t="s">
        <v>565</v>
      </c>
      <c r="I79" s="149" t="s">
        <v>566</v>
      </c>
      <c r="J79" s="149">
        <v>20</v>
      </c>
      <c r="K79" s="161"/>
    </row>
    <row r="80" spans="2:11" customFormat="1" ht="15" customHeight="1">
      <c r="B80" s="160"/>
      <c r="C80" s="149" t="s">
        <v>567</v>
      </c>
      <c r="D80" s="149"/>
      <c r="E80" s="149"/>
      <c r="F80" s="170" t="s">
        <v>564</v>
      </c>
      <c r="G80" s="171"/>
      <c r="H80" s="149" t="s">
        <v>568</v>
      </c>
      <c r="I80" s="149" t="s">
        <v>566</v>
      </c>
      <c r="J80" s="149">
        <v>120</v>
      </c>
      <c r="K80" s="161"/>
    </row>
    <row r="81" spans="2:11" customFormat="1" ht="15" customHeight="1">
      <c r="B81" s="172"/>
      <c r="C81" s="149" t="s">
        <v>569</v>
      </c>
      <c r="D81" s="149"/>
      <c r="E81" s="149"/>
      <c r="F81" s="170" t="s">
        <v>77</v>
      </c>
      <c r="G81" s="171"/>
      <c r="H81" s="149" t="s">
        <v>570</v>
      </c>
      <c r="I81" s="149" t="s">
        <v>566</v>
      </c>
      <c r="J81" s="149">
        <v>50</v>
      </c>
      <c r="K81" s="161"/>
    </row>
    <row r="82" spans="2:11" customFormat="1" ht="15" customHeight="1">
      <c r="B82" s="172"/>
      <c r="C82" s="149" t="s">
        <v>571</v>
      </c>
      <c r="D82" s="149"/>
      <c r="E82" s="149"/>
      <c r="F82" s="170" t="s">
        <v>564</v>
      </c>
      <c r="G82" s="171"/>
      <c r="H82" s="149" t="s">
        <v>572</v>
      </c>
      <c r="I82" s="149" t="s">
        <v>573</v>
      </c>
      <c r="J82" s="149"/>
      <c r="K82" s="161"/>
    </row>
    <row r="83" spans="2:11" customFormat="1" ht="15" customHeight="1">
      <c r="B83" s="172"/>
      <c r="C83" s="149" t="s">
        <v>574</v>
      </c>
      <c r="D83" s="149"/>
      <c r="E83" s="149"/>
      <c r="F83" s="170" t="s">
        <v>77</v>
      </c>
      <c r="G83" s="149"/>
      <c r="H83" s="149" t="s">
        <v>575</v>
      </c>
      <c r="I83" s="149" t="s">
        <v>566</v>
      </c>
      <c r="J83" s="149">
        <v>15</v>
      </c>
      <c r="K83" s="161"/>
    </row>
    <row r="84" spans="2:11" customFormat="1" ht="15" customHeight="1">
      <c r="B84" s="172"/>
      <c r="C84" s="149" t="s">
        <v>576</v>
      </c>
      <c r="D84" s="149"/>
      <c r="E84" s="149"/>
      <c r="F84" s="170" t="s">
        <v>77</v>
      </c>
      <c r="G84" s="149"/>
      <c r="H84" s="149" t="s">
        <v>577</v>
      </c>
      <c r="I84" s="149" t="s">
        <v>566</v>
      </c>
      <c r="J84" s="149">
        <v>15</v>
      </c>
      <c r="K84" s="161"/>
    </row>
    <row r="85" spans="2:11" customFormat="1" ht="15" customHeight="1">
      <c r="B85" s="172"/>
      <c r="C85" s="149" t="s">
        <v>578</v>
      </c>
      <c r="D85" s="149"/>
      <c r="E85" s="149"/>
      <c r="F85" s="170" t="s">
        <v>77</v>
      </c>
      <c r="G85" s="149"/>
      <c r="H85" s="149" t="s">
        <v>579</v>
      </c>
      <c r="I85" s="149" t="s">
        <v>566</v>
      </c>
      <c r="J85" s="149">
        <v>20</v>
      </c>
      <c r="K85" s="161"/>
    </row>
    <row r="86" spans="2:11" customFormat="1" ht="15" customHeight="1">
      <c r="B86" s="172"/>
      <c r="C86" s="149" t="s">
        <v>580</v>
      </c>
      <c r="D86" s="149"/>
      <c r="E86" s="149"/>
      <c r="F86" s="170" t="s">
        <v>77</v>
      </c>
      <c r="G86" s="149"/>
      <c r="H86" s="149" t="s">
        <v>581</v>
      </c>
      <c r="I86" s="149" t="s">
        <v>566</v>
      </c>
      <c r="J86" s="149">
        <v>20</v>
      </c>
      <c r="K86" s="161"/>
    </row>
    <row r="87" spans="2:11" customFormat="1" ht="15" customHeight="1">
      <c r="B87" s="172"/>
      <c r="C87" s="149" t="s">
        <v>582</v>
      </c>
      <c r="D87" s="149"/>
      <c r="E87" s="149"/>
      <c r="F87" s="170" t="s">
        <v>77</v>
      </c>
      <c r="G87" s="171"/>
      <c r="H87" s="149" t="s">
        <v>583</v>
      </c>
      <c r="I87" s="149" t="s">
        <v>566</v>
      </c>
      <c r="J87" s="149">
        <v>50</v>
      </c>
      <c r="K87" s="161"/>
    </row>
    <row r="88" spans="2:11" customFormat="1" ht="15" customHeight="1">
      <c r="B88" s="172"/>
      <c r="C88" s="149" t="s">
        <v>584</v>
      </c>
      <c r="D88" s="149"/>
      <c r="E88" s="149"/>
      <c r="F88" s="170" t="s">
        <v>77</v>
      </c>
      <c r="G88" s="171"/>
      <c r="H88" s="149" t="s">
        <v>585</v>
      </c>
      <c r="I88" s="149" t="s">
        <v>566</v>
      </c>
      <c r="J88" s="149">
        <v>20</v>
      </c>
      <c r="K88" s="161"/>
    </row>
    <row r="89" spans="2:11" customFormat="1" ht="15" customHeight="1">
      <c r="B89" s="172"/>
      <c r="C89" s="149" t="s">
        <v>586</v>
      </c>
      <c r="D89" s="149"/>
      <c r="E89" s="149"/>
      <c r="F89" s="170" t="s">
        <v>77</v>
      </c>
      <c r="G89" s="171"/>
      <c r="H89" s="149" t="s">
        <v>587</v>
      </c>
      <c r="I89" s="149" t="s">
        <v>566</v>
      </c>
      <c r="J89" s="149">
        <v>20</v>
      </c>
      <c r="K89" s="161"/>
    </row>
    <row r="90" spans="2:11" customFormat="1" ht="15" customHeight="1">
      <c r="B90" s="172"/>
      <c r="C90" s="149" t="s">
        <v>588</v>
      </c>
      <c r="D90" s="149"/>
      <c r="E90" s="149"/>
      <c r="F90" s="170" t="s">
        <v>77</v>
      </c>
      <c r="G90" s="171"/>
      <c r="H90" s="149" t="s">
        <v>589</v>
      </c>
      <c r="I90" s="149" t="s">
        <v>566</v>
      </c>
      <c r="J90" s="149">
        <v>50</v>
      </c>
      <c r="K90" s="161"/>
    </row>
    <row r="91" spans="2:11" customFormat="1" ht="15" customHeight="1">
      <c r="B91" s="172"/>
      <c r="C91" s="149" t="s">
        <v>590</v>
      </c>
      <c r="D91" s="149"/>
      <c r="E91" s="149"/>
      <c r="F91" s="170" t="s">
        <v>77</v>
      </c>
      <c r="G91" s="171"/>
      <c r="H91" s="149" t="s">
        <v>590</v>
      </c>
      <c r="I91" s="149" t="s">
        <v>566</v>
      </c>
      <c r="J91" s="149">
        <v>50</v>
      </c>
      <c r="K91" s="161"/>
    </row>
    <row r="92" spans="2:11" customFormat="1" ht="15" customHeight="1">
      <c r="B92" s="172"/>
      <c r="C92" s="149" t="s">
        <v>591</v>
      </c>
      <c r="D92" s="149"/>
      <c r="E92" s="149"/>
      <c r="F92" s="170" t="s">
        <v>77</v>
      </c>
      <c r="G92" s="171"/>
      <c r="H92" s="149" t="s">
        <v>592</v>
      </c>
      <c r="I92" s="149" t="s">
        <v>566</v>
      </c>
      <c r="J92" s="149">
        <v>255</v>
      </c>
      <c r="K92" s="161"/>
    </row>
    <row r="93" spans="2:11" customFormat="1" ht="15" customHeight="1">
      <c r="B93" s="172"/>
      <c r="C93" s="149" t="s">
        <v>593</v>
      </c>
      <c r="D93" s="149"/>
      <c r="E93" s="149"/>
      <c r="F93" s="170" t="s">
        <v>564</v>
      </c>
      <c r="G93" s="171"/>
      <c r="H93" s="149" t="s">
        <v>594</v>
      </c>
      <c r="I93" s="149" t="s">
        <v>595</v>
      </c>
      <c r="J93" s="149"/>
      <c r="K93" s="161"/>
    </row>
    <row r="94" spans="2:11" customFormat="1" ht="15" customHeight="1">
      <c r="B94" s="172"/>
      <c r="C94" s="149" t="s">
        <v>596</v>
      </c>
      <c r="D94" s="149"/>
      <c r="E94" s="149"/>
      <c r="F94" s="170" t="s">
        <v>564</v>
      </c>
      <c r="G94" s="171"/>
      <c r="H94" s="149" t="s">
        <v>597</v>
      </c>
      <c r="I94" s="149" t="s">
        <v>598</v>
      </c>
      <c r="J94" s="149"/>
      <c r="K94" s="161"/>
    </row>
    <row r="95" spans="2:11" customFormat="1" ht="15" customHeight="1">
      <c r="B95" s="172"/>
      <c r="C95" s="149" t="s">
        <v>599</v>
      </c>
      <c r="D95" s="149"/>
      <c r="E95" s="149"/>
      <c r="F95" s="170" t="s">
        <v>564</v>
      </c>
      <c r="G95" s="171"/>
      <c r="H95" s="149" t="s">
        <v>599</v>
      </c>
      <c r="I95" s="149" t="s">
        <v>598</v>
      </c>
      <c r="J95" s="149"/>
      <c r="K95" s="161"/>
    </row>
    <row r="96" spans="2:11" customFormat="1" ht="15" customHeight="1">
      <c r="B96" s="172"/>
      <c r="C96" s="149" t="s">
        <v>38</v>
      </c>
      <c r="D96" s="149"/>
      <c r="E96" s="149"/>
      <c r="F96" s="170" t="s">
        <v>564</v>
      </c>
      <c r="G96" s="171"/>
      <c r="H96" s="149" t="s">
        <v>600</v>
      </c>
      <c r="I96" s="149" t="s">
        <v>598</v>
      </c>
      <c r="J96" s="149"/>
      <c r="K96" s="161"/>
    </row>
    <row r="97" spans="2:11" customFormat="1" ht="15" customHeight="1">
      <c r="B97" s="172"/>
      <c r="C97" s="149" t="s">
        <v>48</v>
      </c>
      <c r="D97" s="149"/>
      <c r="E97" s="149"/>
      <c r="F97" s="170" t="s">
        <v>564</v>
      </c>
      <c r="G97" s="171"/>
      <c r="H97" s="149" t="s">
        <v>601</v>
      </c>
      <c r="I97" s="149" t="s">
        <v>598</v>
      </c>
      <c r="J97" s="149"/>
      <c r="K97" s="161"/>
    </row>
    <row r="98" spans="2:11" customFormat="1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5"/>
    </row>
    <row r="99" spans="2:11" customFormat="1" ht="18.75" customHeight="1">
      <c r="B99" s="176"/>
      <c r="C99" s="177"/>
      <c r="D99" s="177"/>
      <c r="E99" s="177"/>
      <c r="F99" s="177"/>
      <c r="G99" s="177"/>
      <c r="H99" s="177"/>
      <c r="I99" s="177"/>
      <c r="J99" s="177"/>
      <c r="K99" s="176"/>
    </row>
    <row r="100" spans="2:11" customFormat="1" ht="18.75" customHeight="1"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</row>
    <row r="101" spans="2:11" customFormat="1" ht="7.5" customHeight="1">
      <c r="B101" s="157"/>
      <c r="C101" s="158"/>
      <c r="D101" s="158"/>
      <c r="E101" s="158"/>
      <c r="F101" s="158"/>
      <c r="G101" s="158"/>
      <c r="H101" s="158"/>
      <c r="I101" s="158"/>
      <c r="J101" s="158"/>
      <c r="K101" s="159"/>
    </row>
    <row r="102" spans="2:11" customFormat="1" ht="45" customHeight="1">
      <c r="B102" s="160"/>
      <c r="C102" s="267" t="s">
        <v>602</v>
      </c>
      <c r="D102" s="267"/>
      <c r="E102" s="267"/>
      <c r="F102" s="267"/>
      <c r="G102" s="267"/>
      <c r="H102" s="267"/>
      <c r="I102" s="267"/>
      <c r="J102" s="267"/>
      <c r="K102" s="161"/>
    </row>
    <row r="103" spans="2:11" customFormat="1" ht="17.25" customHeight="1">
      <c r="B103" s="160"/>
      <c r="C103" s="162" t="s">
        <v>558</v>
      </c>
      <c r="D103" s="162"/>
      <c r="E103" s="162"/>
      <c r="F103" s="162" t="s">
        <v>559</v>
      </c>
      <c r="G103" s="163"/>
      <c r="H103" s="162" t="s">
        <v>54</v>
      </c>
      <c r="I103" s="162" t="s">
        <v>57</v>
      </c>
      <c r="J103" s="162" t="s">
        <v>560</v>
      </c>
      <c r="K103" s="161"/>
    </row>
    <row r="104" spans="2:11" customFormat="1" ht="17.25" customHeight="1">
      <c r="B104" s="160"/>
      <c r="C104" s="164" t="s">
        <v>561</v>
      </c>
      <c r="D104" s="164"/>
      <c r="E104" s="164"/>
      <c r="F104" s="165" t="s">
        <v>562</v>
      </c>
      <c r="G104" s="166"/>
      <c r="H104" s="164"/>
      <c r="I104" s="164"/>
      <c r="J104" s="164" t="s">
        <v>563</v>
      </c>
      <c r="K104" s="161"/>
    </row>
    <row r="105" spans="2:11" customFormat="1" ht="5.25" customHeight="1">
      <c r="B105" s="160"/>
      <c r="C105" s="162"/>
      <c r="D105" s="162"/>
      <c r="E105" s="162"/>
      <c r="F105" s="162"/>
      <c r="G105" s="178"/>
      <c r="H105" s="162"/>
      <c r="I105" s="162"/>
      <c r="J105" s="162"/>
      <c r="K105" s="161"/>
    </row>
    <row r="106" spans="2:11" customFormat="1" ht="15" customHeight="1">
      <c r="B106" s="160"/>
      <c r="C106" s="149" t="s">
        <v>53</v>
      </c>
      <c r="D106" s="169"/>
      <c r="E106" s="169"/>
      <c r="F106" s="170" t="s">
        <v>564</v>
      </c>
      <c r="G106" s="149"/>
      <c r="H106" s="149" t="s">
        <v>603</v>
      </c>
      <c r="I106" s="149" t="s">
        <v>566</v>
      </c>
      <c r="J106" s="149">
        <v>20</v>
      </c>
      <c r="K106" s="161"/>
    </row>
    <row r="107" spans="2:11" customFormat="1" ht="15" customHeight="1">
      <c r="B107" s="160"/>
      <c r="C107" s="149" t="s">
        <v>567</v>
      </c>
      <c r="D107" s="149"/>
      <c r="E107" s="149"/>
      <c r="F107" s="170" t="s">
        <v>564</v>
      </c>
      <c r="G107" s="149"/>
      <c r="H107" s="149" t="s">
        <v>603</v>
      </c>
      <c r="I107" s="149" t="s">
        <v>566</v>
      </c>
      <c r="J107" s="149">
        <v>120</v>
      </c>
      <c r="K107" s="161"/>
    </row>
    <row r="108" spans="2:11" customFormat="1" ht="15" customHeight="1">
      <c r="B108" s="172"/>
      <c r="C108" s="149" t="s">
        <v>569</v>
      </c>
      <c r="D108" s="149"/>
      <c r="E108" s="149"/>
      <c r="F108" s="170" t="s">
        <v>77</v>
      </c>
      <c r="G108" s="149"/>
      <c r="H108" s="149" t="s">
        <v>603</v>
      </c>
      <c r="I108" s="149" t="s">
        <v>566</v>
      </c>
      <c r="J108" s="149">
        <v>50</v>
      </c>
      <c r="K108" s="161"/>
    </row>
    <row r="109" spans="2:11" customFormat="1" ht="15" customHeight="1">
      <c r="B109" s="172"/>
      <c r="C109" s="149" t="s">
        <v>571</v>
      </c>
      <c r="D109" s="149"/>
      <c r="E109" s="149"/>
      <c r="F109" s="170" t="s">
        <v>564</v>
      </c>
      <c r="G109" s="149"/>
      <c r="H109" s="149" t="s">
        <v>603</v>
      </c>
      <c r="I109" s="149" t="s">
        <v>573</v>
      </c>
      <c r="J109" s="149"/>
      <c r="K109" s="161"/>
    </row>
    <row r="110" spans="2:11" customFormat="1" ht="15" customHeight="1">
      <c r="B110" s="172"/>
      <c r="C110" s="149" t="s">
        <v>582</v>
      </c>
      <c r="D110" s="149"/>
      <c r="E110" s="149"/>
      <c r="F110" s="170" t="s">
        <v>77</v>
      </c>
      <c r="G110" s="149"/>
      <c r="H110" s="149" t="s">
        <v>603</v>
      </c>
      <c r="I110" s="149" t="s">
        <v>566</v>
      </c>
      <c r="J110" s="149">
        <v>50</v>
      </c>
      <c r="K110" s="161"/>
    </row>
    <row r="111" spans="2:11" customFormat="1" ht="15" customHeight="1">
      <c r="B111" s="172"/>
      <c r="C111" s="149" t="s">
        <v>590</v>
      </c>
      <c r="D111" s="149"/>
      <c r="E111" s="149"/>
      <c r="F111" s="170" t="s">
        <v>77</v>
      </c>
      <c r="G111" s="149"/>
      <c r="H111" s="149" t="s">
        <v>603</v>
      </c>
      <c r="I111" s="149" t="s">
        <v>566</v>
      </c>
      <c r="J111" s="149">
        <v>50</v>
      </c>
      <c r="K111" s="161"/>
    </row>
    <row r="112" spans="2:11" customFormat="1" ht="15" customHeight="1">
      <c r="B112" s="172"/>
      <c r="C112" s="149" t="s">
        <v>588</v>
      </c>
      <c r="D112" s="149"/>
      <c r="E112" s="149"/>
      <c r="F112" s="170" t="s">
        <v>77</v>
      </c>
      <c r="G112" s="149"/>
      <c r="H112" s="149" t="s">
        <v>603</v>
      </c>
      <c r="I112" s="149" t="s">
        <v>566</v>
      </c>
      <c r="J112" s="149">
        <v>50</v>
      </c>
      <c r="K112" s="161"/>
    </row>
    <row r="113" spans="2:11" customFormat="1" ht="15" customHeight="1">
      <c r="B113" s="172"/>
      <c r="C113" s="149" t="s">
        <v>53</v>
      </c>
      <c r="D113" s="149"/>
      <c r="E113" s="149"/>
      <c r="F113" s="170" t="s">
        <v>564</v>
      </c>
      <c r="G113" s="149"/>
      <c r="H113" s="149" t="s">
        <v>604</v>
      </c>
      <c r="I113" s="149" t="s">
        <v>566</v>
      </c>
      <c r="J113" s="149">
        <v>20</v>
      </c>
      <c r="K113" s="161"/>
    </row>
    <row r="114" spans="2:11" customFormat="1" ht="15" customHeight="1">
      <c r="B114" s="172"/>
      <c r="C114" s="149" t="s">
        <v>605</v>
      </c>
      <c r="D114" s="149"/>
      <c r="E114" s="149"/>
      <c r="F114" s="170" t="s">
        <v>564</v>
      </c>
      <c r="G114" s="149"/>
      <c r="H114" s="149" t="s">
        <v>606</v>
      </c>
      <c r="I114" s="149" t="s">
        <v>566</v>
      </c>
      <c r="J114" s="149">
        <v>120</v>
      </c>
      <c r="K114" s="161"/>
    </row>
    <row r="115" spans="2:11" customFormat="1" ht="15" customHeight="1">
      <c r="B115" s="172"/>
      <c r="C115" s="149" t="s">
        <v>38</v>
      </c>
      <c r="D115" s="149"/>
      <c r="E115" s="149"/>
      <c r="F115" s="170" t="s">
        <v>564</v>
      </c>
      <c r="G115" s="149"/>
      <c r="H115" s="149" t="s">
        <v>607</v>
      </c>
      <c r="I115" s="149" t="s">
        <v>598</v>
      </c>
      <c r="J115" s="149"/>
      <c r="K115" s="161"/>
    </row>
    <row r="116" spans="2:11" customFormat="1" ht="15" customHeight="1">
      <c r="B116" s="172"/>
      <c r="C116" s="149" t="s">
        <v>48</v>
      </c>
      <c r="D116" s="149"/>
      <c r="E116" s="149"/>
      <c r="F116" s="170" t="s">
        <v>564</v>
      </c>
      <c r="G116" s="149"/>
      <c r="H116" s="149" t="s">
        <v>608</v>
      </c>
      <c r="I116" s="149" t="s">
        <v>598</v>
      </c>
      <c r="J116" s="149"/>
      <c r="K116" s="161"/>
    </row>
    <row r="117" spans="2:11" customFormat="1" ht="15" customHeight="1">
      <c r="B117" s="172"/>
      <c r="C117" s="149" t="s">
        <v>57</v>
      </c>
      <c r="D117" s="149"/>
      <c r="E117" s="149"/>
      <c r="F117" s="170" t="s">
        <v>564</v>
      </c>
      <c r="G117" s="149"/>
      <c r="H117" s="149" t="s">
        <v>609</v>
      </c>
      <c r="I117" s="149" t="s">
        <v>610</v>
      </c>
      <c r="J117" s="149"/>
      <c r="K117" s="161"/>
    </row>
    <row r="118" spans="2:11" customFormat="1" ht="15" customHeight="1">
      <c r="B118" s="173"/>
      <c r="C118" s="179"/>
      <c r="D118" s="179"/>
      <c r="E118" s="179"/>
      <c r="F118" s="179"/>
      <c r="G118" s="179"/>
      <c r="H118" s="179"/>
      <c r="I118" s="179"/>
      <c r="J118" s="179"/>
      <c r="K118" s="175"/>
    </row>
    <row r="119" spans="2:11" customFormat="1" ht="18.75" customHeight="1">
      <c r="B119" s="180"/>
      <c r="C119" s="181"/>
      <c r="D119" s="181"/>
      <c r="E119" s="181"/>
      <c r="F119" s="182"/>
      <c r="G119" s="181"/>
      <c r="H119" s="181"/>
      <c r="I119" s="181"/>
      <c r="J119" s="181"/>
      <c r="K119" s="180"/>
    </row>
    <row r="120" spans="2:11" customFormat="1" ht="18.75" customHeight="1"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</row>
    <row r="121" spans="2:11" customFormat="1" ht="7.5" customHeight="1">
      <c r="B121" s="183"/>
      <c r="C121" s="184"/>
      <c r="D121" s="184"/>
      <c r="E121" s="184"/>
      <c r="F121" s="184"/>
      <c r="G121" s="184"/>
      <c r="H121" s="184"/>
      <c r="I121" s="184"/>
      <c r="J121" s="184"/>
      <c r="K121" s="185"/>
    </row>
    <row r="122" spans="2:11" customFormat="1" ht="45" customHeight="1">
      <c r="B122" s="186"/>
      <c r="C122" s="265" t="s">
        <v>611</v>
      </c>
      <c r="D122" s="265"/>
      <c r="E122" s="265"/>
      <c r="F122" s="265"/>
      <c r="G122" s="265"/>
      <c r="H122" s="265"/>
      <c r="I122" s="265"/>
      <c r="J122" s="265"/>
      <c r="K122" s="187"/>
    </row>
    <row r="123" spans="2:11" customFormat="1" ht="17.25" customHeight="1">
      <c r="B123" s="188"/>
      <c r="C123" s="162" t="s">
        <v>558</v>
      </c>
      <c r="D123" s="162"/>
      <c r="E123" s="162"/>
      <c r="F123" s="162" t="s">
        <v>559</v>
      </c>
      <c r="G123" s="163"/>
      <c r="H123" s="162" t="s">
        <v>54</v>
      </c>
      <c r="I123" s="162" t="s">
        <v>57</v>
      </c>
      <c r="J123" s="162" t="s">
        <v>560</v>
      </c>
      <c r="K123" s="189"/>
    </row>
    <row r="124" spans="2:11" customFormat="1" ht="17.25" customHeight="1">
      <c r="B124" s="188"/>
      <c r="C124" s="164" t="s">
        <v>561</v>
      </c>
      <c r="D124" s="164"/>
      <c r="E124" s="164"/>
      <c r="F124" s="165" t="s">
        <v>562</v>
      </c>
      <c r="G124" s="166"/>
      <c r="H124" s="164"/>
      <c r="I124" s="164"/>
      <c r="J124" s="164" t="s">
        <v>563</v>
      </c>
      <c r="K124" s="189"/>
    </row>
    <row r="125" spans="2:11" customFormat="1" ht="5.25" customHeight="1">
      <c r="B125" s="190"/>
      <c r="C125" s="167"/>
      <c r="D125" s="167"/>
      <c r="E125" s="167"/>
      <c r="F125" s="167"/>
      <c r="G125" s="191"/>
      <c r="H125" s="167"/>
      <c r="I125" s="167"/>
      <c r="J125" s="167"/>
      <c r="K125" s="192"/>
    </row>
    <row r="126" spans="2:11" customFormat="1" ht="15" customHeight="1">
      <c r="B126" s="190"/>
      <c r="C126" s="149" t="s">
        <v>567</v>
      </c>
      <c r="D126" s="169"/>
      <c r="E126" s="169"/>
      <c r="F126" s="170" t="s">
        <v>564</v>
      </c>
      <c r="G126" s="149"/>
      <c r="H126" s="149" t="s">
        <v>603</v>
      </c>
      <c r="I126" s="149" t="s">
        <v>566</v>
      </c>
      <c r="J126" s="149">
        <v>120</v>
      </c>
      <c r="K126" s="193"/>
    </row>
    <row r="127" spans="2:11" customFormat="1" ht="15" customHeight="1">
      <c r="B127" s="190"/>
      <c r="C127" s="149" t="s">
        <v>612</v>
      </c>
      <c r="D127" s="149"/>
      <c r="E127" s="149"/>
      <c r="F127" s="170" t="s">
        <v>564</v>
      </c>
      <c r="G127" s="149"/>
      <c r="H127" s="149" t="s">
        <v>613</v>
      </c>
      <c r="I127" s="149" t="s">
        <v>566</v>
      </c>
      <c r="J127" s="149" t="s">
        <v>614</v>
      </c>
      <c r="K127" s="193"/>
    </row>
    <row r="128" spans="2:11" customFormat="1" ht="15" customHeight="1">
      <c r="B128" s="190"/>
      <c r="C128" s="149" t="s">
        <v>512</v>
      </c>
      <c r="D128" s="149"/>
      <c r="E128" s="149"/>
      <c r="F128" s="170" t="s">
        <v>564</v>
      </c>
      <c r="G128" s="149"/>
      <c r="H128" s="149" t="s">
        <v>615</v>
      </c>
      <c r="I128" s="149" t="s">
        <v>566</v>
      </c>
      <c r="J128" s="149" t="s">
        <v>614</v>
      </c>
      <c r="K128" s="193"/>
    </row>
    <row r="129" spans="2:11" customFormat="1" ht="15" customHeight="1">
      <c r="B129" s="190"/>
      <c r="C129" s="149" t="s">
        <v>574</v>
      </c>
      <c r="D129" s="149"/>
      <c r="E129" s="149"/>
      <c r="F129" s="170" t="s">
        <v>77</v>
      </c>
      <c r="G129" s="149"/>
      <c r="H129" s="149" t="s">
        <v>575</v>
      </c>
      <c r="I129" s="149" t="s">
        <v>566</v>
      </c>
      <c r="J129" s="149">
        <v>15</v>
      </c>
      <c r="K129" s="193"/>
    </row>
    <row r="130" spans="2:11" customFormat="1" ht="15" customHeight="1">
      <c r="B130" s="190"/>
      <c r="C130" s="149" t="s">
        <v>576</v>
      </c>
      <c r="D130" s="149"/>
      <c r="E130" s="149"/>
      <c r="F130" s="170" t="s">
        <v>77</v>
      </c>
      <c r="G130" s="149"/>
      <c r="H130" s="149" t="s">
        <v>577</v>
      </c>
      <c r="I130" s="149" t="s">
        <v>566</v>
      </c>
      <c r="J130" s="149">
        <v>15</v>
      </c>
      <c r="K130" s="193"/>
    </row>
    <row r="131" spans="2:11" customFormat="1" ht="15" customHeight="1">
      <c r="B131" s="190"/>
      <c r="C131" s="149" t="s">
        <v>578</v>
      </c>
      <c r="D131" s="149"/>
      <c r="E131" s="149"/>
      <c r="F131" s="170" t="s">
        <v>77</v>
      </c>
      <c r="G131" s="149"/>
      <c r="H131" s="149" t="s">
        <v>579</v>
      </c>
      <c r="I131" s="149" t="s">
        <v>566</v>
      </c>
      <c r="J131" s="149">
        <v>20</v>
      </c>
      <c r="K131" s="193"/>
    </row>
    <row r="132" spans="2:11" customFormat="1" ht="15" customHeight="1">
      <c r="B132" s="190"/>
      <c r="C132" s="149" t="s">
        <v>580</v>
      </c>
      <c r="D132" s="149"/>
      <c r="E132" s="149"/>
      <c r="F132" s="170" t="s">
        <v>77</v>
      </c>
      <c r="G132" s="149"/>
      <c r="H132" s="149" t="s">
        <v>581</v>
      </c>
      <c r="I132" s="149" t="s">
        <v>566</v>
      </c>
      <c r="J132" s="149">
        <v>20</v>
      </c>
      <c r="K132" s="193"/>
    </row>
    <row r="133" spans="2:11" customFormat="1" ht="15" customHeight="1">
      <c r="B133" s="190"/>
      <c r="C133" s="149" t="s">
        <v>569</v>
      </c>
      <c r="D133" s="149"/>
      <c r="E133" s="149"/>
      <c r="F133" s="170" t="s">
        <v>77</v>
      </c>
      <c r="G133" s="149"/>
      <c r="H133" s="149" t="s">
        <v>603</v>
      </c>
      <c r="I133" s="149" t="s">
        <v>566</v>
      </c>
      <c r="J133" s="149">
        <v>50</v>
      </c>
      <c r="K133" s="193"/>
    </row>
    <row r="134" spans="2:11" customFormat="1" ht="15" customHeight="1">
      <c r="B134" s="190"/>
      <c r="C134" s="149" t="s">
        <v>582</v>
      </c>
      <c r="D134" s="149"/>
      <c r="E134" s="149"/>
      <c r="F134" s="170" t="s">
        <v>77</v>
      </c>
      <c r="G134" s="149"/>
      <c r="H134" s="149" t="s">
        <v>603</v>
      </c>
      <c r="I134" s="149" t="s">
        <v>566</v>
      </c>
      <c r="J134" s="149">
        <v>50</v>
      </c>
      <c r="K134" s="193"/>
    </row>
    <row r="135" spans="2:11" customFormat="1" ht="15" customHeight="1">
      <c r="B135" s="190"/>
      <c r="C135" s="149" t="s">
        <v>588</v>
      </c>
      <c r="D135" s="149"/>
      <c r="E135" s="149"/>
      <c r="F135" s="170" t="s">
        <v>77</v>
      </c>
      <c r="G135" s="149"/>
      <c r="H135" s="149" t="s">
        <v>603</v>
      </c>
      <c r="I135" s="149" t="s">
        <v>566</v>
      </c>
      <c r="J135" s="149">
        <v>50</v>
      </c>
      <c r="K135" s="193"/>
    </row>
    <row r="136" spans="2:11" customFormat="1" ht="15" customHeight="1">
      <c r="B136" s="190"/>
      <c r="C136" s="149" t="s">
        <v>590</v>
      </c>
      <c r="D136" s="149"/>
      <c r="E136" s="149"/>
      <c r="F136" s="170" t="s">
        <v>77</v>
      </c>
      <c r="G136" s="149"/>
      <c r="H136" s="149" t="s">
        <v>603</v>
      </c>
      <c r="I136" s="149" t="s">
        <v>566</v>
      </c>
      <c r="J136" s="149">
        <v>50</v>
      </c>
      <c r="K136" s="193"/>
    </row>
    <row r="137" spans="2:11" customFormat="1" ht="15" customHeight="1">
      <c r="B137" s="190"/>
      <c r="C137" s="149" t="s">
        <v>591</v>
      </c>
      <c r="D137" s="149"/>
      <c r="E137" s="149"/>
      <c r="F137" s="170" t="s">
        <v>77</v>
      </c>
      <c r="G137" s="149"/>
      <c r="H137" s="149" t="s">
        <v>616</v>
      </c>
      <c r="I137" s="149" t="s">
        <v>566</v>
      </c>
      <c r="J137" s="149">
        <v>255</v>
      </c>
      <c r="K137" s="193"/>
    </row>
    <row r="138" spans="2:11" customFormat="1" ht="15" customHeight="1">
      <c r="B138" s="190"/>
      <c r="C138" s="149" t="s">
        <v>593</v>
      </c>
      <c r="D138" s="149"/>
      <c r="E138" s="149"/>
      <c r="F138" s="170" t="s">
        <v>564</v>
      </c>
      <c r="G138" s="149"/>
      <c r="H138" s="149" t="s">
        <v>617</v>
      </c>
      <c r="I138" s="149" t="s">
        <v>595</v>
      </c>
      <c r="J138" s="149"/>
      <c r="K138" s="193"/>
    </row>
    <row r="139" spans="2:11" customFormat="1" ht="15" customHeight="1">
      <c r="B139" s="190"/>
      <c r="C139" s="149" t="s">
        <v>596</v>
      </c>
      <c r="D139" s="149"/>
      <c r="E139" s="149"/>
      <c r="F139" s="170" t="s">
        <v>564</v>
      </c>
      <c r="G139" s="149"/>
      <c r="H139" s="149" t="s">
        <v>618</v>
      </c>
      <c r="I139" s="149" t="s">
        <v>598</v>
      </c>
      <c r="J139" s="149"/>
      <c r="K139" s="193"/>
    </row>
    <row r="140" spans="2:11" customFormat="1" ht="15" customHeight="1">
      <c r="B140" s="190"/>
      <c r="C140" s="149" t="s">
        <v>599</v>
      </c>
      <c r="D140" s="149"/>
      <c r="E140" s="149"/>
      <c r="F140" s="170" t="s">
        <v>564</v>
      </c>
      <c r="G140" s="149"/>
      <c r="H140" s="149" t="s">
        <v>599</v>
      </c>
      <c r="I140" s="149" t="s">
        <v>598</v>
      </c>
      <c r="J140" s="149"/>
      <c r="K140" s="193"/>
    </row>
    <row r="141" spans="2:11" customFormat="1" ht="15" customHeight="1">
      <c r="B141" s="190"/>
      <c r="C141" s="149" t="s">
        <v>38</v>
      </c>
      <c r="D141" s="149"/>
      <c r="E141" s="149"/>
      <c r="F141" s="170" t="s">
        <v>564</v>
      </c>
      <c r="G141" s="149"/>
      <c r="H141" s="149" t="s">
        <v>619</v>
      </c>
      <c r="I141" s="149" t="s">
        <v>598</v>
      </c>
      <c r="J141" s="149"/>
      <c r="K141" s="193"/>
    </row>
    <row r="142" spans="2:11" customFormat="1" ht="15" customHeight="1">
      <c r="B142" s="190"/>
      <c r="C142" s="149" t="s">
        <v>620</v>
      </c>
      <c r="D142" s="149"/>
      <c r="E142" s="149"/>
      <c r="F142" s="170" t="s">
        <v>564</v>
      </c>
      <c r="G142" s="149"/>
      <c r="H142" s="149" t="s">
        <v>621</v>
      </c>
      <c r="I142" s="149" t="s">
        <v>598</v>
      </c>
      <c r="J142" s="149"/>
      <c r="K142" s="193"/>
    </row>
    <row r="143" spans="2:11" customFormat="1" ht="15" customHeight="1">
      <c r="B143" s="194"/>
      <c r="C143" s="195"/>
      <c r="D143" s="195"/>
      <c r="E143" s="195"/>
      <c r="F143" s="195"/>
      <c r="G143" s="195"/>
      <c r="H143" s="195"/>
      <c r="I143" s="195"/>
      <c r="J143" s="195"/>
      <c r="K143" s="196"/>
    </row>
    <row r="144" spans="2:11" customFormat="1" ht="18.75" customHeight="1">
      <c r="B144" s="181"/>
      <c r="C144" s="181"/>
      <c r="D144" s="181"/>
      <c r="E144" s="181"/>
      <c r="F144" s="182"/>
      <c r="G144" s="181"/>
      <c r="H144" s="181"/>
      <c r="I144" s="181"/>
      <c r="J144" s="181"/>
      <c r="K144" s="181"/>
    </row>
    <row r="145" spans="2:11" customFormat="1" ht="18.75" customHeight="1"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</row>
    <row r="146" spans="2:11" customFormat="1" ht="7.5" customHeight="1">
      <c r="B146" s="157"/>
      <c r="C146" s="158"/>
      <c r="D146" s="158"/>
      <c r="E146" s="158"/>
      <c r="F146" s="158"/>
      <c r="G146" s="158"/>
      <c r="H146" s="158"/>
      <c r="I146" s="158"/>
      <c r="J146" s="158"/>
      <c r="K146" s="159"/>
    </row>
    <row r="147" spans="2:11" customFormat="1" ht="45" customHeight="1">
      <c r="B147" s="160"/>
      <c r="C147" s="267" t="s">
        <v>622</v>
      </c>
      <c r="D147" s="267"/>
      <c r="E147" s="267"/>
      <c r="F147" s="267"/>
      <c r="G147" s="267"/>
      <c r="H147" s="267"/>
      <c r="I147" s="267"/>
      <c r="J147" s="267"/>
      <c r="K147" s="161"/>
    </row>
    <row r="148" spans="2:11" customFormat="1" ht="17.25" customHeight="1">
      <c r="B148" s="160"/>
      <c r="C148" s="162" t="s">
        <v>558</v>
      </c>
      <c r="D148" s="162"/>
      <c r="E148" s="162"/>
      <c r="F148" s="162" t="s">
        <v>559</v>
      </c>
      <c r="G148" s="163"/>
      <c r="H148" s="162" t="s">
        <v>54</v>
      </c>
      <c r="I148" s="162" t="s">
        <v>57</v>
      </c>
      <c r="J148" s="162" t="s">
        <v>560</v>
      </c>
      <c r="K148" s="161"/>
    </row>
    <row r="149" spans="2:11" customFormat="1" ht="17.25" customHeight="1">
      <c r="B149" s="160"/>
      <c r="C149" s="164" t="s">
        <v>561</v>
      </c>
      <c r="D149" s="164"/>
      <c r="E149" s="164"/>
      <c r="F149" s="165" t="s">
        <v>562</v>
      </c>
      <c r="G149" s="166"/>
      <c r="H149" s="164"/>
      <c r="I149" s="164"/>
      <c r="J149" s="164" t="s">
        <v>563</v>
      </c>
      <c r="K149" s="161"/>
    </row>
    <row r="150" spans="2:11" customFormat="1" ht="5.25" customHeight="1">
      <c r="B150" s="172"/>
      <c r="C150" s="167"/>
      <c r="D150" s="167"/>
      <c r="E150" s="167"/>
      <c r="F150" s="167"/>
      <c r="G150" s="168"/>
      <c r="H150" s="167"/>
      <c r="I150" s="167"/>
      <c r="J150" s="167"/>
      <c r="K150" s="193"/>
    </row>
    <row r="151" spans="2:11" customFormat="1" ht="15" customHeight="1">
      <c r="B151" s="172"/>
      <c r="C151" s="197" t="s">
        <v>567</v>
      </c>
      <c r="D151" s="149"/>
      <c r="E151" s="149"/>
      <c r="F151" s="198" t="s">
        <v>564</v>
      </c>
      <c r="G151" s="149"/>
      <c r="H151" s="197" t="s">
        <v>603</v>
      </c>
      <c r="I151" s="197" t="s">
        <v>566</v>
      </c>
      <c r="J151" s="197">
        <v>120</v>
      </c>
      <c r="K151" s="193"/>
    </row>
    <row r="152" spans="2:11" customFormat="1" ht="15" customHeight="1">
      <c r="B152" s="172"/>
      <c r="C152" s="197" t="s">
        <v>612</v>
      </c>
      <c r="D152" s="149"/>
      <c r="E152" s="149"/>
      <c r="F152" s="198" t="s">
        <v>564</v>
      </c>
      <c r="G152" s="149"/>
      <c r="H152" s="197" t="s">
        <v>623</v>
      </c>
      <c r="I152" s="197" t="s">
        <v>566</v>
      </c>
      <c r="J152" s="197" t="s">
        <v>614</v>
      </c>
      <c r="K152" s="193"/>
    </row>
    <row r="153" spans="2:11" customFormat="1" ht="15" customHeight="1">
      <c r="B153" s="172"/>
      <c r="C153" s="197" t="s">
        <v>512</v>
      </c>
      <c r="D153" s="149"/>
      <c r="E153" s="149"/>
      <c r="F153" s="198" t="s">
        <v>564</v>
      </c>
      <c r="G153" s="149"/>
      <c r="H153" s="197" t="s">
        <v>624</v>
      </c>
      <c r="I153" s="197" t="s">
        <v>566</v>
      </c>
      <c r="J153" s="197" t="s">
        <v>614</v>
      </c>
      <c r="K153" s="193"/>
    </row>
    <row r="154" spans="2:11" customFormat="1" ht="15" customHeight="1">
      <c r="B154" s="172"/>
      <c r="C154" s="197" t="s">
        <v>569</v>
      </c>
      <c r="D154" s="149"/>
      <c r="E154" s="149"/>
      <c r="F154" s="198" t="s">
        <v>77</v>
      </c>
      <c r="G154" s="149"/>
      <c r="H154" s="197" t="s">
        <v>603</v>
      </c>
      <c r="I154" s="197" t="s">
        <v>566</v>
      </c>
      <c r="J154" s="197">
        <v>50</v>
      </c>
      <c r="K154" s="193"/>
    </row>
    <row r="155" spans="2:11" customFormat="1" ht="15" customHeight="1">
      <c r="B155" s="172"/>
      <c r="C155" s="197" t="s">
        <v>571</v>
      </c>
      <c r="D155" s="149"/>
      <c r="E155" s="149"/>
      <c r="F155" s="198" t="s">
        <v>564</v>
      </c>
      <c r="G155" s="149"/>
      <c r="H155" s="197" t="s">
        <v>603</v>
      </c>
      <c r="I155" s="197" t="s">
        <v>573</v>
      </c>
      <c r="J155" s="197"/>
      <c r="K155" s="193"/>
    </row>
    <row r="156" spans="2:11" customFormat="1" ht="15" customHeight="1">
      <c r="B156" s="172"/>
      <c r="C156" s="197" t="s">
        <v>582</v>
      </c>
      <c r="D156" s="149"/>
      <c r="E156" s="149"/>
      <c r="F156" s="198" t="s">
        <v>77</v>
      </c>
      <c r="G156" s="149"/>
      <c r="H156" s="197" t="s">
        <v>603</v>
      </c>
      <c r="I156" s="197" t="s">
        <v>566</v>
      </c>
      <c r="J156" s="197">
        <v>50</v>
      </c>
      <c r="K156" s="193"/>
    </row>
    <row r="157" spans="2:11" customFormat="1" ht="15" customHeight="1">
      <c r="B157" s="172"/>
      <c r="C157" s="197" t="s">
        <v>590</v>
      </c>
      <c r="D157" s="149"/>
      <c r="E157" s="149"/>
      <c r="F157" s="198" t="s">
        <v>77</v>
      </c>
      <c r="G157" s="149"/>
      <c r="H157" s="197" t="s">
        <v>603</v>
      </c>
      <c r="I157" s="197" t="s">
        <v>566</v>
      </c>
      <c r="J157" s="197">
        <v>50</v>
      </c>
      <c r="K157" s="193"/>
    </row>
    <row r="158" spans="2:11" customFormat="1" ht="15" customHeight="1">
      <c r="B158" s="172"/>
      <c r="C158" s="197" t="s">
        <v>588</v>
      </c>
      <c r="D158" s="149"/>
      <c r="E158" s="149"/>
      <c r="F158" s="198" t="s">
        <v>77</v>
      </c>
      <c r="G158" s="149"/>
      <c r="H158" s="197" t="s">
        <v>603</v>
      </c>
      <c r="I158" s="197" t="s">
        <v>566</v>
      </c>
      <c r="J158" s="197">
        <v>50</v>
      </c>
      <c r="K158" s="193"/>
    </row>
    <row r="159" spans="2:11" customFormat="1" ht="15" customHeight="1">
      <c r="B159" s="172"/>
      <c r="C159" s="197" t="s">
        <v>91</v>
      </c>
      <c r="D159" s="149"/>
      <c r="E159" s="149"/>
      <c r="F159" s="198" t="s">
        <v>564</v>
      </c>
      <c r="G159" s="149"/>
      <c r="H159" s="197" t="s">
        <v>625</v>
      </c>
      <c r="I159" s="197" t="s">
        <v>566</v>
      </c>
      <c r="J159" s="197" t="s">
        <v>626</v>
      </c>
      <c r="K159" s="193"/>
    </row>
    <row r="160" spans="2:11" customFormat="1" ht="15" customHeight="1">
      <c r="B160" s="172"/>
      <c r="C160" s="197" t="s">
        <v>627</v>
      </c>
      <c r="D160" s="149"/>
      <c r="E160" s="149"/>
      <c r="F160" s="198" t="s">
        <v>564</v>
      </c>
      <c r="G160" s="149"/>
      <c r="H160" s="197" t="s">
        <v>628</v>
      </c>
      <c r="I160" s="197" t="s">
        <v>598</v>
      </c>
      <c r="J160" s="197"/>
      <c r="K160" s="193"/>
    </row>
    <row r="161" spans="2:11" customFormat="1" ht="15" customHeight="1">
      <c r="B161" s="199"/>
      <c r="C161" s="179"/>
      <c r="D161" s="179"/>
      <c r="E161" s="179"/>
      <c r="F161" s="179"/>
      <c r="G161" s="179"/>
      <c r="H161" s="179"/>
      <c r="I161" s="179"/>
      <c r="J161" s="179"/>
      <c r="K161" s="200"/>
    </row>
    <row r="162" spans="2:11" customFormat="1" ht="18.75" customHeight="1">
      <c r="B162" s="181"/>
      <c r="C162" s="191"/>
      <c r="D162" s="191"/>
      <c r="E162" s="191"/>
      <c r="F162" s="201"/>
      <c r="G162" s="191"/>
      <c r="H162" s="191"/>
      <c r="I162" s="191"/>
      <c r="J162" s="191"/>
      <c r="K162" s="181"/>
    </row>
    <row r="163" spans="2:11" customFormat="1" ht="18.75" customHeight="1"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</row>
    <row r="164" spans="2:11" customFormat="1" ht="7.5" customHeight="1">
      <c r="B164" s="138"/>
      <c r="C164" s="139"/>
      <c r="D164" s="139"/>
      <c r="E164" s="139"/>
      <c r="F164" s="139"/>
      <c r="G164" s="139"/>
      <c r="H164" s="139"/>
      <c r="I164" s="139"/>
      <c r="J164" s="139"/>
      <c r="K164" s="140"/>
    </row>
    <row r="165" spans="2:11" customFormat="1" ht="45" customHeight="1">
      <c r="B165" s="141"/>
      <c r="C165" s="265" t="s">
        <v>629</v>
      </c>
      <c r="D165" s="265"/>
      <c r="E165" s="265"/>
      <c r="F165" s="265"/>
      <c r="G165" s="265"/>
      <c r="H165" s="265"/>
      <c r="I165" s="265"/>
      <c r="J165" s="265"/>
      <c r="K165" s="142"/>
    </row>
    <row r="166" spans="2:11" customFormat="1" ht="17.25" customHeight="1">
      <c r="B166" s="141"/>
      <c r="C166" s="162" t="s">
        <v>558</v>
      </c>
      <c r="D166" s="162"/>
      <c r="E166" s="162"/>
      <c r="F166" s="162" t="s">
        <v>559</v>
      </c>
      <c r="G166" s="202"/>
      <c r="H166" s="203" t="s">
        <v>54</v>
      </c>
      <c r="I166" s="203" t="s">
        <v>57</v>
      </c>
      <c r="J166" s="162" t="s">
        <v>560</v>
      </c>
      <c r="K166" s="142"/>
    </row>
    <row r="167" spans="2:11" customFormat="1" ht="17.25" customHeight="1">
      <c r="B167" s="143"/>
      <c r="C167" s="164" t="s">
        <v>561</v>
      </c>
      <c r="D167" s="164"/>
      <c r="E167" s="164"/>
      <c r="F167" s="165" t="s">
        <v>562</v>
      </c>
      <c r="G167" s="204"/>
      <c r="H167" s="205"/>
      <c r="I167" s="205"/>
      <c r="J167" s="164" t="s">
        <v>563</v>
      </c>
      <c r="K167" s="144"/>
    </row>
    <row r="168" spans="2:11" customFormat="1" ht="5.25" customHeight="1">
      <c r="B168" s="172"/>
      <c r="C168" s="167"/>
      <c r="D168" s="167"/>
      <c r="E168" s="167"/>
      <c r="F168" s="167"/>
      <c r="G168" s="168"/>
      <c r="H168" s="167"/>
      <c r="I168" s="167"/>
      <c r="J168" s="167"/>
      <c r="K168" s="193"/>
    </row>
    <row r="169" spans="2:11" customFormat="1" ht="15" customHeight="1">
      <c r="B169" s="172"/>
      <c r="C169" s="149" t="s">
        <v>567</v>
      </c>
      <c r="D169" s="149"/>
      <c r="E169" s="149"/>
      <c r="F169" s="170" t="s">
        <v>564</v>
      </c>
      <c r="G169" s="149"/>
      <c r="H169" s="149" t="s">
        <v>603</v>
      </c>
      <c r="I169" s="149" t="s">
        <v>566</v>
      </c>
      <c r="J169" s="149">
        <v>120</v>
      </c>
      <c r="K169" s="193"/>
    </row>
    <row r="170" spans="2:11" customFormat="1" ht="15" customHeight="1">
      <c r="B170" s="172"/>
      <c r="C170" s="149" t="s">
        <v>612</v>
      </c>
      <c r="D170" s="149"/>
      <c r="E170" s="149"/>
      <c r="F170" s="170" t="s">
        <v>564</v>
      </c>
      <c r="G170" s="149"/>
      <c r="H170" s="149" t="s">
        <v>613</v>
      </c>
      <c r="I170" s="149" t="s">
        <v>566</v>
      </c>
      <c r="J170" s="149" t="s">
        <v>614</v>
      </c>
      <c r="K170" s="193"/>
    </row>
    <row r="171" spans="2:11" customFormat="1" ht="15" customHeight="1">
      <c r="B171" s="172"/>
      <c r="C171" s="149" t="s">
        <v>512</v>
      </c>
      <c r="D171" s="149"/>
      <c r="E171" s="149"/>
      <c r="F171" s="170" t="s">
        <v>564</v>
      </c>
      <c r="G171" s="149"/>
      <c r="H171" s="149" t="s">
        <v>630</v>
      </c>
      <c r="I171" s="149" t="s">
        <v>566</v>
      </c>
      <c r="J171" s="149" t="s">
        <v>614</v>
      </c>
      <c r="K171" s="193"/>
    </row>
    <row r="172" spans="2:11" customFormat="1" ht="15" customHeight="1">
      <c r="B172" s="172"/>
      <c r="C172" s="149" t="s">
        <v>569</v>
      </c>
      <c r="D172" s="149"/>
      <c r="E172" s="149"/>
      <c r="F172" s="170" t="s">
        <v>77</v>
      </c>
      <c r="G172" s="149"/>
      <c r="H172" s="149" t="s">
        <v>630</v>
      </c>
      <c r="I172" s="149" t="s">
        <v>566</v>
      </c>
      <c r="J172" s="149">
        <v>50</v>
      </c>
      <c r="K172" s="193"/>
    </row>
    <row r="173" spans="2:11" customFormat="1" ht="15" customHeight="1">
      <c r="B173" s="172"/>
      <c r="C173" s="149" t="s">
        <v>571</v>
      </c>
      <c r="D173" s="149"/>
      <c r="E173" s="149"/>
      <c r="F173" s="170" t="s">
        <v>564</v>
      </c>
      <c r="G173" s="149"/>
      <c r="H173" s="149" t="s">
        <v>630</v>
      </c>
      <c r="I173" s="149" t="s">
        <v>573</v>
      </c>
      <c r="J173" s="149"/>
      <c r="K173" s="193"/>
    </row>
    <row r="174" spans="2:11" customFormat="1" ht="15" customHeight="1">
      <c r="B174" s="172"/>
      <c r="C174" s="149" t="s">
        <v>582</v>
      </c>
      <c r="D174" s="149"/>
      <c r="E174" s="149"/>
      <c r="F174" s="170" t="s">
        <v>77</v>
      </c>
      <c r="G174" s="149"/>
      <c r="H174" s="149" t="s">
        <v>630</v>
      </c>
      <c r="I174" s="149" t="s">
        <v>566</v>
      </c>
      <c r="J174" s="149">
        <v>50</v>
      </c>
      <c r="K174" s="193"/>
    </row>
    <row r="175" spans="2:11" customFormat="1" ht="15" customHeight="1">
      <c r="B175" s="172"/>
      <c r="C175" s="149" t="s">
        <v>590</v>
      </c>
      <c r="D175" s="149"/>
      <c r="E175" s="149"/>
      <c r="F175" s="170" t="s">
        <v>77</v>
      </c>
      <c r="G175" s="149"/>
      <c r="H175" s="149" t="s">
        <v>630</v>
      </c>
      <c r="I175" s="149" t="s">
        <v>566</v>
      </c>
      <c r="J175" s="149">
        <v>50</v>
      </c>
      <c r="K175" s="193"/>
    </row>
    <row r="176" spans="2:11" customFormat="1" ht="15" customHeight="1">
      <c r="B176" s="172"/>
      <c r="C176" s="149" t="s">
        <v>588</v>
      </c>
      <c r="D176" s="149"/>
      <c r="E176" s="149"/>
      <c r="F176" s="170" t="s">
        <v>77</v>
      </c>
      <c r="G176" s="149"/>
      <c r="H176" s="149" t="s">
        <v>630</v>
      </c>
      <c r="I176" s="149" t="s">
        <v>566</v>
      </c>
      <c r="J176" s="149">
        <v>50</v>
      </c>
      <c r="K176" s="193"/>
    </row>
    <row r="177" spans="2:11" customFormat="1" ht="15" customHeight="1">
      <c r="B177" s="172"/>
      <c r="C177" s="149" t="s">
        <v>95</v>
      </c>
      <c r="D177" s="149"/>
      <c r="E177" s="149"/>
      <c r="F177" s="170" t="s">
        <v>564</v>
      </c>
      <c r="G177" s="149"/>
      <c r="H177" s="149" t="s">
        <v>631</v>
      </c>
      <c r="I177" s="149" t="s">
        <v>632</v>
      </c>
      <c r="J177" s="149"/>
      <c r="K177" s="193"/>
    </row>
    <row r="178" spans="2:11" customFormat="1" ht="15" customHeight="1">
      <c r="B178" s="172"/>
      <c r="C178" s="149" t="s">
        <v>57</v>
      </c>
      <c r="D178" s="149"/>
      <c r="E178" s="149"/>
      <c r="F178" s="170" t="s">
        <v>564</v>
      </c>
      <c r="G178" s="149"/>
      <c r="H178" s="149" t="s">
        <v>633</v>
      </c>
      <c r="I178" s="149" t="s">
        <v>634</v>
      </c>
      <c r="J178" s="149">
        <v>1</v>
      </c>
      <c r="K178" s="193"/>
    </row>
    <row r="179" spans="2:11" customFormat="1" ht="15" customHeight="1">
      <c r="B179" s="172"/>
      <c r="C179" s="149" t="s">
        <v>53</v>
      </c>
      <c r="D179" s="149"/>
      <c r="E179" s="149"/>
      <c r="F179" s="170" t="s">
        <v>564</v>
      </c>
      <c r="G179" s="149"/>
      <c r="H179" s="149" t="s">
        <v>635</v>
      </c>
      <c r="I179" s="149" t="s">
        <v>566</v>
      </c>
      <c r="J179" s="149">
        <v>20</v>
      </c>
      <c r="K179" s="193"/>
    </row>
    <row r="180" spans="2:11" customFormat="1" ht="15" customHeight="1">
      <c r="B180" s="172"/>
      <c r="C180" s="149" t="s">
        <v>54</v>
      </c>
      <c r="D180" s="149"/>
      <c r="E180" s="149"/>
      <c r="F180" s="170" t="s">
        <v>564</v>
      </c>
      <c r="G180" s="149"/>
      <c r="H180" s="149" t="s">
        <v>636</v>
      </c>
      <c r="I180" s="149" t="s">
        <v>566</v>
      </c>
      <c r="J180" s="149">
        <v>255</v>
      </c>
      <c r="K180" s="193"/>
    </row>
    <row r="181" spans="2:11" customFormat="1" ht="15" customHeight="1">
      <c r="B181" s="172"/>
      <c r="C181" s="149" t="s">
        <v>96</v>
      </c>
      <c r="D181" s="149"/>
      <c r="E181" s="149"/>
      <c r="F181" s="170" t="s">
        <v>564</v>
      </c>
      <c r="G181" s="149"/>
      <c r="H181" s="149" t="s">
        <v>528</v>
      </c>
      <c r="I181" s="149" t="s">
        <v>566</v>
      </c>
      <c r="J181" s="149">
        <v>10</v>
      </c>
      <c r="K181" s="193"/>
    </row>
    <row r="182" spans="2:11" customFormat="1" ht="15" customHeight="1">
      <c r="B182" s="172"/>
      <c r="C182" s="149" t="s">
        <v>97</v>
      </c>
      <c r="D182" s="149"/>
      <c r="E182" s="149"/>
      <c r="F182" s="170" t="s">
        <v>564</v>
      </c>
      <c r="G182" s="149"/>
      <c r="H182" s="149" t="s">
        <v>637</v>
      </c>
      <c r="I182" s="149" t="s">
        <v>598</v>
      </c>
      <c r="J182" s="149"/>
      <c r="K182" s="193"/>
    </row>
    <row r="183" spans="2:11" customFormat="1" ht="15" customHeight="1">
      <c r="B183" s="172"/>
      <c r="C183" s="149" t="s">
        <v>638</v>
      </c>
      <c r="D183" s="149"/>
      <c r="E183" s="149"/>
      <c r="F183" s="170" t="s">
        <v>564</v>
      </c>
      <c r="G183" s="149"/>
      <c r="H183" s="149" t="s">
        <v>639</v>
      </c>
      <c r="I183" s="149" t="s">
        <v>598</v>
      </c>
      <c r="J183" s="149"/>
      <c r="K183" s="193"/>
    </row>
    <row r="184" spans="2:11" customFormat="1" ht="15" customHeight="1">
      <c r="B184" s="172"/>
      <c r="C184" s="149" t="s">
        <v>627</v>
      </c>
      <c r="D184" s="149"/>
      <c r="E184" s="149"/>
      <c r="F184" s="170" t="s">
        <v>564</v>
      </c>
      <c r="G184" s="149"/>
      <c r="H184" s="149" t="s">
        <v>640</v>
      </c>
      <c r="I184" s="149" t="s">
        <v>598</v>
      </c>
      <c r="J184" s="149"/>
      <c r="K184" s="193"/>
    </row>
    <row r="185" spans="2:11" customFormat="1" ht="15" customHeight="1">
      <c r="B185" s="172"/>
      <c r="C185" s="149" t="s">
        <v>99</v>
      </c>
      <c r="D185" s="149"/>
      <c r="E185" s="149"/>
      <c r="F185" s="170" t="s">
        <v>77</v>
      </c>
      <c r="G185" s="149"/>
      <c r="H185" s="149" t="s">
        <v>641</v>
      </c>
      <c r="I185" s="149" t="s">
        <v>566</v>
      </c>
      <c r="J185" s="149">
        <v>50</v>
      </c>
      <c r="K185" s="193"/>
    </row>
    <row r="186" spans="2:11" customFormat="1" ht="15" customHeight="1">
      <c r="B186" s="172"/>
      <c r="C186" s="149" t="s">
        <v>642</v>
      </c>
      <c r="D186" s="149"/>
      <c r="E186" s="149"/>
      <c r="F186" s="170" t="s">
        <v>77</v>
      </c>
      <c r="G186" s="149"/>
      <c r="H186" s="149" t="s">
        <v>643</v>
      </c>
      <c r="I186" s="149" t="s">
        <v>644</v>
      </c>
      <c r="J186" s="149"/>
      <c r="K186" s="193"/>
    </row>
    <row r="187" spans="2:11" customFormat="1" ht="15" customHeight="1">
      <c r="B187" s="172"/>
      <c r="C187" s="149" t="s">
        <v>645</v>
      </c>
      <c r="D187" s="149"/>
      <c r="E187" s="149"/>
      <c r="F187" s="170" t="s">
        <v>77</v>
      </c>
      <c r="G187" s="149"/>
      <c r="H187" s="149" t="s">
        <v>646</v>
      </c>
      <c r="I187" s="149" t="s">
        <v>644</v>
      </c>
      <c r="J187" s="149"/>
      <c r="K187" s="193"/>
    </row>
    <row r="188" spans="2:11" customFormat="1" ht="15" customHeight="1">
      <c r="B188" s="172"/>
      <c r="C188" s="149" t="s">
        <v>647</v>
      </c>
      <c r="D188" s="149"/>
      <c r="E188" s="149"/>
      <c r="F188" s="170" t="s">
        <v>77</v>
      </c>
      <c r="G188" s="149"/>
      <c r="H188" s="149" t="s">
        <v>648</v>
      </c>
      <c r="I188" s="149" t="s">
        <v>644</v>
      </c>
      <c r="J188" s="149"/>
      <c r="K188" s="193"/>
    </row>
    <row r="189" spans="2:11" customFormat="1" ht="15" customHeight="1">
      <c r="B189" s="172"/>
      <c r="C189" s="206" t="s">
        <v>649</v>
      </c>
      <c r="D189" s="149"/>
      <c r="E189" s="149"/>
      <c r="F189" s="170" t="s">
        <v>77</v>
      </c>
      <c r="G189" s="149"/>
      <c r="H189" s="149" t="s">
        <v>650</v>
      </c>
      <c r="I189" s="149" t="s">
        <v>651</v>
      </c>
      <c r="J189" s="207" t="s">
        <v>652</v>
      </c>
      <c r="K189" s="193"/>
    </row>
    <row r="190" spans="2:11" customFormat="1" ht="15" customHeight="1">
      <c r="B190" s="208"/>
      <c r="C190" s="209" t="s">
        <v>653</v>
      </c>
      <c r="D190" s="210"/>
      <c r="E190" s="210"/>
      <c r="F190" s="211" t="s">
        <v>77</v>
      </c>
      <c r="G190" s="210"/>
      <c r="H190" s="210" t="s">
        <v>654</v>
      </c>
      <c r="I190" s="210" t="s">
        <v>651</v>
      </c>
      <c r="J190" s="212" t="s">
        <v>652</v>
      </c>
      <c r="K190" s="213"/>
    </row>
    <row r="191" spans="2:11" customFormat="1" ht="15" customHeight="1">
      <c r="B191" s="172"/>
      <c r="C191" s="206" t="s">
        <v>42</v>
      </c>
      <c r="D191" s="149"/>
      <c r="E191" s="149"/>
      <c r="F191" s="170" t="s">
        <v>564</v>
      </c>
      <c r="G191" s="149"/>
      <c r="H191" s="146" t="s">
        <v>655</v>
      </c>
      <c r="I191" s="149" t="s">
        <v>656</v>
      </c>
      <c r="J191" s="149"/>
      <c r="K191" s="193"/>
    </row>
    <row r="192" spans="2:11" customFormat="1" ht="15" customHeight="1">
      <c r="B192" s="172"/>
      <c r="C192" s="206" t="s">
        <v>657</v>
      </c>
      <c r="D192" s="149"/>
      <c r="E192" s="149"/>
      <c r="F192" s="170" t="s">
        <v>564</v>
      </c>
      <c r="G192" s="149"/>
      <c r="H192" s="149" t="s">
        <v>658</v>
      </c>
      <c r="I192" s="149" t="s">
        <v>598</v>
      </c>
      <c r="J192" s="149"/>
      <c r="K192" s="193"/>
    </row>
    <row r="193" spans="2:11" customFormat="1" ht="15" customHeight="1">
      <c r="B193" s="172"/>
      <c r="C193" s="206" t="s">
        <v>659</v>
      </c>
      <c r="D193" s="149"/>
      <c r="E193" s="149"/>
      <c r="F193" s="170" t="s">
        <v>564</v>
      </c>
      <c r="G193" s="149"/>
      <c r="H193" s="149" t="s">
        <v>660</v>
      </c>
      <c r="I193" s="149" t="s">
        <v>598</v>
      </c>
      <c r="J193" s="149"/>
      <c r="K193" s="193"/>
    </row>
    <row r="194" spans="2:11" customFormat="1" ht="15" customHeight="1">
      <c r="B194" s="172"/>
      <c r="C194" s="206" t="s">
        <v>661</v>
      </c>
      <c r="D194" s="149"/>
      <c r="E194" s="149"/>
      <c r="F194" s="170" t="s">
        <v>77</v>
      </c>
      <c r="G194" s="149"/>
      <c r="H194" s="149" t="s">
        <v>662</v>
      </c>
      <c r="I194" s="149" t="s">
        <v>598</v>
      </c>
      <c r="J194" s="149"/>
      <c r="K194" s="193"/>
    </row>
    <row r="195" spans="2:11" customFormat="1" ht="15" customHeight="1">
      <c r="B195" s="199"/>
      <c r="C195" s="214"/>
      <c r="D195" s="179"/>
      <c r="E195" s="179"/>
      <c r="F195" s="179"/>
      <c r="G195" s="179"/>
      <c r="H195" s="179"/>
      <c r="I195" s="179"/>
      <c r="J195" s="179"/>
      <c r="K195" s="200"/>
    </row>
    <row r="196" spans="2:11" customFormat="1" ht="18.75" customHeight="1">
      <c r="B196" s="181"/>
      <c r="C196" s="191"/>
      <c r="D196" s="191"/>
      <c r="E196" s="191"/>
      <c r="F196" s="201"/>
      <c r="G196" s="191"/>
      <c r="H196" s="191"/>
      <c r="I196" s="191"/>
      <c r="J196" s="191"/>
      <c r="K196" s="181"/>
    </row>
    <row r="197" spans="2:11" customFormat="1" ht="18.75" customHeight="1">
      <c r="B197" s="181"/>
      <c r="C197" s="191"/>
      <c r="D197" s="191"/>
      <c r="E197" s="191"/>
      <c r="F197" s="201"/>
      <c r="G197" s="191"/>
      <c r="H197" s="191"/>
      <c r="I197" s="191"/>
      <c r="J197" s="191"/>
      <c r="K197" s="181"/>
    </row>
    <row r="198" spans="2:11" customFormat="1" ht="18.75" customHeight="1"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</row>
    <row r="199" spans="2:11" customFormat="1" ht="12">
      <c r="B199" s="138"/>
      <c r="C199" s="139"/>
      <c r="D199" s="139"/>
      <c r="E199" s="139"/>
      <c r="F199" s="139"/>
      <c r="G199" s="139"/>
      <c r="H199" s="139"/>
      <c r="I199" s="139"/>
      <c r="J199" s="139"/>
      <c r="K199" s="140"/>
    </row>
    <row r="200" spans="2:11" customFormat="1" ht="20.5">
      <c r="B200" s="141"/>
      <c r="C200" s="265" t="s">
        <v>663</v>
      </c>
      <c r="D200" s="265"/>
      <c r="E200" s="265"/>
      <c r="F200" s="265"/>
      <c r="G200" s="265"/>
      <c r="H200" s="265"/>
      <c r="I200" s="265"/>
      <c r="J200" s="265"/>
      <c r="K200" s="142"/>
    </row>
    <row r="201" spans="2:11" customFormat="1" ht="25.5" customHeight="1">
      <c r="B201" s="141"/>
      <c r="C201" s="215" t="s">
        <v>664</v>
      </c>
      <c r="D201" s="215"/>
      <c r="E201" s="215"/>
      <c r="F201" s="215" t="s">
        <v>665</v>
      </c>
      <c r="G201" s="216"/>
      <c r="H201" s="268" t="s">
        <v>666</v>
      </c>
      <c r="I201" s="268"/>
      <c r="J201" s="268"/>
      <c r="K201" s="142"/>
    </row>
    <row r="202" spans="2:11" customFormat="1" ht="5.25" customHeight="1">
      <c r="B202" s="172"/>
      <c r="C202" s="167"/>
      <c r="D202" s="167"/>
      <c r="E202" s="167"/>
      <c r="F202" s="167"/>
      <c r="G202" s="191"/>
      <c r="H202" s="167"/>
      <c r="I202" s="167"/>
      <c r="J202" s="167"/>
      <c r="K202" s="193"/>
    </row>
    <row r="203" spans="2:11" customFormat="1" ht="15" customHeight="1">
      <c r="B203" s="172"/>
      <c r="C203" s="149" t="s">
        <v>656</v>
      </c>
      <c r="D203" s="149"/>
      <c r="E203" s="149"/>
      <c r="F203" s="170" t="s">
        <v>43</v>
      </c>
      <c r="G203" s="149"/>
      <c r="H203" s="269" t="s">
        <v>667</v>
      </c>
      <c r="I203" s="269"/>
      <c r="J203" s="269"/>
      <c r="K203" s="193"/>
    </row>
    <row r="204" spans="2:11" customFormat="1" ht="15" customHeight="1">
      <c r="B204" s="172"/>
      <c r="C204" s="149"/>
      <c r="D204" s="149"/>
      <c r="E204" s="149"/>
      <c r="F204" s="170" t="s">
        <v>44</v>
      </c>
      <c r="G204" s="149"/>
      <c r="H204" s="269" t="s">
        <v>668</v>
      </c>
      <c r="I204" s="269"/>
      <c r="J204" s="269"/>
      <c r="K204" s="193"/>
    </row>
    <row r="205" spans="2:11" customFormat="1" ht="15" customHeight="1">
      <c r="B205" s="172"/>
      <c r="C205" s="149"/>
      <c r="D205" s="149"/>
      <c r="E205" s="149"/>
      <c r="F205" s="170" t="s">
        <v>47</v>
      </c>
      <c r="G205" s="149"/>
      <c r="H205" s="269" t="s">
        <v>669</v>
      </c>
      <c r="I205" s="269"/>
      <c r="J205" s="269"/>
      <c r="K205" s="193"/>
    </row>
    <row r="206" spans="2:11" customFormat="1" ht="15" customHeight="1">
      <c r="B206" s="172"/>
      <c r="C206" s="149"/>
      <c r="D206" s="149"/>
      <c r="E206" s="149"/>
      <c r="F206" s="170" t="s">
        <v>45</v>
      </c>
      <c r="G206" s="149"/>
      <c r="H206" s="269" t="s">
        <v>670</v>
      </c>
      <c r="I206" s="269"/>
      <c r="J206" s="269"/>
      <c r="K206" s="193"/>
    </row>
    <row r="207" spans="2:11" customFormat="1" ht="15" customHeight="1">
      <c r="B207" s="172"/>
      <c r="C207" s="149"/>
      <c r="D207" s="149"/>
      <c r="E207" s="149"/>
      <c r="F207" s="170" t="s">
        <v>46</v>
      </c>
      <c r="G207" s="149"/>
      <c r="H207" s="269" t="s">
        <v>671</v>
      </c>
      <c r="I207" s="269"/>
      <c r="J207" s="269"/>
      <c r="K207" s="193"/>
    </row>
    <row r="208" spans="2:11" customFormat="1" ht="15" customHeight="1">
      <c r="B208" s="172"/>
      <c r="C208" s="149"/>
      <c r="D208" s="149"/>
      <c r="E208" s="149"/>
      <c r="F208" s="170"/>
      <c r="G208" s="149"/>
      <c r="H208" s="149"/>
      <c r="I208" s="149"/>
      <c r="J208" s="149"/>
      <c r="K208" s="193"/>
    </row>
    <row r="209" spans="2:11" customFormat="1" ht="15" customHeight="1">
      <c r="B209" s="172"/>
      <c r="C209" s="149" t="s">
        <v>610</v>
      </c>
      <c r="D209" s="149"/>
      <c r="E209" s="149"/>
      <c r="F209" s="170" t="s">
        <v>79</v>
      </c>
      <c r="G209" s="149"/>
      <c r="H209" s="269" t="s">
        <v>672</v>
      </c>
      <c r="I209" s="269"/>
      <c r="J209" s="269"/>
      <c r="K209" s="193"/>
    </row>
    <row r="210" spans="2:11" customFormat="1" ht="15" customHeight="1">
      <c r="B210" s="172"/>
      <c r="C210" s="149"/>
      <c r="D210" s="149"/>
      <c r="E210" s="149"/>
      <c r="F210" s="170" t="s">
        <v>506</v>
      </c>
      <c r="G210" s="149"/>
      <c r="H210" s="269" t="s">
        <v>507</v>
      </c>
      <c r="I210" s="269"/>
      <c r="J210" s="269"/>
      <c r="K210" s="193"/>
    </row>
    <row r="211" spans="2:11" customFormat="1" ht="15" customHeight="1">
      <c r="B211" s="172"/>
      <c r="C211" s="149"/>
      <c r="D211" s="149"/>
      <c r="E211" s="149"/>
      <c r="F211" s="170" t="s">
        <v>504</v>
      </c>
      <c r="G211" s="149"/>
      <c r="H211" s="269" t="s">
        <v>673</v>
      </c>
      <c r="I211" s="269"/>
      <c r="J211" s="269"/>
      <c r="K211" s="193"/>
    </row>
    <row r="212" spans="2:11" customFormat="1" ht="15" customHeight="1">
      <c r="B212" s="217"/>
      <c r="C212" s="149"/>
      <c r="D212" s="149"/>
      <c r="E212" s="149"/>
      <c r="F212" s="170" t="s">
        <v>508</v>
      </c>
      <c r="G212" s="206"/>
      <c r="H212" s="270" t="s">
        <v>509</v>
      </c>
      <c r="I212" s="270"/>
      <c r="J212" s="270"/>
      <c r="K212" s="218"/>
    </row>
    <row r="213" spans="2:11" customFormat="1" ht="15" customHeight="1">
      <c r="B213" s="217"/>
      <c r="C213" s="149"/>
      <c r="D213" s="149"/>
      <c r="E213" s="149"/>
      <c r="F213" s="170" t="s">
        <v>510</v>
      </c>
      <c r="G213" s="206"/>
      <c r="H213" s="270" t="s">
        <v>674</v>
      </c>
      <c r="I213" s="270"/>
      <c r="J213" s="270"/>
      <c r="K213" s="218"/>
    </row>
    <row r="214" spans="2:11" customFormat="1" ht="15" customHeight="1">
      <c r="B214" s="217"/>
      <c r="C214" s="149"/>
      <c r="D214" s="149"/>
      <c r="E214" s="149"/>
      <c r="F214" s="170"/>
      <c r="G214" s="206"/>
      <c r="H214" s="197"/>
      <c r="I214" s="197"/>
      <c r="J214" s="197"/>
      <c r="K214" s="218"/>
    </row>
    <row r="215" spans="2:11" customFormat="1" ht="15" customHeight="1">
      <c r="B215" s="217"/>
      <c r="C215" s="149" t="s">
        <v>634</v>
      </c>
      <c r="D215" s="149"/>
      <c r="E215" s="149"/>
      <c r="F215" s="170">
        <v>1</v>
      </c>
      <c r="G215" s="206"/>
      <c r="H215" s="270" t="s">
        <v>675</v>
      </c>
      <c r="I215" s="270"/>
      <c r="J215" s="270"/>
      <c r="K215" s="218"/>
    </row>
    <row r="216" spans="2:11" customFormat="1" ht="15" customHeight="1">
      <c r="B216" s="217"/>
      <c r="C216" s="149"/>
      <c r="D216" s="149"/>
      <c r="E216" s="149"/>
      <c r="F216" s="170">
        <v>2</v>
      </c>
      <c r="G216" s="206"/>
      <c r="H216" s="270" t="s">
        <v>676</v>
      </c>
      <c r="I216" s="270"/>
      <c r="J216" s="270"/>
      <c r="K216" s="218"/>
    </row>
    <row r="217" spans="2:11" customFormat="1" ht="15" customHeight="1">
      <c r="B217" s="217"/>
      <c r="C217" s="149"/>
      <c r="D217" s="149"/>
      <c r="E217" s="149"/>
      <c r="F217" s="170">
        <v>3</v>
      </c>
      <c r="G217" s="206"/>
      <c r="H217" s="270" t="s">
        <v>677</v>
      </c>
      <c r="I217" s="270"/>
      <c r="J217" s="270"/>
      <c r="K217" s="218"/>
    </row>
    <row r="218" spans="2:11" customFormat="1" ht="15" customHeight="1">
      <c r="B218" s="217"/>
      <c r="C218" s="149"/>
      <c r="D218" s="149"/>
      <c r="E218" s="149"/>
      <c r="F218" s="170">
        <v>4</v>
      </c>
      <c r="G218" s="206"/>
      <c r="H218" s="270" t="s">
        <v>678</v>
      </c>
      <c r="I218" s="270"/>
      <c r="J218" s="270"/>
      <c r="K218" s="218"/>
    </row>
    <row r="219" spans="2:11" customFormat="1" ht="12.75" customHeight="1">
      <c r="B219" s="219"/>
      <c r="C219" s="220"/>
      <c r="D219" s="220"/>
      <c r="E219" s="220"/>
      <c r="F219" s="220"/>
      <c r="G219" s="220"/>
      <c r="H219" s="220"/>
      <c r="I219" s="220"/>
      <c r="J219" s="220"/>
      <c r="K219" s="22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D9A1D-F4D5-44A4-847C-0B667D71B98A}">
  <dimension ref="A1:B69"/>
  <sheetViews>
    <sheetView tabSelected="1" workbookViewId="0">
      <selection activeCell="U16" sqref="U16"/>
    </sheetView>
  </sheetViews>
  <sheetFormatPr defaultRowHeight="10"/>
  <cols>
    <col min="1" max="1" width="11.44140625" style="271" customWidth="1"/>
    <col min="2" max="16384" width="8.88671875" style="271"/>
  </cols>
  <sheetData>
    <row r="1" spans="1:2" ht="18.649999999999999" customHeight="1">
      <c r="A1" s="276" t="s">
        <v>795</v>
      </c>
      <c r="B1" s="275"/>
    </row>
    <row r="2" spans="1:2" ht="13">
      <c r="A2" s="274"/>
    </row>
    <row r="3" spans="1:2" ht="13">
      <c r="A3" s="274" t="s">
        <v>794</v>
      </c>
    </row>
    <row r="4" spans="1:2" ht="13">
      <c r="A4" s="274" t="s">
        <v>793</v>
      </c>
    </row>
    <row r="5" spans="1:2" ht="13">
      <c r="A5" s="272" t="s">
        <v>792</v>
      </c>
    </row>
    <row r="6" spans="1:2" ht="13">
      <c r="A6" s="272" t="s">
        <v>791</v>
      </c>
    </row>
    <row r="7" spans="1:2" ht="13">
      <c r="A7" s="273">
        <v>39660</v>
      </c>
    </row>
    <row r="8" spans="1:2" ht="13">
      <c r="A8" s="272">
        <v>17</v>
      </c>
      <c r="B8" s="272" t="s">
        <v>790</v>
      </c>
    </row>
    <row r="9" spans="1:2" ht="13">
      <c r="A9" s="272" t="s">
        <v>789</v>
      </c>
      <c r="B9" s="272" t="s">
        <v>788</v>
      </c>
    </row>
    <row r="10" spans="1:2" ht="13">
      <c r="A10" s="272" t="s">
        <v>787</v>
      </c>
      <c r="B10" s="272" t="s">
        <v>786</v>
      </c>
    </row>
    <row r="11" spans="1:2" ht="13">
      <c r="A11" s="272" t="s">
        <v>785</v>
      </c>
      <c r="B11" s="272" t="s">
        <v>784</v>
      </c>
    </row>
    <row r="12" spans="1:2" ht="13">
      <c r="A12" s="272" t="s">
        <v>783</v>
      </c>
      <c r="B12" s="272" t="s">
        <v>782</v>
      </c>
    </row>
    <row r="13" spans="1:2" ht="13">
      <c r="A13" s="272" t="s">
        <v>781</v>
      </c>
      <c r="B13" s="272" t="s">
        <v>780</v>
      </c>
    </row>
    <row r="14" spans="1:2" ht="13">
      <c r="A14" s="272" t="s">
        <v>779</v>
      </c>
      <c r="B14" s="272" t="s">
        <v>778</v>
      </c>
    </row>
    <row r="15" spans="1:2" ht="13">
      <c r="A15" s="272" t="s">
        <v>777</v>
      </c>
      <c r="B15" s="272" t="s">
        <v>776</v>
      </c>
    </row>
    <row r="16" spans="1:2" ht="13">
      <c r="A16" s="272" t="s">
        <v>775</v>
      </c>
      <c r="B16" s="272" t="s">
        <v>774</v>
      </c>
    </row>
    <row r="17" spans="1:2" ht="13">
      <c r="A17" s="272" t="s">
        <v>773</v>
      </c>
      <c r="B17" s="272" t="s">
        <v>772</v>
      </c>
    </row>
    <row r="18" spans="1:2" ht="13">
      <c r="A18" s="272" t="s">
        <v>771</v>
      </c>
      <c r="B18" s="272" t="s">
        <v>770</v>
      </c>
    </row>
    <row r="19" spans="1:2" ht="13">
      <c r="A19" s="272" t="s">
        <v>769</v>
      </c>
      <c r="B19" s="272" t="s">
        <v>768</v>
      </c>
    </row>
    <row r="20" spans="1:2" ht="13">
      <c r="A20" s="272" t="s">
        <v>767</v>
      </c>
      <c r="B20" s="272" t="s">
        <v>766</v>
      </c>
    </row>
    <row r="21" spans="1:2" ht="13">
      <c r="A21" s="272" t="s">
        <v>765</v>
      </c>
      <c r="B21" s="272" t="s">
        <v>764</v>
      </c>
    </row>
    <row r="22" spans="1:2" ht="13">
      <c r="A22" s="272" t="s">
        <v>763</v>
      </c>
      <c r="B22" s="272" t="s">
        <v>762</v>
      </c>
    </row>
    <row r="23" spans="1:2" ht="13">
      <c r="A23" s="272" t="s">
        <v>761</v>
      </c>
      <c r="B23" s="272" t="s">
        <v>760</v>
      </c>
    </row>
    <row r="24" spans="1:2" ht="13">
      <c r="A24" s="272" t="s">
        <v>759</v>
      </c>
      <c r="B24" s="272" t="s">
        <v>758</v>
      </c>
    </row>
    <row r="25" spans="1:2" ht="13">
      <c r="A25" s="272" t="s">
        <v>757</v>
      </c>
      <c r="B25" s="272" t="s">
        <v>756</v>
      </c>
    </row>
    <row r="26" spans="1:2" ht="13">
      <c r="A26" s="272" t="s">
        <v>755</v>
      </c>
      <c r="B26" s="272" t="s">
        <v>754</v>
      </c>
    </row>
    <row r="27" spans="1:2" ht="13">
      <c r="A27" s="272" t="s">
        <v>753</v>
      </c>
      <c r="B27" s="272" t="s">
        <v>752</v>
      </c>
    </row>
    <row r="28" spans="1:2" ht="13">
      <c r="A28" s="272" t="s">
        <v>751</v>
      </c>
      <c r="B28" s="272" t="s">
        <v>750</v>
      </c>
    </row>
    <row r="29" spans="1:2" ht="13">
      <c r="A29" s="272" t="s">
        <v>749</v>
      </c>
      <c r="B29" s="272" t="s">
        <v>748</v>
      </c>
    </row>
    <row r="30" spans="1:2" ht="13">
      <c r="A30" s="272" t="s">
        <v>747</v>
      </c>
      <c r="B30" s="272" t="s">
        <v>746</v>
      </c>
    </row>
    <row r="31" spans="1:2" ht="13">
      <c r="A31" s="272" t="s">
        <v>745</v>
      </c>
      <c r="B31" s="272" t="s">
        <v>744</v>
      </c>
    </row>
    <row r="32" spans="1:2" ht="13">
      <c r="A32" s="272" t="s">
        <v>743</v>
      </c>
      <c r="B32" s="272" t="s">
        <v>742</v>
      </c>
    </row>
    <row r="33" spans="1:2" ht="13">
      <c r="A33" s="272" t="s">
        <v>741</v>
      </c>
      <c r="B33" s="272" t="s">
        <v>740</v>
      </c>
    </row>
    <row r="34" spans="1:2" ht="13">
      <c r="A34" s="272" t="s">
        <v>739</v>
      </c>
      <c r="B34" s="272" t="s">
        <v>738</v>
      </c>
    </row>
    <row r="35" spans="1:2" ht="13">
      <c r="A35" s="272" t="s">
        <v>737</v>
      </c>
      <c r="B35" s="272" t="s">
        <v>736</v>
      </c>
    </row>
    <row r="36" spans="1:2" ht="13">
      <c r="A36" s="272" t="s">
        <v>735</v>
      </c>
      <c r="B36" s="272" t="s">
        <v>734</v>
      </c>
    </row>
    <row r="37" spans="1:2" ht="13">
      <c r="A37" s="272" t="s">
        <v>733</v>
      </c>
      <c r="B37" s="272" t="s">
        <v>732</v>
      </c>
    </row>
    <row r="38" spans="1:2" ht="13">
      <c r="A38" s="272" t="s">
        <v>731</v>
      </c>
      <c r="B38" s="272" t="s">
        <v>730</v>
      </c>
    </row>
    <row r="39" spans="1:2" ht="13">
      <c r="A39" s="272" t="s">
        <v>729</v>
      </c>
      <c r="B39" s="272" t="s">
        <v>728</v>
      </c>
    </row>
    <row r="40" spans="1:2" ht="13">
      <c r="A40" s="272" t="s">
        <v>727</v>
      </c>
      <c r="B40" s="272" t="s">
        <v>726</v>
      </c>
    </row>
    <row r="41" spans="1:2" ht="13">
      <c r="A41" s="272" t="s">
        <v>725</v>
      </c>
      <c r="B41" s="272" t="s">
        <v>724</v>
      </c>
    </row>
    <row r="42" spans="1:2" ht="13">
      <c r="A42" s="272" t="s">
        <v>723</v>
      </c>
      <c r="B42" s="272" t="s">
        <v>722</v>
      </c>
    </row>
    <row r="43" spans="1:2" ht="13">
      <c r="A43" s="272" t="s">
        <v>721</v>
      </c>
      <c r="B43" s="272" t="s">
        <v>720</v>
      </c>
    </row>
    <row r="44" spans="1:2" ht="13">
      <c r="A44" s="272" t="s">
        <v>719</v>
      </c>
      <c r="B44" s="272" t="s">
        <v>718</v>
      </c>
    </row>
    <row r="45" spans="1:2" ht="13">
      <c r="A45" s="272" t="s">
        <v>717</v>
      </c>
      <c r="B45" s="272" t="s">
        <v>716</v>
      </c>
    </row>
    <row r="46" spans="1:2" ht="13">
      <c r="A46" s="272" t="s">
        <v>715</v>
      </c>
      <c r="B46" s="272" t="s">
        <v>714</v>
      </c>
    </row>
    <row r="47" spans="1:2" ht="13">
      <c r="A47" s="272" t="s">
        <v>713</v>
      </c>
      <c r="B47" s="272" t="s">
        <v>712</v>
      </c>
    </row>
    <row r="48" spans="1:2" ht="13">
      <c r="A48" s="272" t="s">
        <v>711</v>
      </c>
      <c r="B48" s="272" t="s">
        <v>710</v>
      </c>
    </row>
    <row r="49" spans="1:2" ht="13">
      <c r="A49" s="272" t="s">
        <v>709</v>
      </c>
      <c r="B49" s="272" t="s">
        <v>708</v>
      </c>
    </row>
    <row r="50" spans="1:2" ht="13">
      <c r="A50" s="272" t="s">
        <v>707</v>
      </c>
      <c r="B50" s="272" t="s">
        <v>706</v>
      </c>
    </row>
    <row r="51" spans="1:2" ht="13">
      <c r="A51" s="272" t="s">
        <v>705</v>
      </c>
      <c r="B51" s="272" t="s">
        <v>704</v>
      </c>
    </row>
    <row r="52" spans="1:2" ht="13">
      <c r="A52" s="272" t="s">
        <v>703</v>
      </c>
      <c r="B52" s="272" t="s">
        <v>702</v>
      </c>
    </row>
    <row r="53" spans="1:2" ht="13">
      <c r="A53" s="272" t="s">
        <v>701</v>
      </c>
      <c r="B53" s="272" t="s">
        <v>700</v>
      </c>
    </row>
    <row r="54" spans="1:2" ht="13">
      <c r="A54" s="272" t="s">
        <v>699</v>
      </c>
      <c r="B54" s="272" t="s">
        <v>698</v>
      </c>
    </row>
    <row r="55" spans="1:2" ht="13">
      <c r="A55" s="272" t="s">
        <v>697</v>
      </c>
      <c r="B55" s="272" t="s">
        <v>696</v>
      </c>
    </row>
    <row r="56" spans="1:2" ht="13">
      <c r="A56" s="272" t="s">
        <v>695</v>
      </c>
      <c r="B56" s="272" t="s">
        <v>694</v>
      </c>
    </row>
    <row r="57" spans="1:2" ht="13">
      <c r="A57" s="272" t="s">
        <v>693</v>
      </c>
      <c r="B57" s="272" t="s">
        <v>692</v>
      </c>
    </row>
    <row r="58" spans="1:2" ht="13">
      <c r="A58" s="272" t="s">
        <v>691</v>
      </c>
      <c r="B58" s="272" t="s">
        <v>690</v>
      </c>
    </row>
    <row r="59" spans="1:2" ht="13">
      <c r="A59" s="272" t="s">
        <v>689</v>
      </c>
    </row>
    <row r="60" spans="1:2" ht="13">
      <c r="A60" s="272" t="s">
        <v>688</v>
      </c>
    </row>
    <row r="61" spans="1:2" ht="13">
      <c r="A61" s="272" t="s">
        <v>687</v>
      </c>
    </row>
    <row r="62" spans="1:2" ht="13">
      <c r="A62" s="272" t="s">
        <v>686</v>
      </c>
    </row>
    <row r="63" spans="1:2" ht="13">
      <c r="A63" s="272" t="s">
        <v>685</v>
      </c>
    </row>
    <row r="64" spans="1:2" ht="13">
      <c r="A64" s="272" t="s">
        <v>684</v>
      </c>
    </row>
    <row r="65" spans="1:1" ht="13">
      <c r="A65" s="272" t="s">
        <v>683</v>
      </c>
    </row>
    <row r="66" spans="1:1" ht="13">
      <c r="A66" s="272" t="s">
        <v>682</v>
      </c>
    </row>
    <row r="67" spans="1:1" ht="13">
      <c r="A67" s="272" t="s">
        <v>681</v>
      </c>
    </row>
    <row r="68" spans="1:1" ht="13">
      <c r="A68" s="272" t="s">
        <v>680</v>
      </c>
    </row>
    <row r="69" spans="1:1" ht="13">
      <c r="A69" s="272" t="s">
        <v>679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C67E854B357C4AA5DCFBB0259761EB" ma:contentTypeVersion="13" ma:contentTypeDescription="Vytvoří nový dokument" ma:contentTypeScope="" ma:versionID="9503f3758f002148b857c6a15ca278e7">
  <xsd:schema xmlns:xsd="http://www.w3.org/2001/XMLSchema" xmlns:xs="http://www.w3.org/2001/XMLSchema" xmlns:p="http://schemas.microsoft.com/office/2006/metadata/properties" xmlns:ns2="f8bb5f55-f7ed-469c-a7c2-f324ebd57be7" xmlns:ns3="77241950-2d33-4ddb-a3ca-c8110636c688" targetNamespace="http://schemas.microsoft.com/office/2006/metadata/properties" ma:root="true" ma:fieldsID="5479bb6b88fe18cd010667f3335227de" ns2:_="" ns3:_="">
    <xsd:import namespace="f8bb5f55-f7ed-469c-a7c2-f324ebd57be7"/>
    <xsd:import namespace="77241950-2d33-4ddb-a3ca-c8110636c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b5f55-f7ed-469c-a7c2-f324ebd57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abb5542-b20f-476f-b885-dfe2db771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41950-2d33-4ddb-a3ca-c8110636c68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fe627a-62b6-4319-b7f6-2a165d91368c}" ma:internalName="TaxCatchAll" ma:showField="CatchAllData" ma:web="77241950-2d33-4ddb-a3ca-c8110636c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bb5f55-f7ed-469c-a7c2-f324ebd57be7">
      <Terms xmlns="http://schemas.microsoft.com/office/infopath/2007/PartnerControls"/>
    </lcf76f155ced4ddcb4097134ff3c332f>
    <TaxCatchAll xmlns="77241950-2d33-4ddb-a3ca-c8110636c688" xsi:nil="true"/>
  </documentManagement>
</p:properties>
</file>

<file path=customXml/itemProps1.xml><?xml version="1.0" encoding="utf-8"?>
<ds:datastoreItem xmlns:ds="http://schemas.openxmlformats.org/officeDocument/2006/customXml" ds:itemID="{CA63085F-BC94-4A25-8456-AA2948CDA840}"/>
</file>

<file path=customXml/itemProps2.xml><?xml version="1.0" encoding="utf-8"?>
<ds:datastoreItem xmlns:ds="http://schemas.openxmlformats.org/officeDocument/2006/customXml" ds:itemID="{13A42E92-E920-424B-9C71-A9DBBD10335E}"/>
</file>

<file path=customXml/itemProps3.xml><?xml version="1.0" encoding="utf-8"?>
<ds:datastoreItem xmlns:ds="http://schemas.openxmlformats.org/officeDocument/2006/customXml" ds:itemID="{9F011326-5D86-4E2C-AAC3-FFCF4D12A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Rekapitulace stavby</vt:lpstr>
      <vt:lpstr>N - Nábytek</vt:lpstr>
      <vt:lpstr>S - Sportovní vybavení</vt:lpstr>
      <vt:lpstr>Pokyny pro vyplnění</vt:lpstr>
      <vt:lpstr>Příloha č.1</vt:lpstr>
      <vt:lpstr>'N - Nábytek'!Názvy_tisku</vt:lpstr>
      <vt:lpstr>'Rekapitulace stavby'!Názvy_tisku</vt:lpstr>
      <vt:lpstr>'S - Sportovní vybavení'!Názvy_tisku</vt:lpstr>
      <vt:lpstr>'N - Nábytek'!Oblast_tisku</vt:lpstr>
      <vt:lpstr>'Pokyny pro vyplnění'!Oblast_tisku</vt:lpstr>
      <vt:lpstr>'Rekapitulace stavby'!Oblast_tisku</vt:lpstr>
      <vt:lpstr>'S - Sportovní vybavení'!Oblast_tisku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Martin Škrabal</cp:lastModifiedBy>
  <dcterms:created xsi:type="dcterms:W3CDTF">2025-04-14T14:44:14Z</dcterms:created>
  <dcterms:modified xsi:type="dcterms:W3CDTF">2025-04-14T14:47:10Z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0x01010058C67E854B357C4AA5DCFBB0259761EB</vt:lpwstr>
  </property>
</Properties>
</file>