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24-02-33_VŠE Akademický salonek\Odesláno\240917_VŠE_DPS_REV01\Edit\"/>
    </mc:Choice>
  </mc:AlternateContent>
  <bookViews>
    <workbookView xWindow="-25710" yWindow="14355" windowWidth="25815" windowHeight="15495"/>
  </bookViews>
  <sheets>
    <sheet name="Rekapitulace stavby" sheetId="1" r:id="rId1"/>
    <sheet name="01 - Stavební práce" sheetId="2" r:id="rId2"/>
    <sheet name="02 - Elektro silno" sheetId="3" r:id="rId3"/>
    <sheet name="03 - Elektro slabo" sheetId="4" r:id="rId4"/>
    <sheet name="04 Příloha - třídění odpadů " sheetId="7" r:id="rId5"/>
  </sheets>
  <definedNames>
    <definedName name="_xlnm._FilterDatabase" localSheetId="1" hidden="1">'01 - Stavební práce'!$C$128:$K$258</definedName>
    <definedName name="_xlnm._FilterDatabase" localSheetId="2" hidden="1">'02 - Elektro silno'!$C$122:$K$175</definedName>
    <definedName name="_xlnm._FilterDatabase" localSheetId="3" hidden="1">'03 - Elektro slabo'!$C$121:$K$139</definedName>
    <definedName name="_xlnm.Print_Titles" localSheetId="1">'01 - Stavební práce'!$128:$128</definedName>
    <definedName name="_xlnm.Print_Titles" localSheetId="2">'02 - Elektro silno'!$122:$122</definedName>
    <definedName name="_xlnm.Print_Titles" localSheetId="3">'03 - Elektro slabo'!$121:$121</definedName>
    <definedName name="_xlnm.Print_Titles" localSheetId="4">'04 Příloha - třídění odpadů '!#REF!</definedName>
    <definedName name="_xlnm.Print_Titles" localSheetId="0">'Rekapitulace stavby'!$92:$92</definedName>
    <definedName name="_xlnm.Print_Area" localSheetId="1">'01 - Stavební práce'!$A$1:$O$78,'01 - Stavební práce'!$A$80:$L$112,'01 - Stavební práce'!$A$114:$L$261</definedName>
    <definedName name="_xlnm.Print_Area" localSheetId="2">'02 - Elektro silno'!$A$1:$M$78,'02 - Elektro silno'!$A$80:$L$106,'02 - Elektro silno'!$A$108:$L$177</definedName>
    <definedName name="_xlnm.Print_Area" localSheetId="3">'03 - Elektro slabo'!$A$1:$L$78,'03 - Elektro slabo'!$A$80:$L$105,'03 - Elektro slabo'!$A$107:$L$141</definedName>
    <definedName name="_xlnm.Print_Area" localSheetId="4">'04 Příloha - třídění odpadů '!$A$1:$L$97</definedName>
    <definedName name="_xlnm.Print_Area" localSheetId="0">'Rekapitulace stavby'!$A$1:$AR$78,'Rekapitulace stavby'!$A$80:$AR$100</definedName>
  </definedNames>
  <calcPr calcId="152511"/>
</workbook>
</file>

<file path=xl/calcChain.xml><?xml version="1.0" encoding="utf-8"?>
<calcChain xmlns="http://schemas.openxmlformats.org/spreadsheetml/2006/main">
  <c r="J154" i="3" l="1"/>
  <c r="BK140" i="3" l="1"/>
  <c r="BI140" i="3"/>
  <c r="BH140" i="3"/>
  <c r="BG140" i="3"/>
  <c r="BF140" i="3"/>
  <c r="T140" i="3"/>
  <c r="R140" i="3"/>
  <c r="P140" i="3"/>
  <c r="J140" i="3"/>
  <c r="BE140" i="3" s="1"/>
  <c r="F125" i="2" l="1"/>
  <c r="BI176" i="2"/>
  <c r="BG176" i="2"/>
  <c r="BF176" i="2"/>
  <c r="BE176" i="2"/>
  <c r="BD176" i="2"/>
  <c r="T176" i="2"/>
  <c r="R176" i="2"/>
  <c r="P176" i="2"/>
  <c r="J176" i="2"/>
  <c r="BC176" i="2" s="1"/>
  <c r="J134" i="2"/>
  <c r="H197" i="2" l="1"/>
  <c r="T197" i="2" s="1"/>
  <c r="J37" i="4"/>
  <c r="J36" i="4"/>
  <c r="AY97" i="1"/>
  <c r="J35" i="4"/>
  <c r="AX97" i="1" s="1"/>
  <c r="BI139" i="4"/>
  <c r="BH139" i="4"/>
  <c r="BG139" i="4"/>
  <c r="BF139" i="4"/>
  <c r="T139" i="4"/>
  <c r="T138" i="4"/>
  <c r="R139" i="4"/>
  <c r="R138" i="4" s="1"/>
  <c r="P139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F118" i="4"/>
  <c r="F116" i="4"/>
  <c r="E114" i="4"/>
  <c r="F91" i="4"/>
  <c r="F89" i="4"/>
  <c r="E87" i="4"/>
  <c r="J92" i="4"/>
  <c r="J118" i="4"/>
  <c r="J18" i="4"/>
  <c r="E18" i="4"/>
  <c r="F119" i="4" s="1"/>
  <c r="J17" i="4"/>
  <c r="J12" i="4"/>
  <c r="J89" i="4" s="1"/>
  <c r="E7" i="4"/>
  <c r="E85" i="4" s="1"/>
  <c r="J37" i="3"/>
  <c r="J36" i="3"/>
  <c r="AY96" i="1"/>
  <c r="J35" i="3"/>
  <c r="AX96" i="1" s="1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F119" i="3"/>
  <c r="F117" i="3"/>
  <c r="E115" i="3"/>
  <c r="F91" i="3"/>
  <c r="F89" i="3"/>
  <c r="E87" i="3"/>
  <c r="J120" i="3"/>
  <c r="J119" i="3"/>
  <c r="J18" i="3"/>
  <c r="E18" i="3"/>
  <c r="F120" i="3" s="1"/>
  <c r="J17" i="3"/>
  <c r="J12" i="3"/>
  <c r="J89" i="3" s="1"/>
  <c r="E7" i="3"/>
  <c r="E113" i="3" s="1"/>
  <c r="J37" i="2"/>
  <c r="J36" i="2"/>
  <c r="AY95" i="1" s="1"/>
  <c r="J35" i="2"/>
  <c r="AX95" i="1" s="1"/>
  <c r="BG258" i="2"/>
  <c r="BF258" i="2"/>
  <c r="BE258" i="2"/>
  <c r="BD258" i="2"/>
  <c r="T258" i="2"/>
  <c r="R258" i="2"/>
  <c r="P258" i="2"/>
  <c r="BG257" i="2"/>
  <c r="BF257" i="2"/>
  <c r="BE257" i="2"/>
  <c r="BD257" i="2"/>
  <c r="T257" i="2"/>
  <c r="R257" i="2"/>
  <c r="P257" i="2"/>
  <c r="BG255" i="2"/>
  <c r="BF255" i="2"/>
  <c r="BE255" i="2"/>
  <c r="BD255" i="2"/>
  <c r="T255" i="2"/>
  <c r="R255" i="2"/>
  <c r="P255" i="2"/>
  <c r="BG253" i="2"/>
  <c r="BF253" i="2"/>
  <c r="BE253" i="2"/>
  <c r="BD253" i="2"/>
  <c r="T253" i="2"/>
  <c r="R253" i="2"/>
  <c r="P253" i="2"/>
  <c r="BG250" i="2"/>
  <c r="BF250" i="2"/>
  <c r="BE250" i="2"/>
  <c r="BD250" i="2"/>
  <c r="T250" i="2"/>
  <c r="R250" i="2"/>
  <c r="P250" i="2"/>
  <c r="BG248" i="2"/>
  <c r="BF248" i="2"/>
  <c r="BE248" i="2"/>
  <c r="BD248" i="2"/>
  <c r="T248" i="2"/>
  <c r="R248" i="2"/>
  <c r="P248" i="2"/>
  <c r="BG247" i="2"/>
  <c r="BF247" i="2"/>
  <c r="BE247" i="2"/>
  <c r="BD247" i="2"/>
  <c r="T247" i="2"/>
  <c r="R247" i="2"/>
  <c r="P247" i="2"/>
  <c r="BG246" i="2"/>
  <c r="BF246" i="2"/>
  <c r="BE246" i="2"/>
  <c r="BD246" i="2"/>
  <c r="T246" i="2"/>
  <c r="R246" i="2"/>
  <c r="P246" i="2"/>
  <c r="BG245" i="2"/>
  <c r="BF245" i="2"/>
  <c r="BE245" i="2"/>
  <c r="BD245" i="2"/>
  <c r="T245" i="2"/>
  <c r="R245" i="2"/>
  <c r="P245" i="2"/>
  <c r="BG244" i="2"/>
  <c r="BF244" i="2"/>
  <c r="BE244" i="2"/>
  <c r="BD244" i="2"/>
  <c r="T244" i="2"/>
  <c r="R244" i="2"/>
  <c r="P244" i="2"/>
  <c r="BG242" i="2"/>
  <c r="BF242" i="2"/>
  <c r="BE242" i="2"/>
  <c r="BD242" i="2"/>
  <c r="T242" i="2"/>
  <c r="R242" i="2"/>
  <c r="P242" i="2"/>
  <c r="BG240" i="2"/>
  <c r="BF240" i="2"/>
  <c r="BE240" i="2"/>
  <c r="BD240" i="2"/>
  <c r="T240" i="2"/>
  <c r="R240" i="2"/>
  <c r="P240" i="2"/>
  <c r="BG239" i="2"/>
  <c r="BF239" i="2"/>
  <c r="BE239" i="2"/>
  <c r="BD239" i="2"/>
  <c r="T239" i="2"/>
  <c r="R239" i="2"/>
  <c r="P239" i="2"/>
  <c r="BG237" i="2"/>
  <c r="BF237" i="2"/>
  <c r="BE237" i="2"/>
  <c r="BD237" i="2"/>
  <c r="T237" i="2"/>
  <c r="R237" i="2"/>
  <c r="P237" i="2"/>
  <c r="BG235" i="2"/>
  <c r="BF235" i="2"/>
  <c r="BE235" i="2"/>
  <c r="BD235" i="2"/>
  <c r="T235" i="2"/>
  <c r="R235" i="2"/>
  <c r="P235" i="2"/>
  <c r="BG234" i="2"/>
  <c r="BF234" i="2"/>
  <c r="BE234" i="2"/>
  <c r="BD234" i="2"/>
  <c r="T234" i="2"/>
  <c r="R234" i="2"/>
  <c r="P234" i="2"/>
  <c r="BG233" i="2"/>
  <c r="BF233" i="2"/>
  <c r="BE233" i="2"/>
  <c r="BD233" i="2"/>
  <c r="T233" i="2"/>
  <c r="R233" i="2"/>
  <c r="P233" i="2"/>
  <c r="BG232" i="2"/>
  <c r="BF232" i="2"/>
  <c r="BE232" i="2"/>
  <c r="BD232" i="2"/>
  <c r="T232" i="2"/>
  <c r="R232" i="2"/>
  <c r="P232" i="2"/>
  <c r="BG231" i="2"/>
  <c r="BF231" i="2"/>
  <c r="BE231" i="2"/>
  <c r="BD231" i="2"/>
  <c r="T231" i="2"/>
  <c r="R231" i="2"/>
  <c r="P231" i="2"/>
  <c r="BG230" i="2"/>
  <c r="BF230" i="2"/>
  <c r="BE230" i="2"/>
  <c r="BD230" i="2"/>
  <c r="T230" i="2"/>
  <c r="R230" i="2"/>
  <c r="P230" i="2"/>
  <c r="BG228" i="2"/>
  <c r="BF228" i="2"/>
  <c r="BE228" i="2"/>
  <c r="BD228" i="2"/>
  <c r="T228" i="2"/>
  <c r="R228" i="2"/>
  <c r="P228" i="2"/>
  <c r="BG227" i="2"/>
  <c r="BF227" i="2"/>
  <c r="BE227" i="2"/>
  <c r="BD227" i="2"/>
  <c r="T227" i="2"/>
  <c r="R227" i="2"/>
  <c r="P227" i="2"/>
  <c r="BG225" i="2"/>
  <c r="BF225" i="2"/>
  <c r="BE225" i="2"/>
  <c r="BD225" i="2"/>
  <c r="T225" i="2"/>
  <c r="R225" i="2"/>
  <c r="P225" i="2"/>
  <c r="BG223" i="2"/>
  <c r="BF223" i="2"/>
  <c r="BE223" i="2"/>
  <c r="BD223" i="2"/>
  <c r="T223" i="2"/>
  <c r="R223" i="2"/>
  <c r="P223" i="2"/>
  <c r="BG221" i="2"/>
  <c r="BF221" i="2"/>
  <c r="BE221" i="2"/>
  <c r="BD221" i="2"/>
  <c r="T221" i="2"/>
  <c r="R221" i="2"/>
  <c r="P221" i="2"/>
  <c r="BG219" i="2"/>
  <c r="BF219" i="2"/>
  <c r="BE219" i="2"/>
  <c r="BD219" i="2"/>
  <c r="T219" i="2"/>
  <c r="R219" i="2"/>
  <c r="P219" i="2"/>
  <c r="BG217" i="2"/>
  <c r="BF217" i="2"/>
  <c r="BE217" i="2"/>
  <c r="BD217" i="2"/>
  <c r="T217" i="2"/>
  <c r="R217" i="2"/>
  <c r="P217" i="2"/>
  <c r="BG215" i="2"/>
  <c r="BF215" i="2"/>
  <c r="BE215" i="2"/>
  <c r="BD215" i="2"/>
  <c r="T215" i="2"/>
  <c r="R215" i="2"/>
  <c r="P215" i="2"/>
  <c r="BG213" i="2"/>
  <c r="BF213" i="2"/>
  <c r="BE213" i="2"/>
  <c r="BD213" i="2"/>
  <c r="T213" i="2"/>
  <c r="R213" i="2"/>
  <c r="P213" i="2"/>
  <c r="BG211" i="2"/>
  <c r="BF211" i="2"/>
  <c r="BE211" i="2"/>
  <c r="BD211" i="2"/>
  <c r="T211" i="2"/>
  <c r="R211" i="2"/>
  <c r="P211" i="2"/>
  <c r="BG209" i="2"/>
  <c r="BF209" i="2"/>
  <c r="BE209" i="2"/>
  <c r="BD209" i="2"/>
  <c r="T209" i="2"/>
  <c r="R209" i="2"/>
  <c r="P209" i="2"/>
  <c r="BG207" i="2"/>
  <c r="BF207" i="2"/>
  <c r="BE207" i="2"/>
  <c r="BD207" i="2"/>
  <c r="T207" i="2"/>
  <c r="R207" i="2"/>
  <c r="P207" i="2"/>
  <c r="BG205" i="2"/>
  <c r="BF205" i="2"/>
  <c r="BE205" i="2"/>
  <c r="BD205" i="2"/>
  <c r="T205" i="2"/>
  <c r="R205" i="2"/>
  <c r="P205" i="2"/>
  <c r="BG203" i="2"/>
  <c r="BF203" i="2"/>
  <c r="BE203" i="2"/>
  <c r="BD203" i="2"/>
  <c r="T203" i="2"/>
  <c r="R203" i="2"/>
  <c r="P203" i="2"/>
  <c r="BG201" i="2"/>
  <c r="BF201" i="2"/>
  <c r="BE201" i="2"/>
  <c r="BD201" i="2"/>
  <c r="T201" i="2"/>
  <c r="R201" i="2"/>
  <c r="P201" i="2"/>
  <c r="BG199" i="2"/>
  <c r="BF199" i="2"/>
  <c r="BE199" i="2"/>
  <c r="BD199" i="2"/>
  <c r="T199" i="2"/>
  <c r="R199" i="2"/>
  <c r="P199" i="2"/>
  <c r="BG197" i="2"/>
  <c r="BF197" i="2"/>
  <c r="BE197" i="2"/>
  <c r="BD197" i="2"/>
  <c r="BG195" i="2"/>
  <c r="BF195" i="2"/>
  <c r="BE195" i="2"/>
  <c r="BD195" i="2"/>
  <c r="T195" i="2"/>
  <c r="R195" i="2"/>
  <c r="P195" i="2"/>
  <c r="BG193" i="2"/>
  <c r="BF193" i="2"/>
  <c r="BE193" i="2"/>
  <c r="BD193" i="2"/>
  <c r="T193" i="2"/>
  <c r="R193" i="2"/>
  <c r="P193" i="2"/>
  <c r="BG191" i="2"/>
  <c r="BF191" i="2"/>
  <c r="BE191" i="2"/>
  <c r="BD191" i="2"/>
  <c r="T191" i="2"/>
  <c r="R191" i="2"/>
  <c r="P191" i="2"/>
  <c r="BG189" i="2"/>
  <c r="BF189" i="2"/>
  <c r="BE189" i="2"/>
  <c r="BD189" i="2"/>
  <c r="T189" i="2"/>
  <c r="R189" i="2"/>
  <c r="P189" i="2"/>
  <c r="BG187" i="2"/>
  <c r="BF187" i="2"/>
  <c r="BE187" i="2"/>
  <c r="BD187" i="2"/>
  <c r="T187" i="2"/>
  <c r="R187" i="2"/>
  <c r="P187" i="2"/>
  <c r="BG185" i="2"/>
  <c r="BF185" i="2"/>
  <c r="BE185" i="2"/>
  <c r="BD185" i="2"/>
  <c r="T185" i="2"/>
  <c r="R185" i="2"/>
  <c r="P185" i="2"/>
  <c r="BG183" i="2"/>
  <c r="BF183" i="2"/>
  <c r="BE183" i="2"/>
  <c r="BD183" i="2"/>
  <c r="T183" i="2"/>
  <c r="R183" i="2"/>
  <c r="P183" i="2"/>
  <c r="BG181" i="2"/>
  <c r="BF181" i="2"/>
  <c r="BE181" i="2"/>
  <c r="BD181" i="2"/>
  <c r="T181" i="2"/>
  <c r="R181" i="2"/>
  <c r="P181" i="2"/>
  <c r="BG179" i="2"/>
  <c r="BF179" i="2"/>
  <c r="BE179" i="2"/>
  <c r="BD179" i="2"/>
  <c r="T179" i="2"/>
  <c r="R179" i="2"/>
  <c r="P179" i="2"/>
  <c r="BG177" i="2"/>
  <c r="BF177" i="2"/>
  <c r="BE177" i="2"/>
  <c r="BD177" i="2"/>
  <c r="T177" i="2"/>
  <c r="R177" i="2"/>
  <c r="P177" i="2"/>
  <c r="BG174" i="2"/>
  <c r="BF174" i="2"/>
  <c r="BE174" i="2"/>
  <c r="BD174" i="2"/>
  <c r="T174" i="2"/>
  <c r="R174" i="2"/>
  <c r="P174" i="2"/>
  <c r="BG172" i="2"/>
  <c r="BF172" i="2"/>
  <c r="BE172" i="2"/>
  <c r="BD172" i="2"/>
  <c r="T172" i="2"/>
  <c r="R172" i="2"/>
  <c r="P172" i="2"/>
  <c r="BG171" i="2"/>
  <c r="BF171" i="2"/>
  <c r="BE171" i="2"/>
  <c r="BD171" i="2"/>
  <c r="T171" i="2"/>
  <c r="R171" i="2"/>
  <c r="P171" i="2"/>
  <c r="BG169" i="2"/>
  <c r="BF169" i="2"/>
  <c r="BE169" i="2"/>
  <c r="BD169" i="2"/>
  <c r="T169" i="2"/>
  <c r="R169" i="2"/>
  <c r="P169" i="2"/>
  <c r="BG167" i="2"/>
  <c r="BF167" i="2"/>
  <c r="BE167" i="2"/>
  <c r="BD167" i="2"/>
  <c r="T167" i="2"/>
  <c r="R167" i="2"/>
  <c r="P167" i="2"/>
  <c r="BG165" i="2"/>
  <c r="BF165" i="2"/>
  <c r="BE165" i="2"/>
  <c r="BD165" i="2"/>
  <c r="T165" i="2"/>
  <c r="R165" i="2"/>
  <c r="P165" i="2"/>
  <c r="BG163" i="2"/>
  <c r="BF163" i="2"/>
  <c r="BE163" i="2"/>
  <c r="BD163" i="2"/>
  <c r="T163" i="2"/>
  <c r="R163" i="2"/>
  <c r="P163" i="2"/>
  <c r="BG161" i="2"/>
  <c r="BF161" i="2"/>
  <c r="BE161" i="2"/>
  <c r="BD161" i="2"/>
  <c r="T161" i="2"/>
  <c r="R161" i="2"/>
  <c r="P161" i="2"/>
  <c r="BG158" i="2"/>
  <c r="BF158" i="2"/>
  <c r="BE158" i="2"/>
  <c r="BD158" i="2"/>
  <c r="T158" i="2"/>
  <c r="R158" i="2"/>
  <c r="P158" i="2"/>
  <c r="BG157" i="2"/>
  <c r="BF157" i="2"/>
  <c r="BE157" i="2"/>
  <c r="BD157" i="2"/>
  <c r="T157" i="2"/>
  <c r="R157" i="2"/>
  <c r="P157" i="2"/>
  <c r="BG156" i="2"/>
  <c r="BF156" i="2"/>
  <c r="BE156" i="2"/>
  <c r="BD156" i="2"/>
  <c r="T156" i="2"/>
  <c r="R156" i="2"/>
  <c r="P156" i="2"/>
  <c r="BG154" i="2"/>
  <c r="BF154" i="2"/>
  <c r="BE154" i="2"/>
  <c r="BD154" i="2"/>
  <c r="T154" i="2"/>
  <c r="R154" i="2"/>
  <c r="P154" i="2"/>
  <c r="BG152" i="2"/>
  <c r="BF152" i="2"/>
  <c r="BE152" i="2"/>
  <c r="BD152" i="2"/>
  <c r="T152" i="2"/>
  <c r="R152" i="2"/>
  <c r="P152" i="2"/>
  <c r="BG151" i="2"/>
  <c r="BF151" i="2"/>
  <c r="BE151" i="2"/>
  <c r="BD151" i="2"/>
  <c r="T151" i="2"/>
  <c r="R151" i="2"/>
  <c r="P151" i="2"/>
  <c r="BG150" i="2"/>
  <c r="BF150" i="2"/>
  <c r="BE150" i="2"/>
  <c r="BD150" i="2"/>
  <c r="T150" i="2"/>
  <c r="R150" i="2"/>
  <c r="P150" i="2"/>
  <c r="BG147" i="2"/>
  <c r="BF147" i="2"/>
  <c r="BE147" i="2"/>
  <c r="BD147" i="2"/>
  <c r="T147" i="2"/>
  <c r="R147" i="2"/>
  <c r="P147" i="2"/>
  <c r="BG146" i="2"/>
  <c r="BF146" i="2"/>
  <c r="BE146" i="2"/>
  <c r="BD146" i="2"/>
  <c r="T146" i="2"/>
  <c r="R146" i="2"/>
  <c r="P146" i="2"/>
  <c r="BG145" i="2"/>
  <c r="BF145" i="2"/>
  <c r="BE145" i="2"/>
  <c r="BD145" i="2"/>
  <c r="T145" i="2"/>
  <c r="R145" i="2"/>
  <c r="P145" i="2"/>
  <c r="BG144" i="2"/>
  <c r="BF144" i="2"/>
  <c r="BE144" i="2"/>
  <c r="BD144" i="2"/>
  <c r="T144" i="2"/>
  <c r="R144" i="2"/>
  <c r="P144" i="2"/>
  <c r="BG143" i="2"/>
  <c r="BF143" i="2"/>
  <c r="BE143" i="2"/>
  <c r="BD143" i="2"/>
  <c r="T143" i="2"/>
  <c r="R143" i="2"/>
  <c r="P143" i="2"/>
  <c r="BG142" i="2"/>
  <c r="BF142" i="2"/>
  <c r="BE142" i="2"/>
  <c r="BD142" i="2"/>
  <c r="T142" i="2"/>
  <c r="R142" i="2"/>
  <c r="P142" i="2"/>
  <c r="BG140" i="2"/>
  <c r="BF140" i="2"/>
  <c r="BE140" i="2"/>
  <c r="BD140" i="2"/>
  <c r="T140" i="2"/>
  <c r="R140" i="2"/>
  <c r="P140" i="2"/>
  <c r="BG138" i="2"/>
  <c r="BF138" i="2"/>
  <c r="BE138" i="2"/>
  <c r="BD138" i="2"/>
  <c r="T138" i="2"/>
  <c r="R138" i="2"/>
  <c r="P138" i="2"/>
  <c r="BG136" i="2"/>
  <c r="BF136" i="2"/>
  <c r="BE136" i="2"/>
  <c r="BD136" i="2"/>
  <c r="T136" i="2"/>
  <c r="R136" i="2"/>
  <c r="P136" i="2"/>
  <c r="BG134" i="2"/>
  <c r="BF134" i="2"/>
  <c r="BE134" i="2"/>
  <c r="BD134" i="2"/>
  <c r="T134" i="2"/>
  <c r="R134" i="2"/>
  <c r="P134" i="2"/>
  <c r="BG132" i="2"/>
  <c r="BF132" i="2"/>
  <c r="BE132" i="2"/>
  <c r="BD132" i="2"/>
  <c r="T132" i="2"/>
  <c r="R132" i="2"/>
  <c r="P132" i="2"/>
  <c r="F123" i="2"/>
  <c r="E121" i="2"/>
  <c r="F91" i="2"/>
  <c r="F89" i="2"/>
  <c r="E87" i="2"/>
  <c r="J91" i="2"/>
  <c r="J18" i="2"/>
  <c r="E18" i="2"/>
  <c r="J17" i="2"/>
  <c r="J12" i="2"/>
  <c r="J123" i="2" s="1"/>
  <c r="E7" i="2"/>
  <c r="E119" i="2" s="1"/>
  <c r="L89" i="1"/>
  <c r="AM87" i="1"/>
  <c r="L87" i="1"/>
  <c r="L85" i="1"/>
  <c r="L84" i="1"/>
  <c r="J258" i="2"/>
  <c r="BI245" i="2"/>
  <c r="J239" i="2"/>
  <c r="BI215" i="2"/>
  <c r="BI195" i="2"/>
  <c r="BI187" i="2"/>
  <c r="J172" i="2"/>
  <c r="BI156" i="2"/>
  <c r="BI138" i="2"/>
  <c r="J253" i="2"/>
  <c r="BI242" i="2"/>
  <c r="J234" i="2"/>
  <c r="BI225" i="2"/>
  <c r="J217" i="2"/>
  <c r="J207" i="2"/>
  <c r="J197" i="2"/>
  <c r="J183" i="2"/>
  <c r="J174" i="2"/>
  <c r="BI154" i="2"/>
  <c r="BI150" i="2"/>
  <c r="J138" i="2"/>
  <c r="BI244" i="2"/>
  <c r="J235" i="2"/>
  <c r="J225" i="2"/>
  <c r="J215" i="2"/>
  <c r="J205" i="2"/>
  <c r="J191" i="2"/>
  <c r="J181" i="2"/>
  <c r="J163" i="2"/>
  <c r="J151" i="2"/>
  <c r="J140" i="2"/>
  <c r="J255" i="2"/>
  <c r="J240" i="2"/>
  <c r="BI234" i="2"/>
  <c r="BI230" i="2"/>
  <c r="BI211" i="2"/>
  <c r="BI172" i="2"/>
  <c r="BI163" i="2"/>
  <c r="BI146" i="2"/>
  <c r="J167" i="3"/>
  <c r="J160" i="3"/>
  <c r="J130" i="3"/>
  <c r="BK172" i="3"/>
  <c r="J157" i="3"/>
  <c r="J136" i="3"/>
  <c r="J175" i="3"/>
  <c r="J159" i="3"/>
  <c r="BK154" i="3"/>
  <c r="J146" i="3"/>
  <c r="J137" i="3"/>
  <c r="BK134" i="3"/>
  <c r="BK174" i="3"/>
  <c r="BK162" i="3"/>
  <c r="J148" i="3"/>
  <c r="BK129" i="3"/>
  <c r="J137" i="4"/>
  <c r="J131" i="4"/>
  <c r="BK131" i="4"/>
  <c r="BI258" i="2"/>
  <c r="J244" i="2"/>
  <c r="BI231" i="2"/>
  <c r="BI201" i="2"/>
  <c r="J193" i="2"/>
  <c r="J185" i="2"/>
  <c r="J171" i="2"/>
  <c r="J154" i="2"/>
  <c r="BI136" i="2"/>
  <c r="BI250" i="2"/>
  <c r="BI246" i="2"/>
  <c r="BI239" i="2"/>
  <c r="J232" i="2"/>
  <c r="BI221" i="2"/>
  <c r="J211" i="2"/>
  <c r="BI199" i="2"/>
  <c r="BI185" i="2"/>
  <c r="BI177" i="2"/>
  <c r="J157" i="2"/>
  <c r="J145" i="2"/>
  <c r="J142" i="2"/>
  <c r="J250" i="2"/>
  <c r="BI240" i="2"/>
  <c r="J230" i="2"/>
  <c r="J223" i="2"/>
  <c r="J213" i="2"/>
  <c r="J199" i="2"/>
  <c r="BI183" i="2"/>
  <c r="BI165" i="2"/>
  <c r="J156" i="2"/>
  <c r="BI143" i="2"/>
  <c r="J132" i="2"/>
  <c r="BI248" i="2"/>
  <c r="BI232" i="2"/>
  <c r="J227" i="2"/>
  <c r="J209" i="2"/>
  <c r="BI171" i="2"/>
  <c r="J165" i="2"/>
  <c r="J150" i="2"/>
  <c r="J136" i="2"/>
  <c r="BK165" i="3"/>
  <c r="BK152" i="3"/>
  <c r="BK142" i="3"/>
  <c r="J165" i="3"/>
  <c r="BK135" i="3"/>
  <c r="BK128" i="3"/>
  <c r="BK160" i="3"/>
  <c r="J150" i="3"/>
  <c r="BK138" i="3"/>
  <c r="BK133" i="3"/>
  <c r="J170" i="3"/>
  <c r="BK163" i="3"/>
  <c r="BK150" i="3"/>
  <c r="BK130" i="3"/>
  <c r="J139" i="4"/>
  <c r="J128" i="4"/>
  <c r="BK137" i="4"/>
  <c r="BK126" i="4"/>
  <c r="BI257" i="2"/>
  <c r="BI247" i="2"/>
  <c r="BI233" i="2"/>
  <c r="BI203" i="2"/>
  <c r="BI191" i="2"/>
  <c r="BI181" i="2"/>
  <c r="BI161" i="2"/>
  <c r="J146" i="2"/>
  <c r="J248" i="2"/>
  <c r="J245" i="2"/>
  <c r="J233" i="2"/>
  <c r="BI213" i="2"/>
  <c r="J201" i="2"/>
  <c r="J195" i="2"/>
  <c r="J179" i="2"/>
  <c r="BI169" i="2"/>
  <c r="BI152" i="2"/>
  <c r="BI144" i="2"/>
  <c r="BI132" i="2"/>
  <c r="BI237" i="2"/>
  <c r="BI227" i="2"/>
  <c r="BI217" i="2"/>
  <c r="J203" i="2"/>
  <c r="J187" i="2"/>
  <c r="BI179" i="2"/>
  <c r="J161" i="2"/>
  <c r="BI147" i="2"/>
  <c r="BI142" i="2"/>
  <c r="AS94" i="1"/>
  <c r="BI219" i="2"/>
  <c r="BI174" i="2"/>
  <c r="J169" i="2"/>
  <c r="J152" i="2"/>
  <c r="J143" i="2"/>
  <c r="J172" i="3"/>
  <c r="BK164" i="3"/>
  <c r="J144" i="3"/>
  <c r="J128" i="3"/>
  <c r="BK159" i="3"/>
  <c r="BK146" i="3"/>
  <c r="J129" i="3"/>
  <c r="J163" i="3"/>
  <c r="J152" i="3"/>
  <c r="J142" i="3"/>
  <c r="J135" i="3"/>
  <c r="BK175" i="3"/>
  <c r="J164" i="3"/>
  <c r="BK157" i="3"/>
  <c r="J133" i="3"/>
  <c r="BK139" i="4"/>
  <c r="J133" i="4"/>
  <c r="BK133" i="4"/>
  <c r="BK128" i="4"/>
  <c r="BI255" i="2"/>
  <c r="J242" i="2"/>
  <c r="J189" i="2"/>
  <c r="BI158" i="2"/>
  <c r="J144" i="2"/>
  <c r="J257" i="2"/>
  <c r="J247" i="2"/>
  <c r="J237" i="2"/>
  <c r="J228" i="2"/>
  <c r="J219" i="2"/>
  <c r="BI205" i="2"/>
  <c r="BI193" i="2"/>
  <c r="J167" i="2"/>
  <c r="BI151" i="2"/>
  <c r="BI140" i="2"/>
  <c r="J246" i="2"/>
  <c r="BI228" i="2"/>
  <c r="J221" i="2"/>
  <c r="BI209" i="2"/>
  <c r="BI189" i="2"/>
  <c r="J177" i="2"/>
  <c r="BI157" i="2"/>
  <c r="BI145" i="2"/>
  <c r="BI134" i="2"/>
  <c r="BI253" i="2"/>
  <c r="BI235" i="2"/>
  <c r="J231" i="2"/>
  <c r="BI223" i="2"/>
  <c r="BI207" i="2"/>
  <c r="BI167" i="2"/>
  <c r="J158" i="2"/>
  <c r="J147" i="2"/>
  <c r="J174" i="3"/>
  <c r="J162" i="3"/>
  <c r="J138" i="3"/>
  <c r="J127" i="3"/>
  <c r="BK148" i="3"/>
  <c r="J134" i="3"/>
  <c r="BK170" i="3"/>
  <c r="BK158" i="3"/>
  <c r="BK144" i="3"/>
  <c r="BK136" i="3"/>
  <c r="BK127" i="3"/>
  <c r="BK167" i="3"/>
  <c r="J158" i="3"/>
  <c r="BK137" i="3"/>
  <c r="BK135" i="4"/>
  <c r="J126" i="4"/>
  <c r="J135" i="4"/>
  <c r="BI197" i="2" l="1"/>
  <c r="BI194" i="2" s="1"/>
  <c r="J194" i="2" s="1"/>
  <c r="J105" i="2" s="1"/>
  <c r="P197" i="2"/>
  <c r="R197" i="2"/>
  <c r="R194" i="2" s="1"/>
  <c r="R131" i="2"/>
  <c r="P149" i="2"/>
  <c r="R155" i="2"/>
  <c r="T160" i="2"/>
  <c r="P184" i="2"/>
  <c r="BI224" i="2"/>
  <c r="J224" i="2" s="1"/>
  <c r="J106" i="2" s="1"/>
  <c r="BI229" i="2"/>
  <c r="J229" i="2" s="1"/>
  <c r="J107" i="2" s="1"/>
  <c r="BI243" i="2"/>
  <c r="BI252" i="2"/>
  <c r="J252" i="2" s="1"/>
  <c r="J109" i="2" s="1"/>
  <c r="P126" i="3"/>
  <c r="P132" i="3"/>
  <c r="P156" i="3"/>
  <c r="P161" i="3"/>
  <c r="R169" i="3"/>
  <c r="P125" i="4"/>
  <c r="P130" i="4"/>
  <c r="BK134" i="4"/>
  <c r="J134" i="4" s="1"/>
  <c r="J101" i="4" s="1"/>
  <c r="P131" i="2"/>
  <c r="R149" i="2"/>
  <c r="P155" i="2"/>
  <c r="P160" i="2"/>
  <c r="P178" i="2"/>
  <c r="BI184" i="2"/>
  <c r="J184" i="2" s="1"/>
  <c r="J104" i="2" s="1"/>
  <c r="P194" i="2"/>
  <c r="P224" i="2"/>
  <c r="P229" i="2"/>
  <c r="R243" i="2"/>
  <c r="T252" i="2"/>
  <c r="R126" i="3"/>
  <c r="T132" i="3"/>
  <c r="T125" i="3" s="1"/>
  <c r="T124" i="3" s="1"/>
  <c r="T123" i="3" s="1"/>
  <c r="BK161" i="3"/>
  <c r="J161" i="3" s="1"/>
  <c r="J102" i="3" s="1"/>
  <c r="BK169" i="3"/>
  <c r="J169" i="3" s="1"/>
  <c r="J103" i="3" s="1"/>
  <c r="R125" i="4"/>
  <c r="R130" i="4"/>
  <c r="T134" i="4"/>
  <c r="T131" i="2"/>
  <c r="T149" i="2"/>
  <c r="T155" i="2"/>
  <c r="R160" i="2"/>
  <c r="T178" i="2"/>
  <c r="R184" i="2"/>
  <c r="T194" i="2"/>
  <c r="R224" i="2"/>
  <c r="T229" i="2"/>
  <c r="P243" i="2"/>
  <c r="R252" i="2"/>
  <c r="BK126" i="3"/>
  <c r="J126" i="3" s="1"/>
  <c r="J99" i="3" s="1"/>
  <c r="BK132" i="3"/>
  <c r="BK156" i="3"/>
  <c r="J156" i="3"/>
  <c r="J101" i="3" s="1"/>
  <c r="T156" i="3"/>
  <c r="T161" i="3"/>
  <c r="T169" i="3"/>
  <c r="BK125" i="4"/>
  <c r="J125" i="4" s="1"/>
  <c r="J99" i="4" s="1"/>
  <c r="BK130" i="4"/>
  <c r="J130" i="4" s="1"/>
  <c r="J100" i="4" s="1"/>
  <c r="R134" i="4"/>
  <c r="BI131" i="2"/>
  <c r="J131" i="2" s="1"/>
  <c r="J98" i="2" s="1"/>
  <c r="BI149" i="2"/>
  <c r="J149" i="2" s="1"/>
  <c r="J99" i="2" s="1"/>
  <c r="BI155" i="2"/>
  <c r="J155" i="2" s="1"/>
  <c r="J100" i="2" s="1"/>
  <c r="BI160" i="2"/>
  <c r="J160" i="2" s="1"/>
  <c r="J102" i="2" s="1"/>
  <c r="BI178" i="2"/>
  <c r="J178" i="2" s="1"/>
  <c r="J103" i="2" s="1"/>
  <c r="R178" i="2"/>
  <c r="T184" i="2"/>
  <c r="T224" i="2"/>
  <c r="R229" i="2"/>
  <c r="T243" i="2"/>
  <c r="P252" i="2"/>
  <c r="T126" i="3"/>
  <c r="R132" i="3"/>
  <c r="R156" i="3"/>
  <c r="R161" i="3"/>
  <c r="P169" i="3"/>
  <c r="T125" i="4"/>
  <c r="T130" i="4"/>
  <c r="P134" i="4"/>
  <c r="BK138" i="4"/>
  <c r="J138" i="4" s="1"/>
  <c r="J102" i="4" s="1"/>
  <c r="E112" i="4"/>
  <c r="J116" i="4"/>
  <c r="J119" i="4"/>
  <c r="BE131" i="4"/>
  <c r="F92" i="4"/>
  <c r="BE135" i="4"/>
  <c r="BE137" i="4"/>
  <c r="BE139" i="4"/>
  <c r="J91" i="4"/>
  <c r="BE126" i="4"/>
  <c r="BE128" i="4"/>
  <c r="BE133" i="4"/>
  <c r="J92" i="3"/>
  <c r="J117" i="3"/>
  <c r="BE127" i="3"/>
  <c r="BE134" i="3"/>
  <c r="BE142" i="3"/>
  <c r="BE144" i="3"/>
  <c r="BE146" i="3"/>
  <c r="BE152" i="3"/>
  <c r="BE159" i="3"/>
  <c r="BE170" i="3"/>
  <c r="BE175" i="3"/>
  <c r="E85" i="3"/>
  <c r="F92" i="3"/>
  <c r="BE128" i="3"/>
  <c r="BE129" i="3"/>
  <c r="BE164" i="3"/>
  <c r="BE165" i="3"/>
  <c r="BE172" i="3"/>
  <c r="J91" i="3"/>
  <c r="BE130" i="3"/>
  <c r="BE137" i="3"/>
  <c r="BE138" i="3"/>
  <c r="BE150" i="3"/>
  <c r="BE158" i="3"/>
  <c r="BE160" i="3"/>
  <c r="BE162" i="3"/>
  <c r="BE163" i="3"/>
  <c r="BE167" i="3"/>
  <c r="BE174" i="3"/>
  <c r="BE133" i="3"/>
  <c r="BE135" i="3"/>
  <c r="BE136" i="3"/>
  <c r="BE148" i="3"/>
  <c r="BE154" i="3"/>
  <c r="BE157" i="3"/>
  <c r="J89" i="2"/>
  <c r="J92" i="2"/>
  <c r="BC132" i="2"/>
  <c r="BC138" i="2"/>
  <c r="BC140" i="2"/>
  <c r="BC143" i="2"/>
  <c r="BC144" i="2"/>
  <c r="BC154" i="2"/>
  <c r="BC156" i="2"/>
  <c r="BC177" i="2"/>
  <c r="BC181" i="2"/>
  <c r="BC185" i="2"/>
  <c r="BC187" i="2"/>
  <c r="BC189" i="2"/>
  <c r="BC191" i="2"/>
  <c r="BC193" i="2"/>
  <c r="BC197" i="2"/>
  <c r="BC199" i="2"/>
  <c r="BC203" i="2"/>
  <c r="BC213" i="2"/>
  <c r="BC237" i="2"/>
  <c r="BC239" i="2"/>
  <c r="BC242" i="2"/>
  <c r="BC245" i="2"/>
  <c r="E85" i="2"/>
  <c r="BC136" i="2"/>
  <c r="BC152" i="2"/>
  <c r="BC167" i="2"/>
  <c r="BC171" i="2"/>
  <c r="BC207" i="2"/>
  <c r="BC215" i="2"/>
  <c r="BC217" i="2"/>
  <c r="BC231" i="2"/>
  <c r="BC232" i="2"/>
  <c r="BC233" i="2"/>
  <c r="BC244" i="2"/>
  <c r="BC246" i="2"/>
  <c r="BC247" i="2"/>
  <c r="BC250" i="2"/>
  <c r="BC255" i="2"/>
  <c r="F92" i="2"/>
  <c r="BC134" i="2"/>
  <c r="BC146" i="2"/>
  <c r="BC157" i="2"/>
  <c r="BC158" i="2"/>
  <c r="BC161" i="2"/>
  <c r="BC165" i="2"/>
  <c r="BC172" i="2"/>
  <c r="BC179" i="2"/>
  <c r="BC195" i="2"/>
  <c r="BC201" i="2"/>
  <c r="BC211" i="2"/>
  <c r="BC219" i="2"/>
  <c r="BC227" i="2"/>
  <c r="BC228" i="2"/>
  <c r="BC230" i="2"/>
  <c r="BC142" i="2"/>
  <c r="BC145" i="2"/>
  <c r="BC147" i="2"/>
  <c r="BC150" i="2"/>
  <c r="BC151" i="2"/>
  <c r="BC163" i="2"/>
  <c r="BC169" i="2"/>
  <c r="BC174" i="2"/>
  <c r="BC183" i="2"/>
  <c r="BC205" i="2"/>
  <c r="BC209" i="2"/>
  <c r="BC221" i="2"/>
  <c r="BC223" i="2"/>
  <c r="BC225" i="2"/>
  <c r="BC234" i="2"/>
  <c r="BC235" i="2"/>
  <c r="BC240" i="2"/>
  <c r="BC248" i="2"/>
  <c r="BC253" i="2"/>
  <c r="BC257" i="2"/>
  <c r="BC258" i="2"/>
  <c r="J34" i="2"/>
  <c r="AW95" i="1" s="1"/>
  <c r="J34" i="3"/>
  <c r="AW96" i="1" s="1"/>
  <c r="F34" i="3"/>
  <c r="BA96" i="1" s="1"/>
  <c r="F35" i="3"/>
  <c r="BB96" i="1" s="1"/>
  <c r="F34" i="2"/>
  <c r="BA95" i="1" s="1"/>
  <c r="F35" i="2"/>
  <c r="BB95" i="1" s="1"/>
  <c r="F35" i="4"/>
  <c r="BB97" i="1"/>
  <c r="F36" i="2"/>
  <c r="BC95" i="1" s="1"/>
  <c r="F36" i="3"/>
  <c r="BC96" i="1" s="1"/>
  <c r="F37" i="3"/>
  <c r="BD96" i="1" s="1"/>
  <c r="F36" i="4"/>
  <c r="BC97" i="1"/>
  <c r="F37" i="2"/>
  <c r="BD95" i="1" s="1"/>
  <c r="J34" i="4"/>
  <c r="AW97" i="1"/>
  <c r="F37" i="4"/>
  <c r="BD97" i="1"/>
  <c r="F34" i="4"/>
  <c r="BA97" i="1"/>
  <c r="J132" i="3" l="1"/>
  <c r="J100" i="3" s="1"/>
  <c r="J243" i="2"/>
  <c r="J108" i="2" s="1"/>
  <c r="P130" i="2"/>
  <c r="BI130" i="2"/>
  <c r="J130" i="2" s="1"/>
  <c r="J97" i="2" s="1"/>
  <c r="R159" i="2"/>
  <c r="R125" i="3"/>
  <c r="R124" i="3"/>
  <c r="R123" i="3" s="1"/>
  <c r="P159" i="2"/>
  <c r="P124" i="4"/>
  <c r="P123" i="4"/>
  <c r="P122" i="4" s="1"/>
  <c r="AU97" i="1" s="1"/>
  <c r="P125" i="3"/>
  <c r="P124" i="3" s="1"/>
  <c r="P123" i="3" s="1"/>
  <c r="AU96" i="1" s="1"/>
  <c r="T159" i="2"/>
  <c r="T130" i="2"/>
  <c r="T124" i="4"/>
  <c r="T123" i="4"/>
  <c r="T122" i="4"/>
  <c r="R124" i="4"/>
  <c r="R123" i="4"/>
  <c r="R122" i="4"/>
  <c r="R130" i="2"/>
  <c r="BI159" i="2"/>
  <c r="J159" i="2" s="1"/>
  <c r="J101" i="2" s="1"/>
  <c r="BK124" i="4"/>
  <c r="J124" i="4" s="1"/>
  <c r="J98" i="4" s="1"/>
  <c r="BK125" i="3"/>
  <c r="J125" i="3" s="1"/>
  <c r="J98" i="3" s="1"/>
  <c r="F33" i="3"/>
  <c r="AZ96" i="1" s="1"/>
  <c r="J33" i="4"/>
  <c r="AV97" i="1" s="1"/>
  <c r="AT97" i="1" s="1"/>
  <c r="F33" i="2"/>
  <c r="AZ95" i="1" s="1"/>
  <c r="BD94" i="1"/>
  <c r="W33" i="1" s="1"/>
  <c r="BC94" i="1"/>
  <c r="W32" i="1" s="1"/>
  <c r="BB94" i="1"/>
  <c r="W31" i="1" s="1"/>
  <c r="J33" i="3"/>
  <c r="AV96" i="1" s="1"/>
  <c r="AT96" i="1" s="1"/>
  <c r="F33" i="4"/>
  <c r="AZ97" i="1"/>
  <c r="J33" i="2"/>
  <c r="AV95" i="1" s="1"/>
  <c r="AT95" i="1" s="1"/>
  <c r="BA94" i="1"/>
  <c r="AW94" i="1" s="1"/>
  <c r="AK30" i="1" s="1"/>
  <c r="T129" i="2" l="1"/>
  <c r="P129" i="2"/>
  <c r="AU95" i="1" s="1"/>
  <c r="R129" i="2"/>
  <c r="BI129" i="2"/>
  <c r="J129" i="2" s="1"/>
  <c r="J96" i="2" s="1"/>
  <c r="BK124" i="3"/>
  <c r="J124" i="3" s="1"/>
  <c r="J97" i="3" s="1"/>
  <c r="BK123" i="4"/>
  <c r="J123" i="4" s="1"/>
  <c r="J97" i="4" s="1"/>
  <c r="AZ94" i="1"/>
  <c r="W29" i="1" s="1"/>
  <c r="AX94" i="1"/>
  <c r="AY94" i="1"/>
  <c r="W30" i="1"/>
  <c r="AU94" i="1" l="1"/>
  <c r="BK122" i="4"/>
  <c r="J122" i="4" s="1"/>
  <c r="J96" i="4" s="1"/>
  <c r="BK123" i="3"/>
  <c r="J123" i="3" s="1"/>
  <c r="J96" i="3" s="1"/>
  <c r="AV94" i="1"/>
  <c r="AK29" i="1" s="1"/>
  <c r="J30" i="2"/>
  <c r="AG95" i="1" s="1"/>
  <c r="AN95" i="1" s="1"/>
  <c r="J39" i="2" l="1"/>
  <c r="J30" i="4"/>
  <c r="AG97" i="1" s="1"/>
  <c r="AT94" i="1"/>
  <c r="J30" i="3"/>
  <c r="AG96" i="1" s="1"/>
  <c r="J39" i="4" l="1"/>
  <c r="J39" i="3"/>
  <c r="AN97" i="1"/>
  <c r="AN96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<sst xmlns="http://schemas.openxmlformats.org/spreadsheetml/2006/main" count="2511" uniqueCount="599">
  <si>
    <t>Export Komplet</t>
  </si>
  <si>
    <t/>
  </si>
  <si>
    <t>2.0</t>
  </si>
  <si>
    <t>False</t>
  </si>
  <si>
    <t>{1bbb1db6-0a15-4956-a108-8988a6d39329}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</si>
  <si>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</si>
  <si>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</si>
  <si>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</si>
  <si>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</si>
  <si>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</si>
  <si>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</si>
  <si>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</si>
  <si>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</si>
  <si>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VSE02</t>
  </si>
  <si>
    <t>Stavba:</t>
  </si>
  <si>
    <t>VŠE – Modulární učebna IB M2+M3</t>
  </si>
  <si>
    <t>KSO:</t>
  </si>
  <si>
    <t>CC-CZ:</t>
  </si>
  <si>
    <t>Místo:</t>
  </si>
  <si>
    <t xml:space="preserve"> Nám. W. Churchilla, Praha 3, 130 67</t>
  </si>
  <si>
    <t>Datum:</t>
  </si>
  <si>
    <t>Zadavatel:</t>
  </si>
  <si>
    <t>IČ:</t>
  </si>
  <si>
    <t>Vysoká škola ekonomická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</si>
  <si>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</si>
  <si>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</si>
  <si>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</si>
  <si>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</si>
  <si>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</si>
  <si>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</si>
  <si>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</si>
  <si>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</si>
  <si>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</si>
  <si>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</si>
  <si>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</si>
  <si>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</si>
  <si>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</si>
  <si>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</si>
  <si>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</si>
  <si>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</si>
  <si>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</si>
  <si>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</si>
  <si>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</si>
  <si>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</si>
  <si>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</si>
  <si>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</si>
  <si>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</si>
  <si>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</si>
  <si>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</si>
  <si>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</si>
  <si>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</si>
  <si>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</si>
  <si>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</si>
  <si>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</si>
  <si>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</si>
  <si>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</si>
  <si>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</si>
  <si>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</si>
  <si>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</si>
  <si>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</si>
  <si>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</si>
  <si>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</si>
  <si>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</si>
  <si>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</si>
  <si>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</si>
  <si>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</si>
  <si>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</si>
  <si>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</si>
  <si>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</si>
  <si>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</si>
  <si>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</si>
  <si>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</si>
  <si>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</si>
  <si>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</si>
  <si>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</si>
  <si>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</si>
  <si>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VSE02 - 01</t>
  </si>
  <si>
    <t>Stavební práce</t>
  </si>
  <si>
    <t>STA</t>
  </si>
  <si>
    <t>1</t>
  </si>
  <si>
    <t>{006d91a1-db54-4267-860f-c2948a963de8}</t>
  </si>
  <si>
    <t>2</t>
  </si>
  <si>
    <t>VSE02 - 02</t>
  </si>
  <si>
    <t>Elektroinstalace silnoproud</t>
  </si>
  <si>
    <t>{e6acfa50-2590-4d54-bc6e-6eb9303901d1}</t>
  </si>
  <si>
    <t>VSE02 - 03</t>
  </si>
  <si>
    <t>Elektroinstalace slaboproud</t>
  </si>
  <si>
    <t>{048efe14-d56e-4279-999b-4d978b6307d5}</t>
  </si>
  <si>
    <t>KRYCÍ LIST SOUPISU PRACÍ</t>
  </si>
  <si>
    <t>Objekt:</t>
  </si>
  <si>
    <t>VSE02 - 01 - Stavební práce</t>
  </si>
  <si>
    <t>Nám. W. Churchilla, Praha 3, 130 67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</si>
  <si>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</si>
  <si>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</si>
  <si>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</si>
  <si>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</si>
  <si>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</si>
  <si>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</si>
  <si>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D1 - Demontáže, bourání</t>
  </si>
  <si>
    <t xml:space="preserve">    997 - Přesun sutě</t>
  </si>
  <si>
    <t xml:space="preserve">    9 - Ostatní konstrukce a práce</t>
  </si>
  <si>
    <t>PSV - Práce a dodávky PSV</t>
  </si>
  <si>
    <t xml:space="preserve">    763 - Konstrukce suché výstavby</t>
  </si>
  <si>
    <t xml:space="preserve">    D4 - Zelená stěna</t>
  </si>
  <si>
    <t xml:space="preserve">    D5 - Výplně otvorů</t>
  </si>
  <si>
    <t xml:space="preserve">    D6 - Truhlářské konstrukce, akustika</t>
  </si>
  <si>
    <t xml:space="preserve">    D7 - Ústřední vytápění - otopná tělesa</t>
  </si>
  <si>
    <t xml:space="preserve">    D3 - Podlahy povlakové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</si>
  <si>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</si>
  <si>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</si>
  <si>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</si>
  <si>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</si>
  <si>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</si>
  <si>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</si>
  <si>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</si>
  <si>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</si>
  <si>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</si>
  <si>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</si>
  <si>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</si>
  <si>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</si>
  <si>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</si>
  <si>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</si>
  <si>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</si>
  <si>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</si>
  <si>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</si>
  <si>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</si>
  <si>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D1</t>
  </si>
  <si>
    <t>Demontáže, bourání</t>
  </si>
  <si>
    <t>K</t>
  </si>
  <si>
    <t>Pol1</t>
  </si>
  <si>
    <t>demontáž obkladů na bázi dřeva</t>
  </si>
  <si>
    <t>m2</t>
  </si>
  <si>
    <t>4</t>
  </si>
  <si>
    <t>P</t>
  </si>
  <si>
    <t>Poznámka k položce:_x000D_
Deskové obklady z DTD na podkladních roštech</t>
  </si>
  <si>
    <t>Pol2</t>
  </si>
  <si>
    <t>demontáž vestavěných skříní na hl. 600mm</t>
  </si>
  <si>
    <t>Poznámka k položce:_x000D_
korpusy včetně dveří z DTD</t>
  </si>
  <si>
    <t>3</t>
  </si>
  <si>
    <t>Pol3</t>
  </si>
  <si>
    <t>demontáž části SDK podhledů vč. konstrukce</t>
  </si>
  <si>
    <t>6</t>
  </si>
  <si>
    <t>Poznámka k položce:_x000D_
střední části SDK lemu a nutné okolí kolejnice mobilní stěny; vč. zachycení nosné konstrukce zbylé části podhledu</t>
  </si>
  <si>
    <t>Pol4</t>
  </si>
  <si>
    <t>demontáž skleněných podhledů</t>
  </si>
  <si>
    <t>8</t>
  </si>
  <si>
    <t>Poznámka k položce:_x000D_
včetně všech montážních prvků</t>
  </si>
  <si>
    <t>5</t>
  </si>
  <si>
    <t>Pol5</t>
  </si>
  <si>
    <t>demontáž mobilní příčky včetně kolejnice a závěsů vsazené v SDK</t>
  </si>
  <si>
    <t>10</t>
  </si>
  <si>
    <t>Poznámka k položce:_x000D_
Kolejnice je fixována do nosného stropu. Nutná demontáž SDK podhledu v okolí.</t>
  </si>
  <si>
    <t>Pol6</t>
  </si>
  <si>
    <t>demontáž dveří D1 včetně zárubně - dveře dvoukřídlé vstupní, protipožární 1750/2400+1000 mm</t>
  </si>
  <si>
    <t>ks</t>
  </si>
  <si>
    <t>7</t>
  </si>
  <si>
    <t>Pol7</t>
  </si>
  <si>
    <t>demontáž dveří D2 včetně zárubně - dveře jednokřídlé vstupní, plné protipožární 900/1970 mm</t>
  </si>
  <si>
    <t>14</t>
  </si>
  <si>
    <t>Pol8</t>
  </si>
  <si>
    <t>demontáž dveří D3 včetně zárubně - dveře jednokřídlé 900/1970 mm</t>
  </si>
  <si>
    <t>16</t>
  </si>
  <si>
    <t>9</t>
  </si>
  <si>
    <t>Pol9</t>
  </si>
  <si>
    <t>demontáž koberce celoplošně lepeného k podkladu</t>
  </si>
  <si>
    <t>18</t>
  </si>
  <si>
    <t>Pol10</t>
  </si>
  <si>
    <t>odstranění lepidla ručně z podlah</t>
  </si>
  <si>
    <t>-1728863156</t>
  </si>
  <si>
    <t>11</t>
  </si>
  <si>
    <t>Pol11</t>
  </si>
  <si>
    <t>demontáž textilních závěvěsů včetně garnyže</t>
  </si>
  <si>
    <t>20</t>
  </si>
  <si>
    <t>Poznámka k položce:_x000D_
vč. garnyže</t>
  </si>
  <si>
    <t>997</t>
  </si>
  <si>
    <t>Přesun sutě</t>
  </si>
  <si>
    <t>Pol12</t>
  </si>
  <si>
    <t>vnitrostaveništní doprava suti a vybouraných hmot pro budovy v přes 12 do 15 m</t>
  </si>
  <si>
    <t>t</t>
  </si>
  <si>
    <t>-1351739016</t>
  </si>
  <si>
    <t>13</t>
  </si>
  <si>
    <t>Pol13</t>
  </si>
  <si>
    <t>odvoz suti a vybouraných hmot na skládku nebo meziskládku do 1 km se složením</t>
  </si>
  <si>
    <t>343015929</t>
  </si>
  <si>
    <t>Pol14</t>
  </si>
  <si>
    <t>příplatek k odvozu suti a vybouraných hmot na skládku ZKD 1 km přes 1 km</t>
  </si>
  <si>
    <t>-122029623</t>
  </si>
  <si>
    <t>VV</t>
  </si>
  <si>
    <t>9,71*30 'Přepočtené koeficientem množství</t>
  </si>
  <si>
    <t>15</t>
  </si>
  <si>
    <t>Pol15</t>
  </si>
  <si>
    <t>poplatek za uložení na skládce (skládkovné) stavebního odpadu směsného kód odpadu 17 09 04</t>
  </si>
  <si>
    <t>-21595832</t>
  </si>
  <si>
    <t>Ostatní konstrukce a práce</t>
  </si>
  <si>
    <t>Pol16</t>
  </si>
  <si>
    <t>věže pojízdné trubkové nebo dílcové, včetně pronájmu, dopravy, montáže, demontáže</t>
  </si>
  <si>
    <t>kpl</t>
  </si>
  <si>
    <t>730612306</t>
  </si>
  <si>
    <t>17</t>
  </si>
  <si>
    <t>Pol17</t>
  </si>
  <si>
    <t>vyčištění budov bytové a občanské výstavby při výšce podlaží do 4 m</t>
  </si>
  <si>
    <t>403228658</t>
  </si>
  <si>
    <t>Po18</t>
  </si>
  <si>
    <t>stavební přípomoce pro PSV</t>
  </si>
  <si>
    <t>102</t>
  </si>
  <si>
    <t>PSV</t>
  </si>
  <si>
    <t>Práce a dodávky PSV</t>
  </si>
  <si>
    <t>763</t>
  </si>
  <si>
    <t>Konstrukce suché výstavby</t>
  </si>
  <si>
    <t>19</t>
  </si>
  <si>
    <t>Pol19</t>
  </si>
  <si>
    <t>P1 - SDK příčka akustická W115</t>
  </si>
  <si>
    <t>26</t>
  </si>
  <si>
    <t>Poznámka k položce:_x000D_
Příčka tl. 155mm, zdvojený rošt; Rw≥66dB; vložka z minerální vaty; celá konstrukce provedena zásadami dělících akustických konstrukcí včetně kluzného redukovaného napojení pčíčky na LOP, tmeleno, broušeno Q2</t>
  </si>
  <si>
    <t>Pol20</t>
  </si>
  <si>
    <t>P2 - SDK příčka dělící W112</t>
  </si>
  <si>
    <t>28</t>
  </si>
  <si>
    <t>Poznámka k položce:_x000D_
Příčka  tl. 100mm, rošt CW 50; Rw≥51dB; vložka z minerální vaty</t>
  </si>
  <si>
    <t>Pol20a</t>
  </si>
  <si>
    <t>P3 - SDK předstěna</t>
  </si>
  <si>
    <t>-2129215038</t>
  </si>
  <si>
    <t>Poznámka k položce:_x000D_
SDK předstěna tl. 160mm; zdvojený rošt; slouží jako předszená kce pro zelenou stěnu</t>
  </si>
  <si>
    <t>22</t>
  </si>
  <si>
    <t>Pol20b</t>
  </si>
  <si>
    <t>doplnění SDK podhledu v místě mobilní příčky</t>
  </si>
  <si>
    <t>-169530158</t>
  </si>
  <si>
    <t>Poznámka k položce:_x000D_
ve stejnéí skladbě jako okolní SDK podhled</t>
  </si>
  <si>
    <t>23</t>
  </si>
  <si>
    <t>Pol21</t>
  </si>
  <si>
    <t>oprava opláštění sloupů SDK</t>
  </si>
  <si>
    <t>mb</t>
  </si>
  <si>
    <t>30</t>
  </si>
  <si>
    <t xml:space="preserve">Poznámka k položce:_x000D_
Ocelové sloupy dl. 3980mm průřezu 180x180mm </t>
  </si>
  <si>
    <t>24</t>
  </si>
  <si>
    <t>Pol22</t>
  </si>
  <si>
    <t>zpevnění a začištění řezné hrany podhledů</t>
  </si>
  <si>
    <t>32</t>
  </si>
  <si>
    <t>25</t>
  </si>
  <si>
    <t>Pol23</t>
  </si>
  <si>
    <t>vyřezání otvorů v SDK podhledu pro světla</t>
  </si>
  <si>
    <t>34</t>
  </si>
  <si>
    <t>Poznámka k položce:_x000D_
46 ks světel 300/300mm; 8ks repro D200mm</t>
  </si>
  <si>
    <t>Pol24</t>
  </si>
  <si>
    <t>celoplošné přetmelení SDK podhledu a broušení Q4</t>
  </si>
  <si>
    <t>36</t>
  </si>
  <si>
    <t>Poznámka k položce:_x000D_
spojení plochy poedledu po jeho úpravách, včetně hran a návazností na svislé konstrukce</t>
  </si>
  <si>
    <t>27</t>
  </si>
  <si>
    <t>Pol25</t>
  </si>
  <si>
    <t>přesun hmot procentní pro konstrukce montované z desek s omezením mechanizace v objektech v přes 12 do 24 m</t>
  </si>
  <si>
    <t>%</t>
  </si>
  <si>
    <t>-1244213029</t>
  </si>
  <si>
    <t>D4</t>
  </si>
  <si>
    <t>Zelená stěna</t>
  </si>
  <si>
    <t>Pol26</t>
  </si>
  <si>
    <t>vertikální zahrada, D+M</t>
  </si>
  <si>
    <t>46</t>
  </si>
  <si>
    <t>Poznámka k položce:_x000D_
Živá stěna na principu hydroponie; Vertikální systém tvořený kovovými lištami a závěsnými truhlíky rozm. 200x200x174mm černé bervy; Jeden truhlík pro jednu rostlinu; Objem truhlíku minimálně 2,5 litrů; Počet truhlíků na 1 m2 25 ks; Hydroponický substrát pro rostliny; Hydroponické rostliny převislého charakteru (např. rostliny druhu Epipremnum);  odolnost proti bakteriím, plísním, hnojivům; v ceně položky jsou veškeré potřebné náklady na zhotovení funkční zelené stěny dle výkresové dokumentace</t>
  </si>
  <si>
    <t>29</t>
  </si>
  <si>
    <t>Pol26a</t>
  </si>
  <si>
    <t>automatický zavlažovací systém pro zelené stěny</t>
  </si>
  <si>
    <t>1815237098</t>
  </si>
  <si>
    <t>Poznámka k položce:_x000D_
zdroj vody – nádrž pod vertikální zahradou, kapacita na 1 měsíc zálivky; Zavlažování kapkovacím systémem s ponorným čerpadlem; Jeden kapkovač pro jednu rostlinu; Spouštění čerpadla programovatelnou jednotkou napojenou na wifi; včetně vodotěsné nádoby umístěné v celém rozsahu pod vertikální zahradou</t>
  </si>
  <si>
    <t>Pol27</t>
  </si>
  <si>
    <t>přesun hmot procentní pro konstrukce zelené střechy s omezením mechanizace v objektech v přes 12 do 24 m</t>
  </si>
  <si>
    <t>1534299684</t>
  </si>
  <si>
    <t>D5</t>
  </si>
  <si>
    <t>Výplně otvorů</t>
  </si>
  <si>
    <t>31</t>
  </si>
  <si>
    <t>Pol28</t>
  </si>
  <si>
    <t>D1 - dveře dvoukřídlé vstupní, protipožární 1750/2400+1000 mm, D+M</t>
  </si>
  <si>
    <t>48</t>
  </si>
  <si>
    <t>Pol29</t>
  </si>
  <si>
    <t>D2 - dveře jednokřídlé vstupní, plné protipožární 900/1970 mm, D+M</t>
  </si>
  <si>
    <t>50</t>
  </si>
  <si>
    <t>Poznámka k položce:_x000D_
PBŘ: EI15 D3-C; povrch zvenku dýha třešeň+PU lak - charakterem odpovídá stávajícím dveřím, zevniř HPL dle designu obkladu; osazen samozavíračem,  otvíračem na kartu a elektormechanický zámkem ASSA ABLOY 460/560; panikovým kováním; osazeno zámkem s bezpečnostní cylindrickou vložkou s možností využití v systému generálního a hlavního klíče - vše kompatibilním se systémem požadvaných VŠE</t>
  </si>
  <si>
    <t>33</t>
  </si>
  <si>
    <t>Pol31</t>
  </si>
  <si>
    <t>D4 - dveře jednokřídlé 900/1970 mm, D+M</t>
  </si>
  <si>
    <t>54</t>
  </si>
  <si>
    <t>Poznámka k položce:_x000D_
nové dveře plné, obložková záruzbeň, opláštění HPL dle designu obkladu; osazeno zámkem s bezpečnostní cylindrickou vložkou s možností využití v systému generálního a hlavního klíče - vše kompatibilním se systémem požadvaných VŠE</t>
  </si>
  <si>
    <t>Pol32</t>
  </si>
  <si>
    <t>D5 - dveře dvoukřídlé spojovací 1600/1970mm</t>
  </si>
  <si>
    <t>56</t>
  </si>
  <si>
    <t>Poznámka k položce:_x000D_
nové dveře se zvýšenou neprůzvučností (Rw≥ 37dB); obložkové zárubně, vše v povrchové úpravě HPL dle designu obkladů; osazeno zámkem s bezpečnostní cylindrickou vložkou s možností využití v systému generálního a hlavního klíče - vše kompatibilním se systémem požadvaných VŠE</t>
  </si>
  <si>
    <t>35</t>
  </si>
  <si>
    <t>Pol33</t>
  </si>
  <si>
    <t>přesun hmot procentní pro kce výplní otvorů s omezením mechanizace v objektech v přes 12 do 24 m</t>
  </si>
  <si>
    <t>-776537332</t>
  </si>
  <si>
    <t>D6</t>
  </si>
  <si>
    <t>Truhlářské konstrukce, akustika</t>
  </si>
  <si>
    <t>Pol34</t>
  </si>
  <si>
    <t>atypický podhled organický</t>
  </si>
  <si>
    <t>58</t>
  </si>
  <si>
    <t>37</t>
  </si>
  <si>
    <t>Pol35</t>
  </si>
  <si>
    <t>obklady - vykrývací panel</t>
  </si>
  <si>
    <t>60</t>
  </si>
  <si>
    <t>38</t>
  </si>
  <si>
    <t>Pol36</t>
  </si>
  <si>
    <t>obklady - širokopásmově pohltivé</t>
  </si>
  <si>
    <t>62</t>
  </si>
  <si>
    <t>39</t>
  </si>
  <si>
    <t>Pol37</t>
  </si>
  <si>
    <t>obklad - kmitající panel</t>
  </si>
  <si>
    <t>64</t>
  </si>
  <si>
    <t>40</t>
  </si>
  <si>
    <t>Pol38</t>
  </si>
  <si>
    <t>obklad sloupů</t>
  </si>
  <si>
    <t>66</t>
  </si>
  <si>
    <t>41</t>
  </si>
  <si>
    <t>Pol39</t>
  </si>
  <si>
    <t>obklad vstupu</t>
  </si>
  <si>
    <t>68</t>
  </si>
  <si>
    <t>42</t>
  </si>
  <si>
    <t>Pol40</t>
  </si>
  <si>
    <t>revizní panely kolem zelené stěny</t>
  </si>
  <si>
    <t>70</t>
  </si>
  <si>
    <t>43</t>
  </si>
  <si>
    <t>Po41</t>
  </si>
  <si>
    <t>logo</t>
  </si>
  <si>
    <t>72</t>
  </si>
  <si>
    <t>44</t>
  </si>
  <si>
    <t>Pol42</t>
  </si>
  <si>
    <t>nika a revizní dvířka HP</t>
  </si>
  <si>
    <t>74</t>
  </si>
  <si>
    <t>45</t>
  </si>
  <si>
    <t>Pol43</t>
  </si>
  <si>
    <t>akustické mobilní paravány</t>
  </si>
  <si>
    <t>76</t>
  </si>
  <si>
    <t>Pol44</t>
  </si>
  <si>
    <t>polepy</t>
  </si>
  <si>
    <t>78</t>
  </si>
  <si>
    <t>47</t>
  </si>
  <si>
    <t>Pol45</t>
  </si>
  <si>
    <t>zaměření a dílenská dokumentace - prostorová akustika</t>
  </si>
  <si>
    <t>82</t>
  </si>
  <si>
    <t>Pol46</t>
  </si>
  <si>
    <t>měření doby dozvuku - etapové</t>
  </si>
  <si>
    <t>84</t>
  </si>
  <si>
    <t>49</t>
  </si>
  <si>
    <t>Pol47</t>
  </si>
  <si>
    <t>měření doby dozvuku - závěrečné</t>
  </si>
  <si>
    <t>86</t>
  </si>
  <si>
    <t>51</t>
  </si>
  <si>
    <t>Pol49</t>
  </si>
  <si>
    <t>přesun hmot procentní pro kce truhlářské s omezením mechanizace v objektech v přes 24 do 36 m</t>
  </si>
  <si>
    <t>-1523639870</t>
  </si>
  <si>
    <t>D7</t>
  </si>
  <si>
    <t>Ústřední vytápění - otopná tělesa</t>
  </si>
  <si>
    <t>52</t>
  </si>
  <si>
    <t>Pol50</t>
  </si>
  <si>
    <t>demontáž otopných těles 1000/500/120mm</t>
  </si>
  <si>
    <t>88</t>
  </si>
  <si>
    <t>Poznámka k položce:_x000D_
sejmutí stávajícího tělesa, ochrana a uložení pro zpětnou montáž</t>
  </si>
  <si>
    <t>53</t>
  </si>
  <si>
    <t>Pol51</t>
  </si>
  <si>
    <t>zpětná montáž otopných těles 1000/500/120mm</t>
  </si>
  <si>
    <t>90</t>
  </si>
  <si>
    <t>Pol52</t>
  </si>
  <si>
    <t>přesun hmot procentní pro otopná tělesa s omezením mechanizace v objektech v přes 12 do 24 m</t>
  </si>
  <si>
    <t>-1967573392</t>
  </si>
  <si>
    <t>D3</t>
  </si>
  <si>
    <t>Podlahy povlakové</t>
  </si>
  <si>
    <t>55</t>
  </si>
  <si>
    <t>Pol53</t>
  </si>
  <si>
    <t>příprava podkladu broušením strojně</t>
  </si>
  <si>
    <t>Pol53a</t>
  </si>
  <si>
    <t>příprava podkladu oprava prasklin betonové desky, včetně výplňové hmoty</t>
  </si>
  <si>
    <t>-849907754</t>
  </si>
  <si>
    <t>57</t>
  </si>
  <si>
    <t>Pol54</t>
  </si>
  <si>
    <t>příprava podkladu penetrace vodou ředitelná podlah</t>
  </si>
  <si>
    <t>-1932912396</t>
  </si>
  <si>
    <t>Pol55</t>
  </si>
  <si>
    <t>stěrka podlahová nivelační pro vyrovnání podkladu povlakových podlah pevnosti 20 MPa tl přes 3 do 5 mm</t>
  </si>
  <si>
    <t>-1122110775</t>
  </si>
  <si>
    <t>59</t>
  </si>
  <si>
    <t>Pol56</t>
  </si>
  <si>
    <t>pokládka koberce v rolích lepením</t>
  </si>
  <si>
    <t>Pol56a</t>
  </si>
  <si>
    <t>kobercový sokl, D+M</t>
  </si>
  <si>
    <t>-1196491665</t>
  </si>
  <si>
    <t>Poznámka k položce:_x000D_
sokl v. 50mm; soklová s lišta s vloženým kobercovým pruhem dodávka+montáž</t>
  </si>
  <si>
    <t>61</t>
  </si>
  <si>
    <t>M</t>
  </si>
  <si>
    <t>Pol57</t>
  </si>
  <si>
    <t>dodávka koberce</t>
  </si>
  <si>
    <t>Poznámka k položce:_x000D_
Konstrukce řezaný vlas, 1/10´´ ; Typ vlákna 100% PA 6 IMPREL, plně probarvené vlákno; Váha vlákna 1270 g/m2; Celková váha 2200 g/m2; Výška vlákna 6,7 mm; Celková výška 9 mm; Hustota vpichu 182.000/m2; Hustota vlasu 0,163 g/cm3; Třída zátěže EN 1307 33; Kročejový útlum 28 dB; Třída hořlavosti Cfl-s1; Šíře role 4m</t>
  </si>
  <si>
    <t>Pol57a</t>
  </si>
  <si>
    <t>kobercový spoj</t>
  </si>
  <si>
    <t>-1124407105</t>
  </si>
  <si>
    <t>63</t>
  </si>
  <si>
    <t>Pol57b</t>
  </si>
  <si>
    <t xml:space="preserve">hliníkové profily přechodové a ukončovací </t>
  </si>
  <si>
    <t>676661324</t>
  </si>
  <si>
    <t>Poznámka k položce:_x000D_
navázání na dřevěnou podlhu vstupu; AL T lišta v tmavém odstínu</t>
  </si>
  <si>
    <t>Pol58</t>
  </si>
  <si>
    <t>přesun hmot procentní pro podlahy povlakové s omezením mechanizace v objektech v přes 12 do 24 m</t>
  </si>
  <si>
    <t>-1640723599</t>
  </si>
  <si>
    <t>784</t>
  </si>
  <si>
    <t>Dokončovací práce - malby a tapety</t>
  </si>
  <si>
    <t>65</t>
  </si>
  <si>
    <t>Pol59</t>
  </si>
  <si>
    <t>očištění viditelných částí stropů</t>
  </si>
  <si>
    <t>97951195</t>
  </si>
  <si>
    <t>Pol60</t>
  </si>
  <si>
    <t>zakrytí vnitřních ploch stěn v místnostech v přes 3,80 do 5,00 m</t>
  </si>
  <si>
    <t>1844129457</t>
  </si>
  <si>
    <t>67</t>
  </si>
  <si>
    <t>Pol61</t>
  </si>
  <si>
    <t>penetrace podkladu jednonásobná základní akrylátová SDK podhledů</t>
  </si>
  <si>
    <t>475189944</t>
  </si>
  <si>
    <t>Pol61a</t>
  </si>
  <si>
    <t>penetrace podkladu jednonásobná základní akrylátová SDK stěn</t>
  </si>
  <si>
    <t>33193940</t>
  </si>
  <si>
    <t>69</t>
  </si>
  <si>
    <t>Pol62</t>
  </si>
  <si>
    <t>dvojnásobné bílé malby ze směsí za sucha dobře otěruvzdorných v místnostech přes 3,80 do 5,00 m viditelných částí SDK podhledů</t>
  </si>
  <si>
    <t>Poznámka k položce:_x000D_
bělost: min. 92 % (BaSO4) I Odolnost proti otěru za sucha: stupeň 0 I Přídržnost k betonu: min. 0,4 Mpa I Propustnost pro vodní páru: max. 0,07 sd(m) I Obsah těkavých látek: max. 46 %</t>
  </si>
  <si>
    <t>Pol62a</t>
  </si>
  <si>
    <t>-226029111</t>
  </si>
  <si>
    <t>786</t>
  </si>
  <si>
    <t>Dokončovací práce - čalounické úpravy</t>
  </si>
  <si>
    <t>71</t>
  </si>
  <si>
    <t>Pol63</t>
  </si>
  <si>
    <t>kus</t>
  </si>
  <si>
    <t>430730346</t>
  </si>
  <si>
    <t>Pol64</t>
  </si>
  <si>
    <t>dodávka a montáž venkovní rolety ovládané motorem plochy 2100x1600mm</t>
  </si>
  <si>
    <t>-1053837174</t>
  </si>
  <si>
    <t>73</t>
  </si>
  <si>
    <t>Pol64a</t>
  </si>
  <si>
    <t>dodávka a montáž radiových ovladačů a centrálního ovládání</t>
  </si>
  <si>
    <t>-876341921</t>
  </si>
  <si>
    <t>Pol65</t>
  </si>
  <si>
    <t>přesun hmot procentní pro stínění a čalounické úpravy s omezením mechanizace v objektech v přes 12 do 24 m</t>
  </si>
  <si>
    <t>-665164496</t>
  </si>
  <si>
    <t>VSE02 - 02 - Elektroinstalace silnoproud</t>
  </si>
  <si>
    <t xml:space="preserve">    741 - Elektroinstalace - silnoproud</t>
  </si>
  <si>
    <t xml:space="preserve">      D1 - demontáže</t>
  </si>
  <si>
    <t xml:space="preserve">      D2 - osvětlení</t>
  </si>
  <si>
    <t xml:space="preserve">      D3 - zásuvky a vypínače</t>
  </si>
  <si>
    <t xml:space="preserve">      D4 - rozvody</t>
  </si>
  <si>
    <t xml:space="preserve">      D5 - ostatní</t>
  </si>
  <si>
    <t>741</t>
  </si>
  <si>
    <t>Elektroinstalace - silnoproud</t>
  </si>
  <si>
    <t>demontáže</t>
  </si>
  <si>
    <t>Pol66</t>
  </si>
  <si>
    <t>demontáž svítidla vestavného podhledového</t>
  </si>
  <si>
    <t>Pol67</t>
  </si>
  <si>
    <t>demontáž svítidla nouzového přisazeného</t>
  </si>
  <si>
    <t>Po68</t>
  </si>
  <si>
    <t>demontáž svítidla zářivkového přisazeného</t>
  </si>
  <si>
    <t>Pol69</t>
  </si>
  <si>
    <t>demontáž zásuvek a vypínačů</t>
  </si>
  <si>
    <t>Poznámka k položce:_x000D_
kompletní demontáž stávají silnoproudé a strukturované kabeláže; včetně některých koncových prvků, dnes 7xzásuvka, 9x vypínač, 2x datovka</t>
  </si>
  <si>
    <t>D2</t>
  </si>
  <si>
    <t>osvětlení</t>
  </si>
  <si>
    <t>Pol70</t>
  </si>
  <si>
    <t>montáž lineárních svítidel S1</t>
  </si>
  <si>
    <t>Pol71</t>
  </si>
  <si>
    <t>montáž 3fázové lišty</t>
  </si>
  <si>
    <t>Pol72</t>
  </si>
  <si>
    <t>montáž refletokrů do 3F lišty</t>
  </si>
  <si>
    <t>Po73</t>
  </si>
  <si>
    <t>montáž nozových svítidel S4-S6</t>
  </si>
  <si>
    <t>Po73a</t>
  </si>
  <si>
    <t>montážnepřímého osvětlení S3</t>
  </si>
  <si>
    <t>1368597213</t>
  </si>
  <si>
    <t>Pol74</t>
  </si>
  <si>
    <t>Pol74a</t>
  </si>
  <si>
    <t>dodávka svítidel S2</t>
  </si>
  <si>
    <t>-752326751</t>
  </si>
  <si>
    <t>Pol74b</t>
  </si>
  <si>
    <t>dodávka svítidel S3</t>
  </si>
  <si>
    <t>113906823</t>
  </si>
  <si>
    <t>Pol74c</t>
  </si>
  <si>
    <t>dodávka svítidel S4</t>
  </si>
  <si>
    <t>79851244</t>
  </si>
  <si>
    <t>Pol74d</t>
  </si>
  <si>
    <t>dodávka svítidel S5</t>
  </si>
  <si>
    <t>-658736751</t>
  </si>
  <si>
    <t>Poznámka k položce:_x000D_
Protipanické osvětlení vestavné; optika open space, 2W LED I 380 lm I PREMIUM I 1h , stále svítící / svítící při výpadku, bílé</t>
  </si>
  <si>
    <t>Pol74e</t>
  </si>
  <si>
    <t>dodávka svítidel S6</t>
  </si>
  <si>
    <t>555714805</t>
  </si>
  <si>
    <t>Poznámka k položce:_x000D_
protipanické osvětlení přisazené, optika "open area" I 2W LED I IP20 I 380 lm PREMIUM 1h I stále svítící / svítící při výpadku, bílé</t>
  </si>
  <si>
    <t>Pol74f</t>
  </si>
  <si>
    <t>dodávka svítidel S7</t>
  </si>
  <si>
    <t>1133584511</t>
  </si>
  <si>
    <t>Pol74g</t>
  </si>
  <si>
    <t>-741091154</t>
  </si>
  <si>
    <t>zásuvky a vypínače</t>
  </si>
  <si>
    <t>Pol75</t>
  </si>
  <si>
    <t>montáž zásuvek</t>
  </si>
  <si>
    <t>Pol76</t>
  </si>
  <si>
    <t>dvouzásuvka nástěnná dle designu stanoveného architektem</t>
  </si>
  <si>
    <t>Pol77</t>
  </si>
  <si>
    <t>montáž vypínačů</t>
  </si>
  <si>
    <t>Pol78</t>
  </si>
  <si>
    <t>nástěnný vypínač/tlačítko osvětlení dle designu stanoveného architektem</t>
  </si>
  <si>
    <t>rozvody</t>
  </si>
  <si>
    <t>Pol79</t>
  </si>
  <si>
    <t>montáž vodičů izolovaných měděných bez ukončení uložených volně</t>
  </si>
  <si>
    <t>Pol80</t>
  </si>
  <si>
    <t>CYKY-J 3x1,5</t>
  </si>
  <si>
    <t>Pol81</t>
  </si>
  <si>
    <t>CYKY-J 3x2,5</t>
  </si>
  <si>
    <t>Pol82</t>
  </si>
  <si>
    <t>krabice odbočná/rozbočná nástěnná plastová kruhová</t>
  </si>
  <si>
    <t>-945667042</t>
  </si>
  <si>
    <t>Poznámka k položce:_x000D_
Elektroinstalační rozbočná krabice do dřevěných konstrukcí, protipožární</t>
  </si>
  <si>
    <t>Pol83</t>
  </si>
  <si>
    <t>elektroinstalační krabice zapuštěná plastová kruhová do dřevěného obkladu</t>
  </si>
  <si>
    <t>994442822</t>
  </si>
  <si>
    <t>Poznámka k položce:_x000D_
Krabice přístrojová do masivního dřeva hloubka 65 mm, do dutých stěn; protipožární</t>
  </si>
  <si>
    <t>ostatní</t>
  </si>
  <si>
    <t>Pol84</t>
  </si>
  <si>
    <t>svorky, chráničky a drobný elektroinstalační materiál</t>
  </si>
  <si>
    <t>-1850141194</t>
  </si>
  <si>
    <t>Poznámka k položce:_x000D_
Elektroinstalační svorky, chráničky a drobný elektroinstalační materiál pro kompletní instalaci a propojení rozvodů dle PD</t>
  </si>
  <si>
    <t>Pol85</t>
  </si>
  <si>
    <t>zednické přípomoce</t>
  </si>
  <si>
    <t>1751642656</t>
  </si>
  <si>
    <t>Poznámka k položce:_x000D_
Zasekání, vrtání a zednické začištění pro silnoproudé rozvody</t>
  </si>
  <si>
    <t>Pol86</t>
  </si>
  <si>
    <t>revize</t>
  </si>
  <si>
    <t>Pol87</t>
  </si>
  <si>
    <t>přesun hmot procentní pro silnoproud s omezením mechanizace v objektech v přes 12 do 24 m</t>
  </si>
  <si>
    <t>-1345453016</t>
  </si>
  <si>
    <t>VSE02 - 03 - Elektroinstalace slaboproud</t>
  </si>
  <si>
    <t xml:space="preserve">    742 - Elektroinstalace - slaboproud</t>
  </si>
  <si>
    <t xml:space="preserve">      D1 - Demontáže</t>
  </si>
  <si>
    <t xml:space="preserve">      D2 - EPS</t>
  </si>
  <si>
    <t xml:space="preserve">      D3 - EZS</t>
  </si>
  <si>
    <t xml:space="preserve">      D4 - Ostatní</t>
  </si>
  <si>
    <t>742</t>
  </si>
  <si>
    <t>Elektroinstalace - slaboproud</t>
  </si>
  <si>
    <t>Demontáže</t>
  </si>
  <si>
    <t>demontáž čidla EPS stropní</t>
  </si>
  <si>
    <t>Poznámka k položce:_x000D_
pouze demontáž koncových prvků / krytů; vše ostatní zůstává!</t>
  </si>
  <si>
    <t>demontáž prvků EZS</t>
  </si>
  <si>
    <t>Poznámka k položce:_x000D_
nástěnná, podstropní čidla, uschovat pro zpětnou montáž</t>
  </si>
  <si>
    <t>EPS</t>
  </si>
  <si>
    <t>čidlo EPS stropní, D+M</t>
  </si>
  <si>
    <t>Poznámka k položce:_x000D_
nová čidla, jinak vše zůstává pouze výměna konc. Prvků</t>
  </si>
  <si>
    <t>EZS</t>
  </si>
  <si>
    <t>zpětná isntalace stávajících prvků EZS</t>
  </si>
  <si>
    <t>Poznámka k položce:_x000D_
nástěnná, podstropní čidla - vše stávající</t>
  </si>
  <si>
    <t>Pol88</t>
  </si>
  <si>
    <t>funkční zkouška</t>
  </si>
  <si>
    <t>Ostatní</t>
  </si>
  <si>
    <t>Pol89</t>
  </si>
  <si>
    <t>přesun hmot procentní pro slaboproud s omezením mechanizace v objektech v do 24 m</t>
  </si>
  <si>
    <t>262568892</t>
  </si>
  <si>
    <t>96</t>
  </si>
  <si>
    <t>Pol198</t>
  </si>
  <si>
    <t>192</t>
  </si>
  <si>
    <t xml:space="preserve">Poznámka k položce:
Jde o multifunkční atypický podhled s akustickou a estetickou funkcí; pohledová část je tvořena lamelami z materiálu na bázi dřeva a je v celé ploše podhledu jednotná, jejich každý tvar je unikátní a v celku vytváří zborcenou plochu definovanou v projektové dokumentaci; Lamely je nutné formátovat na NC stroji na základě digitálních dat tvaru každé lamely; jejich rozměr je 18 mm x 100(250) mm a jsou v rozteči 300mm; funkční skladba podhledu nad těmito lamelami tvoří tři vzájemně se doplňující varianty tohoto prvku: varianta 1 - širokopásmová absorpce: lamely jsou doplněny o sendvičovou širokopásmově pohltivou konstrukci na bázi dřeva; dutina tl. 100mm je tvořena vyrovnávacím roštem s možností rektifikace a přídavnou absorpční vložkou a celoplošným čalouněním průzvučnou textilií v barvě dle architekta; akustická vložka bude mít parametry a tloušťku vycházející z požadovaného činitele zvukové pohltivosti; požadovaný činitel zvukové pohltivosti celé konfigurace této varianty podhledu v oktávových pásmech je: 125 Hz – α ÷ 0,40; 250 Hz - α ÷ 0,75; 500 Hz - α ÷ 0.80; 1 kHz - α ÷ 0,80; 2 kHz - α ÷ 0,80; 4 kHz - α ÷ 0,75; varianta 2 - nízkofrekvenční absorpce: lamely jsou doplněny o nízkofrekvenční rezonátor z materiálu na bázi dřeva; šířka rezonátoru je 500 mm, hloubka samotného těla rezonátoru 200 mm; štěrbina rezonátoru je umístěna na pohledové desce směrem do prostoru; šířka a hloubka štěrbiny dle požadovaných akustických parametrů; rezonátory jsou montovány na vyrovnávacím roštu  s možností rektifikace pomocí skrytých kotevních prvků; rubová strana štěrbiny bude celoplošně překryta průzvučnou textilií v černé nebo bílé barvě; vnitřní objem rezonátoru bude zatlumený absorpční vložkou o tloušťce, objemové hmotnosti a s umístěním nutným pro dosažení požadovaných hodnot činitele zvukové pohltivosti; požadovaný činitel zvukové pohltivosti celé konfigurace této varianty podhledu v oktávových pásmech je: 125 Hz – α ÷ 0,60; 250 Hz - α ÷ 0,40; 500 Hz - α ÷ 0.35; 1 kHz - α ÷ 0,35; 2 kHz - α ÷ 0,35; 4 kHz - α ÷ 0,35; varianta 3 - bez přidané absorpce: lamely nejsou doplněny žádnou navazující funkční skladbou; požadovaný činitel zvukové pohltivosti celé konfigurace této varianty podhledu v oktávových pásmech je: 125 Hz – α ÷ 0,25; 250 Hz - α ÷ 0,30; 500 Hz - α ÷ 0.35; 1 kHz - α ÷ 0,35; 2 kHz - α ÷ 0,35; 4 kHz - α ÷ 0,35; prvotní poměr ploch jednotlivých variant je dán výpočtem, lze jej optimalizovat po zhodnocení průběžných akustických měření; rozmístění jednotlivých variant dle výkresové dokumentace; součástí je i digitální model parametrické struktury lamel; plocha položky je určena čelním ortogonálním průmětem podhledu; skryté kotevní prvky; součástí položky je kotvení prvku, ukončovací a napojovací prvky; celková skladebná tloušťka podhledu je cca 450 mm; povrchová úprava – matný PU lak dle specifikace architekta; požadavek PBŘ: třída reakce na oheň lepší než C
</t>
  </si>
  <si>
    <t>Poznámka k položce:
Jedná se o akustický obklad, jehož lícová plocha je tvořena deskou z materiálu na bázi dřeva tl. 18 mm, která je kotvena k vyrovnávacímu nosnému rastru; vzduchová mezera obkladu je v celé ploše doplněna přídavnou absorpční vložkou o tloušťce, objemové hmotnosti a umístění dle požadovaných akustických parametrů; požadovaný činitel zvukové pohltivosti obkladu při skladebné tloušťce 100 mm v oktávových pásmech je: 125 Hz – α ÷ 0,12; 250 Hz - α ÷ 0,08; 500 Hz - α ÷ 0,06; 1 kHz - α ÷ 0,04; 2 kHz - α ÷ 0,04; 4 kHz - α ÷ 0,04; šířka stykové spáry: 3 - 5 mm; skryté kotevní prvky; součástí položky je kotvení prvku, ukončovací a napojovací prvky; povrchová úprava HPL dle výběru architekta; požadavky PBŘ: třída reakce na oheň lepší než C</t>
  </si>
  <si>
    <t>Poznámka k položce:
Jedná se o širokopásmově pohltivý akustický prvek s maximem zvukové pohltivosti na středních kmitočtech; lícová plocha prvku je tvořena oboustranně frézovanou deskou z MDF tl. 18 mm; z rubové strany je navrtána kruhovými otvory o průměru 8 mm do hloubky 14 mm s roztečí otvorů 16 a 32 mm; z lícové strany je deska prořezána drážkami šířky 3 mm, hloubky 6 mm a osové vzdálenosti 16/32 mm; lícová deska je kotvena k vyrovnávacímu nosnému rastru; rubová strana čelní desky je celoplošně čalouněna průzvučnou textilií černé barvy; vzduchová mezera obkladu je v celé ploše doplněna přídavnou absorpční vložkou o tloušťce, objemové hmotnosti a umístění dle požadovaných akustických parametrů; požadovaný činitel zvukové pohltivosti obkladu při skladebné tloušťce 100 mm v oktávových pásmech je: 125 Hz – α ÷ 0,5; 250 Hz - α ÷ 0,85; 500 Hz - α ÷ 0,85; 1 kHz - α ÷ 0,75; 2 kHz - α ÷ 0,55; 4 kHz - α ÷ 0,45; celková skladebná tloušťka obkladu je cca 100 -150 mm dle výkresové dokumentace; šířka stykové spáry: 3 - 5 mm; skryté kotevní prvky; součástí položky je kotvení prvku, ukončovací a napojovací prvky; povrchová úprava HPL dle výběru architekta; požadavky PBŘ: třída reakce na oheň lepší než C</t>
  </si>
  <si>
    <t>Poznámka k položce:
Jedná se o nízkofrekvenční absorpční akustický prvek s maximem činitele zvukové pohltivosti na nízkých kmitočtech; prvek je vyroben z materiálu na bázi dřeva; lícová strana je tvořena deskou tl. cca 6 mm, ke zbytku konstrukce pružně uchycenou přes pryžové podložky; vnitřní dutina je vyplněna přídavnou absorpční vložkou o tloušťce, objemové hmotnosti a umístění dle požadovaných akustických parametrů; absorpční vložka bude balena v mikrotenové fólii o tl. ≤20 μm; požadovaný činitel zvukové pohltivosti při skladebné tloušťce cca 100 mm dosahuje v oktávových pásmech: 125 Hz – α ÷ 0,50; 250 Hz - α ÷ 0,25; 500 Hz - α ÷ 0,17; 1 kHz - α ÷ 0,15; 2 kHz - α ÷ 0,12; 4 kHz - α ÷ 0,12; panely budou systémově kotveny na podkladní vyrovnávací rošt s možností rektifikace; do panelů není možné dělat prostupy (případně řešit konstrukční opatření); celková skladebná tloušťka obklade je cca 100 mm; skryté kotevní prvky; součástí položky je kotvení prvku, ukončovací a napojovací prvky; povrchová úprava HPL dle výběru architekta; požadavky PBŘ: třída reakce na oheň lepší než C</t>
  </si>
  <si>
    <t>Poznámka k položce:
obklad hladkými deskami; spoje v rozích na pokos; skryté kotevní prvky; součástí položky je kotvení prvku, ukončovací a napojovací prvky; povrchová úprava HPL dle výběru architekta; požadavky PBŘ: třída reakce na oheň lepší než C</t>
  </si>
  <si>
    <t>Poznámka k položce:
obklad hladkými deskami včetně integrované ztužující konstrukce; spoje v rozích na pokos; skryté kotevní prvky; součástí položky je kotvení prvku, ukončovací a napojovací prvky; povrchová úprava HPL dle výběru architekta; požadavky PBŘ: třída reakce na oheň lepší než C</t>
  </si>
  <si>
    <t>Poznámka k položce:
Krycí hladký obklad navazující na okolní plochy, je opatřen systémem pro snadný přístup (ovladatelné jednou osobou) k zelené stěně v celé ploše; skryté kotevní prvky; součástí položky je kotvení prvku, ukončovací a napojovací prvky; povrchová úprava HPL dle výběru architekta; požadavky PBŘ: třída reakce na oheň lepší než C</t>
  </si>
  <si>
    <t>Poznámka k položce:
Logo frézované z kompaktní desky bílé barvy s bílým jádrem tl. 12 mm; logo je instalované na distanční monturu v černé práškové barvě z hliníku před zelenou stěnu tak, aby montura byla skryta v zelení</t>
  </si>
  <si>
    <t>Poznámka k položce:
Vložená dvířka rozm. 100x40cm s navazujícím designem na okolní obklad jsou osazena nálepkou se znakem hasícího přístroje; pověšena na NK panty a osazena otevíráním push-to-open vnitřní nika je celá truhlářský začištěná a uspřádána tak, že lze snadno umístit i vyjmout uživatelem definovaný HP</t>
  </si>
  <si>
    <t>Poznámka k položce:
jedná se o kombinovaný, akustický, širokopásmově pohltivý paraván o formátu 2000x1000 mm s kovovou podnoží s bržděnými kolečky (tvar podnože je optimalizován pro stohovaní prvků); přední stranu paravánu tvoří mechanicky odolný akustický obklad tl. 40 mm s jádrem ze skelné vlny lisované v plástvích - beze spáry; povrch je tvořen sklovláknitou tkaninou; panely jsou celoplošně lepeny na podkladní dřevěnou desku o tl. cca 18 mm z materiálu na bázi dřeva; zadní strana paravánu je tvořena kmitajícím panelem o tl. cca 60 mm s čelní deskou tl. cca 6 mm z materiálu na bázi dřeva, ke zbytku konstrukce pružně uchycenou přes elastický akustický člen; vnitřní dutina je vyplněna přídavnou absorpční vložkou o tloušťce, objemové hmotnosti a umístění dle požadovaných akustických parametrů; absorpční vložka bude balená v mikrotenové folii o tl. ≤20 µm; požadovaný činitel zvukové pohltivosti celého paravánu v oktávových pásmech je: 125 Hz – α ÷ 0,55; 250 Hz - α ÷ 0,70; 500 Hz - α ÷ 0,90; 1 kHz - α ÷ 0,90; 2 kHz - α ÷ 0,90; 4 kHz - α ÷ 0,90; celý prvek je po obvodu uzavřen lakovaným kovovým rámem s přesahem přes hrany paravánu; celková skladebná tloušťka paravánu je cca 120 mm; barva tkaniny minerálního obkladu bude vybrána na základě vzorků; skryté kotevní prvky; součástí položky je kotvení prvku, ukončovací a napojovací prvky; povrchová úprava HPL dle výběru architekta; požadavky PBŘ: třída reakce na oheň lepší než C</t>
  </si>
  <si>
    <t>Poznámka k položce:
Celoplošný foliový polep mobilní příčky; folie ve 2 metalických strukturovaných designech matného broušeného kovu; Typ fólie Vinyl; Tloušťka fólie 200 micron; šířka role 1220 mm; plochy dělené dle spárořezu viz výkres; v ceně položky je kompletní příprava podkladu a instalace</t>
  </si>
  <si>
    <t>Poznámka k položce:
dílenská dokumentace profese prostorová akustika; Jedná se zejména o dílenské detaily provedení atypických akustických prvků; tato bude předložena k odsouhlasení generálnímu projektantovi, projektantovi akustiky a zástupci investora ke schválení</t>
  </si>
  <si>
    <t>Poznámka k položce:
jedná se o etapové měření doby dozvuku učeben, které slouží o průběžné ověření výpočtu; měření je provedeno dle normy ČSN EN ISO 3382-1; součástí měření je také vyhodnocení a protokolární zpracování výsledků s příslušnými závěry a návrhy na korelaci řešení</t>
  </si>
  <si>
    <t>Poznámka k položce:
jedná se o závěrečné měření doby dozvuku učeben; měření je provedeno dle normy ČSN EN ISO 3382-1; součástí měření je také vyhodnocení a protokolární zpracování výsledků</t>
  </si>
  <si>
    <t>Poznámka k položce:
odstín šedá blízká odstínu obkladů I Odolnost proti otěru za sucha: stupeň 0 I Přídržnost k betonu: min. 0,4 Mpa I Propustnost pro vodní páru: max. 0,07 sd(m) I Obsah těkavých látek: max. 46 %</t>
  </si>
  <si>
    <t>dvojnásobné barevné malby ze směsí za sucha dobře otěruvzdorných v místnostech přes 3,80 do 5,00 m viditelných částí SDK stěn</t>
  </si>
  <si>
    <t>Poznámka k položce:
atypické dveře a zárubně s bočním a horním světlíkem, PBŘ: EW15D3; prosklené, povrch zvenku dýha třešeň+PU lak - charakterem odpovídá stávajícím dveřím, zevniř PU lak barva dle RAL; osazen samozavíračem,  otvíračem na kartu a elektormechanickým zámkem ASSA ABLOY 460/560 a panikovým kováním; osazeno zámkem s bezpečnostní cylindrickou vložkou s možností využití v systému generálního a hlavního klíče - vše kompatibilním se systémem požadvaných VŠE</t>
  </si>
  <si>
    <t>Dokumentace skutečného provedení části stavební práce a elektro</t>
  </si>
  <si>
    <t>dodávka a montáž vnitřní rolety ovládané motorem plochy 2400x3400mm</t>
  </si>
  <si>
    <t>Poznámka k položce:
tichý motor s radiovým přímačem umístěný v toči s vývodem kabelu vpravo či vlevo; toč průměru 50 mm bez truhlíku; ovládání rolety bude centrální - silově (230V) z panelu systému AV techniky. Horní držák kovový - úprava satiné, látka světle šedá neprůsvitná; do míst připojení kabelů od motorů rolet bude přivedeno do stěnové krabice 230V</t>
  </si>
  <si>
    <t>Poznámka k položce:
tichý motor s radiovým přímačem umístěný v toči s vývodem kabelu vpravo či vlevo; toč průměru 50 mm bez truhlíku; ovládání rolety bude centrální - silově (230V) z panelu systému AV techniky. Horní držák kovový - úprava satiné, látka světle šedá neprůsvitná; Rolety budou s postranním lankovým vedením; lanka v horní části fixována do SDK podhledu; ve spodní části do atypické konzole fixované na rám LOP, která je sučástí ceny rolety; koordinace pozic s otevíravými částmi LOP; do míst připojení kabelů od motorů rolet bude přivedeno do stěnové krabice 230V</t>
  </si>
  <si>
    <t>AVETON s.r.o.</t>
  </si>
  <si>
    <t>Aveton s.r.o.</t>
  </si>
  <si>
    <t>Ing. arch. Vít Domkář</t>
  </si>
  <si>
    <t>190 00</t>
  </si>
  <si>
    <t>Drahobejlova 1452/54, Praha 9</t>
  </si>
  <si>
    <t>Soupis prací je sestaven s využitím Cenové soustavy ÚRS - 2024 01</t>
  </si>
  <si>
    <t>Aveton s.r.o., Drahobejlova 54, Praha 9</t>
  </si>
  <si>
    <t>CZ02436647</t>
  </si>
  <si>
    <t>02436647</t>
  </si>
  <si>
    <t>Příloha č. 1:</t>
  </si>
  <si>
    <r>
      <rPr>
        <b/>
        <u/>
        <sz val="8"/>
        <color rgb="FF00B050"/>
        <rFont val="Arial CE"/>
        <charset val="238"/>
      </rPr>
      <t xml:space="preserve">
</t>
    </r>
    <r>
      <rPr>
        <b/>
        <u/>
        <sz val="8"/>
        <color rgb="FFFF0000"/>
        <rFont val="Arial CE"/>
        <charset val="238"/>
      </rPr>
      <t xml:space="preserve">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Ceny jsou bez DPH
</t>
    </r>
    <r>
      <rPr>
        <b/>
        <u/>
        <sz val="8"/>
        <color rgb="FF00B050"/>
        <rFont val="Arial CE"/>
        <charset val="238"/>
      </rPr>
      <t>- Nakládání s odpady vzniklými v průběhu provádění díla bude řízeno dle Přílohy č. 1 uvedené v posledním listu tohoto rozpočtu</t>
    </r>
  </si>
  <si>
    <t>Poznámka k položce:
Stmívatelné nepřímé osvětlení podhledu; zdroj - bílý LED pásek 24V | IP20 | 8W | 126LED | CRI90+ I samolepící páska s nejlepší přilnavostí k povrchu I EPREL certifikace; 6x zdroj IP65 LED zdroj 96W I regulace výstupního napětí DC 24V v toleranci -9% +12% I AL LED lišta pro nepřímé osvětlení podhledu I vestavná lišta pro LED pásek využitá jako hrana SDK desky tl. 12,5mm I s možností dosažení třídy krytí až IP20 I utěsňovací spojovací guma I Dostupnost ELUMDAT ; Mléčný LED difuzor; spojováno na pokos</t>
  </si>
  <si>
    <t>Poznámka k položce:
LED lištové reflektory s plnospektrálním typem osvětlení, 3F lišta; PFD hodnota osvětlení 3,3 μmol/w; PPF hodnota osvětlení 66 μmol; Chromatičnost 4000 K; CRI hodnota osvětlení 85; Počet LED reflektorů 5 ks x 20 W; ovládání DALI, Spouštění osvětlení programovatelnou jednotkou napojenou na wifi / centrální ovládací systém</t>
  </si>
  <si>
    <t>dodávka svítidel S1/1</t>
  </si>
  <si>
    <t>dodávka svítidel S1/2</t>
  </si>
  <si>
    <t>Poznámka k položce:
Prokognitivní přímé lineární závěsné svítidlo o celkové dálce 1127 mm  - min. 2100lm, 25W, 4500K - 5000K, CRI&gt;95,V pásmu 450 – 650 nm má vyrovnané zastoupení všech vlnových délek s maximální odchylkou ± 15 % (tzv. plnospektrální zdroj umělého světla, pro podporu kognice není ve spektrálním složení propad ve vlnových délkách v oblasti 460 – 540 nm,v pásmu 415 – 455 nm, tzv. škodlivého modrého světla (tzv. Harmful blue light), vyzařuje svítidlo maximálně 10 %; design svítidla a obrázek spektrálního složení viz výkresová dokumentace; stmívatelné technologií DALI pro připojení k řídící jednotce, flicker free, čirý difuzor</t>
  </si>
  <si>
    <t xml:space="preserve">Poznámka k položce:
Prokognitivní přímé lineární závěsné svítidlo o celkové dálce 1127 mm  - min. 2100lm, 25W, 4500K - 5000K, CRI&gt;95,V pásmu 450 – 650 nm má vyrovnané zastoupení všech vlnových délek s maximální odchylkou ± 15 % (tzv. plnospektrální zdroj umělého světla, pro podporu kognice není ve spektrálním složení propad ve vlnových délkách v oblasti 460 – 540 nm,v pásmu 415 – 455 nm, tzv. škodlivého modrého světla (tzv. Harmful blue light), vyzařuje svítidlo maximálně 10 %. design svítidla a obrázek spektrálního složení viz výkresová dokumentace; stmívatelné technologií DALI pro připojení k řídící jednotce, flicker free, čirý difuzor včetně vestavěného nouzového modulu do sítidla. </t>
  </si>
  <si>
    <t xml:space="preserve">Poznámka k položce:
Únikové osvětlení označení východu;  1W I LED I IP41 I 1h , svítící při výpadku, bílé I přisazené ke stropu I se zdrojem I Třída ochrany: I; </t>
  </si>
  <si>
    <t>Poznámka k položce:
reflektorové svítidlo do 3F lišty; Světelný tok (Svítidlo): 1650 lm; Světelný tok (Zdroje:): 1650 lm; Výkon svítidla: 20.0 W; Klasifikace svítidel dle CIE: 100; Kód CIE Flux Code: 94 98 100 100 100; Osazení: 1 x LED 17W/930 (Opravný faktor 1.000); barva bílá; stmívatelné technologií DALI pro připojení k řídící jednotce;</t>
  </si>
  <si>
    <t>dodávka lištového systému pro svítidla S2 a 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</si>
</sst>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sz val="10"/>
      <name val="Arial CE"/>
      <family val="2"/>
    </font>
    <font>
      <b/>
      <u/>
      <sz val="8"/>
      <color rgb="FF00B050"/>
      <name val="Arial CE"/>
      <charset val="238"/>
    </font>
    <font>
      <b/>
      <sz val="12"/>
      <color rgb="FF00B050"/>
      <name val="Arial CE"/>
      <charset val="238"/>
    </font>
    <font>
      <b/>
      <u/>
      <sz val="8"/>
      <color rgb="FFFF0000"/>
      <name val="Arial CE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4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4" fontId="5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9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7612E302-4CC6-4A03-A97B-C061A9C2CCA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  <xdr:oneCellAnchor>
    <xdr:from>
      <xdr:col>1</xdr:col>
      <xdr:colOff>0</xdr:colOff>
      <xdr:row>2</xdr:row>
      <xdr:rowOff>3174</xdr:rowOff>
    </xdr:from>
    <xdr:ext cx="9132454" cy="14056473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76D28AA8-1DE7-4BB5-9E17-71FFC806037A}"/>
            </a:ext>
          </a:extLst>
        </xdr:cNvPr>
        <xdr:cNvSpPr txBox="1"/>
      </xdr:nvSpPr>
      <xdr:spPr>
        <a:xfrm>
          <a:off x="476250" y="600074"/>
          <a:ext cx="9132454" cy="140564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0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Třídění odpadů vzniklých v průběhu provádění díla bude tříděno a likvidováno dle Metodického návodu odboru odpadů Ministerstva životního prostředí pro řízení vzniku stavebních a demoličních odpadů a pro nakládání s nimi.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Minimálně 70% odpadu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vzniklého při realizaci díla je nutno dále recyklovat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Obaly čistého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vybavení budou v maximální míře zpětně využitelné.</a:t>
          </a:r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Katalog odpadů - skupina 17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Odpady označené * jsou kategorizovány jako nebezpečné odpady.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31. červenec 2008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	STAVEBNÍ A DEMOLIČNÍ ODPADY (VČETNĚ VYTĚŽENÉ ZEMINY Z KONTAMINOVANÝCH MÍST)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	Beton, cihly, tašky a keramika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01	Beton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02	Cihly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03	Tašky a keramické výrobky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06*	Směsi nebo oddělené frakce betonu, cihel, tašek a keramických výrobků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01 07	Směsi nebo oddělené frakce betonu, cihel, tašek a keramických výrobků neuvedené pod číslem 17 01 06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	Dřevo, sklo a 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01	Dřevo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02	Sklo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03	Plasty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02 04*	Sklo, plasty a dřevo obsahující nebezpečné látky nebo nebezpečnými látkami znečištěné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	Asfaltové směsi,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01*	Asfaltové směsi obsahující dehet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02	Asfaltové směsi neuvedené pod číslem 17 03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03 03*	Uhelný dehet a výrobky z dehtu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	Kovy (včetně jejich slitin)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01	Měď, bronz, mosaz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02	Hliník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03	Olovo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04	Zinek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05	Železo a ocel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06	Cín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07	Směsné kovy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09*	Kovový odpad znečištěný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10*	Kabely obsahující ropné látky, uhelný dehet a jiné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04 11	Kabely neuvedené pod číslem 17 04 10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	Zemina (včetně vytěžené zeminy z kontaminovaných míst), kamení, vytěžená jalová hornina a hlušina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03*	Zemina a kamení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	Zemina a kamení neuvedené pod číslem 17 05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04 01	Sedimenty vytěžené z koryt vodních toků a vodních nádrží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05*	Vytěžená jalová hornina a hlušina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06	Vytěžená jalová hornina a hlušina neuvedená pod číslem 17 05 05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07*	Štěrk ze železničního svršku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05 08	Štěrk ze železničního svršku neuvedený pod číslem 17 05 07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	Izolační materiály a stavební materiály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01*	Izolační materiál s obsahem azbestu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03*	Jiné izolační materiály, které jsou nebo obsahují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03 01*	Izolační materiály na bázi polystyrenu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	Izolační materiály neuvedené pod čísly 17 06 01 a 17 06 03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01	Izolační materiály na bázi polystyrenu s obsahem POPs vyžadující specifický způsob nakládání s ohledem na nařízení o POPs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04 02	Izolační materiály na bázi polystyrenu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06 05*	Stavební materiály obsahující azbest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	Stavební materiál na bázi sádry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01*	Stavební materiály na bázi sádry znečištěné nebezpečnými látkami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08 02	Stavební materiály na bázi sádry neuvedené pod číslem 17 08 01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	Jiné stavební a demoliční odpady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01*	Stavební a demoliční odpady obsahující rtuť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02*	Stavební a demoliční odpady obsahující PCB (např. těsnící materiály obsahující PCB, podlahoviny na bázi pryskyřic obsahující PCB, utěsněné zasklené dílce obsahující PCB, kondenzátory obsahující PCB)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03*	Jiné stavební a demoliční odpady (včetně směsných stavebních a demoličních odpadů) obsahující nebezpečné látky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09 04	Směsné stavební a demoliční odpady neuvedené pod čísly 17 09 01, 17 09 02 a 17 09 03</a:t>
          </a:r>
        </a:p>
        <a:p>
          <a:endParaRPr lang="cs-CZ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 stavební práce hrazené z prostředků OP JAK platí: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Podmínka platí pro všechny stavební práce – výstavbu, změny dokončených staveb, případně též údržbu dokončených staveb;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Podrobné informace o vhodném postupu viz dokumentace: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Metodický návod Ministerstva životního prostředí: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https://www.mzp.cz/cz/stavebni_demolicni_odpady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Protokol EU o nakládání se stavebními a demoličními odpady: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https://www.mpo.cz/cz/stavebnictvi-a-suroviny/strategicke-dokumenty-pro-udrzitelne-stavebnictvi/protokol-eu-o-nakladani-se-stavebnimi-a-demolicnimi-odpady--241557/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mezinárodní standardy ISO 20887;</a:t>
          </a:r>
        </a:p>
        <a:p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Základní přehled o druhotných surovinách a recyklovaných výrobcích: </a:t>
          </a:r>
          <a:r>
            <a:rPr lang="cs-CZ" sz="10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http://www.recyklujmestavby.cz/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view="pageBreakPreview" topLeftCell="E67" zoomScale="115" zoomScaleNormal="100" zoomScaleSheetLayoutView="115" workbookViewId="0">
      <selection activeCell="BE82" sqref="BE82:BE8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4.3320312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 x14ac:dyDescent="0.2">
      <c r="AR2" s="197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 x14ac:dyDescent="0.2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 x14ac:dyDescent="0.2">
      <c r="B5" s="17"/>
      <c r="D5" s="20" t="s">
        <v>12</v>
      </c>
      <c r="K5" s="189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7"/>
      <c r="BS5" s="14" t="s">
        <v>6</v>
      </c>
    </row>
    <row r="6" spans="1:74" ht="36.950000000000003" customHeight="1" x14ac:dyDescent="0.2">
      <c r="B6" s="17"/>
      <c r="D6" s="22" t="s">
        <v>14</v>
      </c>
      <c r="K6" s="191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7"/>
      <c r="BS6" s="14" t="s">
        <v>6</v>
      </c>
    </row>
    <row r="7" spans="1:74" ht="12" customHeight="1" x14ac:dyDescent="0.2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 x14ac:dyDescent="0.2">
      <c r="B8" s="17"/>
      <c r="D8" s="23" t="s">
        <v>18</v>
      </c>
      <c r="K8" s="21" t="s">
        <v>19</v>
      </c>
      <c r="AK8" s="23" t="s">
        <v>20</v>
      </c>
      <c r="AN8" s="162">
        <v>45548</v>
      </c>
      <c r="AR8" s="17"/>
      <c r="BS8" s="14" t="s">
        <v>6</v>
      </c>
    </row>
    <row r="9" spans="1:74" ht="14.45" customHeight="1" x14ac:dyDescent="0.2">
      <c r="B9" s="17"/>
      <c r="AR9" s="17"/>
      <c r="BS9" s="14" t="s">
        <v>6</v>
      </c>
    </row>
    <row r="10" spans="1:74" ht="12" customHeight="1" x14ac:dyDescent="0.2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ht="18.399999999999999" customHeight="1" x14ac:dyDescent="0.2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ht="6.95" customHeight="1" x14ac:dyDescent="0.2">
      <c r="B12" s="17"/>
      <c r="AR12" s="17"/>
      <c r="BS12" s="14" t="s">
        <v>6</v>
      </c>
    </row>
    <row r="13" spans="1:74" ht="12" customHeight="1" x14ac:dyDescent="0.2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ht="6.95" customHeight="1" x14ac:dyDescent="0.2">
      <c r="B15" s="17"/>
      <c r="AR15" s="17"/>
      <c r="BS15" s="14" t="s">
        <v>3</v>
      </c>
    </row>
    <row r="16" spans="1:74" ht="12" customHeight="1" x14ac:dyDescent="0.2">
      <c r="B16" s="17"/>
      <c r="D16" s="23" t="s">
        <v>27</v>
      </c>
      <c r="E16" s="1"/>
      <c r="F16" s="1"/>
      <c r="G16" s="1"/>
      <c r="H16" s="1"/>
      <c r="I16" s="23"/>
      <c r="J16" s="21"/>
      <c r="AK16" s="23" t="s">
        <v>22</v>
      </c>
      <c r="AN16" s="164" t="s">
        <v>587</v>
      </c>
      <c r="AR16" s="17"/>
      <c r="BS16" s="14" t="s">
        <v>3</v>
      </c>
    </row>
    <row r="17" spans="2:71" ht="18.399999999999999" customHeight="1" x14ac:dyDescent="0.2">
      <c r="B17" s="17"/>
      <c r="D17" s="1"/>
      <c r="E17" s="21" t="s">
        <v>585</v>
      </c>
      <c r="F17" s="1"/>
      <c r="G17" s="1"/>
      <c r="H17" s="1"/>
      <c r="I17" s="23"/>
      <c r="AK17" s="23" t="s">
        <v>24</v>
      </c>
      <c r="AN17" s="21" t="s">
        <v>586</v>
      </c>
      <c r="AR17" s="17"/>
      <c r="BS17" s="14" t="s">
        <v>28</v>
      </c>
    </row>
    <row r="18" spans="2:71" ht="6.95" customHeight="1" x14ac:dyDescent="0.2">
      <c r="B18" s="17"/>
      <c r="D18" s="1"/>
      <c r="E18" s="1"/>
      <c r="F18" s="1"/>
      <c r="G18" s="1"/>
      <c r="H18" s="1"/>
      <c r="I18" s="1"/>
      <c r="J18" s="1"/>
      <c r="AR18" s="17"/>
      <c r="BS18" s="14" t="s">
        <v>6</v>
      </c>
    </row>
    <row r="19" spans="2:71" ht="12" customHeight="1" x14ac:dyDescent="0.2">
      <c r="B19" s="17"/>
      <c r="D19" s="23" t="s">
        <v>29</v>
      </c>
      <c r="E19" s="1"/>
      <c r="F19" s="1"/>
      <c r="G19" s="1"/>
      <c r="H19" s="1"/>
      <c r="I19" s="23"/>
      <c r="J19" s="21"/>
      <c r="AK19" s="23" t="s">
        <v>22</v>
      </c>
      <c r="AN19" s="164" t="s">
        <v>587</v>
      </c>
      <c r="AR19" s="17"/>
      <c r="BS19" s="14" t="s">
        <v>6</v>
      </c>
    </row>
    <row r="20" spans="2:71" ht="18.399999999999999" customHeight="1" x14ac:dyDescent="0.2">
      <c r="B20" s="17"/>
      <c r="D20" s="1"/>
      <c r="E20" s="21" t="s">
        <v>585</v>
      </c>
      <c r="F20" s="1"/>
      <c r="G20" s="1"/>
      <c r="H20" s="1"/>
      <c r="I20" s="23"/>
      <c r="AK20" s="23" t="s">
        <v>24</v>
      </c>
      <c r="AN20" s="21" t="s">
        <v>586</v>
      </c>
      <c r="AR20" s="17"/>
      <c r="BS20" s="14" t="s">
        <v>28</v>
      </c>
    </row>
    <row r="21" spans="2:71" ht="6.95" customHeight="1" x14ac:dyDescent="0.2">
      <c r="B21" s="17"/>
      <c r="D21" s="1"/>
      <c r="E21" s="1"/>
      <c r="F21" s="1"/>
      <c r="G21" s="1"/>
      <c r="H21" s="1"/>
      <c r="I21" s="1"/>
      <c r="J21" s="1"/>
      <c r="AR21" s="17"/>
    </row>
    <row r="22" spans="2:71" ht="138" customHeight="1" x14ac:dyDescent="0.2">
      <c r="B22" s="17"/>
      <c r="D22" s="20" t="s">
        <v>30</v>
      </c>
      <c r="I22" s="195" t="s">
        <v>589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R22" s="17"/>
    </row>
    <row r="23" spans="2:71" ht="16.5" customHeight="1" x14ac:dyDescent="0.2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2:71" ht="6.95" customHeight="1" x14ac:dyDescent="0.2">
      <c r="B24" s="17"/>
      <c r="AR24" s="17"/>
    </row>
    <row r="25" spans="2:7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 x14ac:dyDescent="0.2">
      <c r="B26" s="26"/>
      <c r="D26" s="27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2">
        <f>ROUND(AG94,2)</f>
        <v>0</v>
      </c>
      <c r="AL26" s="193"/>
      <c r="AM26" s="193"/>
      <c r="AN26" s="193"/>
      <c r="AO26" s="193"/>
      <c r="AR26" s="26"/>
    </row>
    <row r="27" spans="2:71" s="1" customFormat="1" ht="6.95" customHeight="1" x14ac:dyDescent="0.2">
      <c r="B27" s="26"/>
      <c r="AR27" s="26"/>
    </row>
    <row r="28" spans="2:71" s="1" customFormat="1" ht="12.75" x14ac:dyDescent="0.2">
      <c r="B28" s="26"/>
      <c r="L28" s="194" t="s">
        <v>32</v>
      </c>
      <c r="M28" s="194"/>
      <c r="N28" s="194"/>
      <c r="O28" s="194"/>
      <c r="P28" s="194"/>
      <c r="W28" s="194" t="s">
        <v>33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34</v>
      </c>
      <c r="AL28" s="194"/>
      <c r="AM28" s="194"/>
      <c r="AN28" s="194"/>
      <c r="AO28" s="194"/>
      <c r="AR28" s="26"/>
    </row>
    <row r="29" spans="2:71" s="2" customFormat="1" ht="14.45" customHeight="1" x14ac:dyDescent="0.2">
      <c r="B29" s="30"/>
      <c r="D29" s="23" t="s">
        <v>35</v>
      </c>
      <c r="F29" s="23" t="s">
        <v>36</v>
      </c>
      <c r="L29" s="186">
        <v>0.21</v>
      </c>
      <c r="M29" s="187"/>
      <c r="N29" s="187"/>
      <c r="O29" s="187"/>
      <c r="P29" s="187"/>
      <c r="W29" s="188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8">
        <f>ROUND(AV94, 2)</f>
        <v>0</v>
      </c>
      <c r="AL29" s="187"/>
      <c r="AM29" s="187"/>
      <c r="AN29" s="187"/>
      <c r="AO29" s="187"/>
      <c r="AR29" s="30"/>
    </row>
    <row r="30" spans="2:71" s="2" customFormat="1" ht="14.45" customHeight="1" x14ac:dyDescent="0.2">
      <c r="B30" s="30"/>
      <c r="F30" s="23" t="s">
        <v>37</v>
      </c>
      <c r="L30" s="186">
        <v>0.12</v>
      </c>
      <c r="M30" s="187"/>
      <c r="N30" s="187"/>
      <c r="O30" s="187"/>
      <c r="P30" s="187"/>
      <c r="W30" s="188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8">
        <f>ROUND(AW94, 2)</f>
        <v>0</v>
      </c>
      <c r="AL30" s="187"/>
      <c r="AM30" s="187"/>
      <c r="AN30" s="187"/>
      <c r="AO30" s="187"/>
      <c r="AR30" s="30"/>
    </row>
    <row r="31" spans="2:71" s="2" customFormat="1" ht="155.1" hidden="1" customHeight="1" x14ac:dyDescent="0.2">
      <c r="B31" s="30"/>
      <c r="F31" s="23" t="s">
        <v>38</v>
      </c>
      <c r="L31" s="186">
        <v>0.21</v>
      </c>
      <c r="M31" s="187"/>
      <c r="N31" s="187"/>
      <c r="O31" s="187"/>
      <c r="P31" s="187"/>
      <c r="W31" s="188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8">
        <v>0</v>
      </c>
      <c r="AL31" s="187"/>
      <c r="AM31" s="187"/>
      <c r="AN31" s="187"/>
      <c r="AO31" s="187"/>
      <c r="AR31" s="30"/>
    </row>
    <row r="32" spans="2:71" s="2" customFormat="1" ht="155.1" hidden="1" customHeight="1" x14ac:dyDescent="0.2">
      <c r="B32" s="30"/>
      <c r="F32" s="23" t="s">
        <v>39</v>
      </c>
      <c r="L32" s="186">
        <v>0.12</v>
      </c>
      <c r="M32" s="187"/>
      <c r="N32" s="187"/>
      <c r="O32" s="187"/>
      <c r="P32" s="187"/>
      <c r="W32" s="188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8">
        <v>0</v>
      </c>
      <c r="AL32" s="187"/>
      <c r="AM32" s="187"/>
      <c r="AN32" s="187"/>
      <c r="AO32" s="187"/>
      <c r="AR32" s="30"/>
    </row>
    <row r="33" spans="2:44" s="2" customFormat="1" ht="155.1" hidden="1" customHeight="1" x14ac:dyDescent="0.2">
      <c r="B33" s="30"/>
      <c r="F33" s="23" t="s">
        <v>40</v>
      </c>
      <c r="L33" s="186">
        <v>0</v>
      </c>
      <c r="M33" s="187"/>
      <c r="N33" s="187"/>
      <c r="O33" s="187"/>
      <c r="P33" s="187"/>
      <c r="W33" s="188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8">
        <v>0</v>
      </c>
      <c r="AL33" s="187"/>
      <c r="AM33" s="187"/>
      <c r="AN33" s="187"/>
      <c r="AO33" s="187"/>
      <c r="AR33" s="30"/>
    </row>
    <row r="34" spans="2:44" s="1" customFormat="1" ht="6.95" customHeight="1" x14ac:dyDescent="0.2">
      <c r="B34" s="26"/>
      <c r="AR34" s="26"/>
    </row>
    <row r="35" spans="2:44" s="1" customFormat="1" ht="25.9" customHeight="1" x14ac:dyDescent="0.2">
      <c r="B35" s="26"/>
      <c r="C35" s="31"/>
      <c r="D35" s="32" t="s">
        <v>41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42</v>
      </c>
      <c r="U35" s="33"/>
      <c r="V35" s="33"/>
      <c r="W35" s="33"/>
      <c r="X35" s="201" t="s">
        <v>43</v>
      </c>
      <c r="Y35" s="199"/>
      <c r="Z35" s="199"/>
      <c r="AA35" s="199"/>
      <c r="AB35" s="199"/>
      <c r="AC35" s="33"/>
      <c r="AD35" s="33"/>
      <c r="AE35" s="33"/>
      <c r="AF35" s="33"/>
      <c r="AG35" s="33"/>
      <c r="AH35" s="33"/>
      <c r="AI35" s="33"/>
      <c r="AJ35" s="33"/>
      <c r="AK35" s="198">
        <f>SUM(AK26:AK33)</f>
        <v>0</v>
      </c>
      <c r="AL35" s="199"/>
      <c r="AM35" s="199"/>
      <c r="AN35" s="199"/>
      <c r="AO35" s="200"/>
      <c r="AP35" s="31"/>
      <c r="AQ35" s="31"/>
      <c r="AR35" s="26"/>
    </row>
    <row r="36" spans="2:44" s="1" customFormat="1" ht="6.95" customHeight="1" x14ac:dyDescent="0.2">
      <c r="B36" s="26"/>
      <c r="AR36" s="26"/>
    </row>
    <row r="37" spans="2:44" s="1" customFormat="1" ht="14.45" customHeight="1" x14ac:dyDescent="0.2">
      <c r="B37" s="26"/>
      <c r="AR37" s="26"/>
    </row>
    <row r="38" spans="2:44" ht="14.45" customHeight="1" x14ac:dyDescent="0.2">
      <c r="B38" s="17"/>
      <c r="AR38" s="17"/>
    </row>
    <row r="39" spans="2:44" ht="14.45" customHeight="1" x14ac:dyDescent="0.2">
      <c r="B39" s="17"/>
      <c r="AR39" s="17"/>
    </row>
    <row r="40" spans="2:44" ht="14.45" customHeight="1" x14ac:dyDescent="0.2">
      <c r="B40" s="17"/>
      <c r="AR40" s="17"/>
    </row>
    <row r="41" spans="2:44" ht="14.45" customHeight="1" x14ac:dyDescent="0.2">
      <c r="B41" s="17"/>
      <c r="AR41" s="17"/>
    </row>
    <row r="42" spans="2:44" ht="14.45" customHeight="1" x14ac:dyDescent="0.2">
      <c r="B42" s="17"/>
      <c r="AR42" s="17"/>
    </row>
    <row r="43" spans="2:44" ht="14.45" customHeight="1" x14ac:dyDescent="0.2">
      <c r="B43" s="17"/>
      <c r="AR43" s="17"/>
    </row>
    <row r="44" spans="2:44" ht="14.45" customHeight="1" x14ac:dyDescent="0.2">
      <c r="B44" s="17"/>
      <c r="AR44" s="17"/>
    </row>
    <row r="45" spans="2:44" ht="14.45" customHeight="1" x14ac:dyDescent="0.2">
      <c r="B45" s="17"/>
      <c r="AR45" s="17"/>
    </row>
    <row r="46" spans="2:44" ht="14.45" customHeight="1" x14ac:dyDescent="0.2">
      <c r="B46" s="17"/>
      <c r="AR46" s="17"/>
    </row>
    <row r="47" spans="2:44" ht="14.45" customHeight="1" x14ac:dyDescent="0.2">
      <c r="B47" s="17"/>
      <c r="AR47" s="17"/>
    </row>
    <row r="48" spans="2:44" ht="14.45" customHeight="1" x14ac:dyDescent="0.2">
      <c r="B48" s="17"/>
      <c r="AR48" s="17"/>
    </row>
    <row r="49" spans="2:44" s="1" customFormat="1" ht="14.45" customHeight="1" x14ac:dyDescent="0.2">
      <c r="B49" s="26"/>
      <c r="D49" s="35" t="s">
        <v>44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45</v>
      </c>
      <c r="AI49" s="36"/>
      <c r="AJ49" s="36"/>
      <c r="AK49" s="36"/>
      <c r="AL49" s="36"/>
      <c r="AM49" s="36"/>
      <c r="AN49" s="36"/>
      <c r="AO49" s="36"/>
      <c r="AR49" s="26"/>
    </row>
    <row r="50" spans="2:44" x14ac:dyDescent="0.2">
      <c r="B50" s="17"/>
      <c r="D50" t="s">
        <v>579</v>
      </c>
      <c r="AH50" t="s">
        <v>579</v>
      </c>
      <c r="AR50" s="17"/>
    </row>
    <row r="51" spans="2:44" x14ac:dyDescent="0.2">
      <c r="B51" s="17"/>
      <c r="D51" t="s">
        <v>583</v>
      </c>
      <c r="AH51" t="s">
        <v>583</v>
      </c>
      <c r="AR51" s="17"/>
    </row>
    <row r="52" spans="2:44" x14ac:dyDescent="0.2">
      <c r="B52" s="17"/>
      <c r="D52" t="s">
        <v>582</v>
      </c>
      <c r="AH52" t="s">
        <v>582</v>
      </c>
      <c r="AR52" s="17"/>
    </row>
    <row r="53" spans="2:44" x14ac:dyDescent="0.2">
      <c r="B53" s="17"/>
      <c r="D53" t="s">
        <v>581</v>
      </c>
      <c r="AH53" t="s">
        <v>581</v>
      </c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2.75" x14ac:dyDescent="0.2">
      <c r="B60" s="26"/>
      <c r="D60" s="37" t="s">
        <v>46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47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46</v>
      </c>
      <c r="AI60" s="28"/>
      <c r="AJ60" s="28"/>
      <c r="AK60" s="28"/>
      <c r="AL60" s="28"/>
      <c r="AM60" s="37" t="s">
        <v>47</v>
      </c>
      <c r="AN60" s="28"/>
      <c r="AO60" s="28"/>
      <c r="AR60" s="26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2.75" x14ac:dyDescent="0.2">
      <c r="B64" s="26"/>
      <c r="D64" s="35" t="s">
        <v>48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49</v>
      </c>
      <c r="AI64" s="36"/>
      <c r="AJ64" s="36"/>
      <c r="AK64" s="36"/>
      <c r="AL64" s="36"/>
      <c r="AM64" s="36"/>
      <c r="AN64" s="36"/>
      <c r="AO64" s="36"/>
      <c r="AR64" s="26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2.75" x14ac:dyDescent="0.2">
      <c r="B75" s="26"/>
      <c r="D75" s="37" t="s">
        <v>46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47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46</v>
      </c>
      <c r="AI75" s="28"/>
      <c r="AJ75" s="28"/>
      <c r="AK75" s="28"/>
      <c r="AL75" s="28"/>
      <c r="AM75" s="37" t="s">
        <v>47</v>
      </c>
      <c r="AN75" s="28"/>
      <c r="AO75" s="28"/>
      <c r="AR75" s="26"/>
    </row>
    <row r="76" spans="2:44" s="1" customFormat="1" x14ac:dyDescent="0.2">
      <c r="B76" s="26"/>
      <c r="AR76" s="26"/>
    </row>
    <row r="77" spans="2:44" s="1" customFormat="1" ht="6.95" customHeight="1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5" customHeight="1" x14ac:dyDescent="0.2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5" customHeight="1" x14ac:dyDescent="0.2">
      <c r="B82" s="26"/>
      <c r="C82" s="18" t="s">
        <v>50</v>
      </c>
      <c r="AR82" s="26"/>
    </row>
    <row r="83" spans="1:91" s="1" customFormat="1" ht="6.95" customHeight="1" x14ac:dyDescent="0.2">
      <c r="B83" s="26"/>
      <c r="AR83" s="26"/>
    </row>
    <row r="84" spans="1:91" s="3" customFormat="1" ht="12" customHeight="1" x14ac:dyDescent="0.2">
      <c r="B84" s="42"/>
      <c r="C84" s="23" t="s">
        <v>12</v>
      </c>
      <c r="L84" s="3" t="str">
        <f>K5</f>
        <v>VSE02</v>
      </c>
      <c r="AR84" s="42"/>
    </row>
    <row r="85" spans="1:91" s="4" customFormat="1" ht="36.950000000000003" customHeight="1" x14ac:dyDescent="0.2">
      <c r="B85" s="43"/>
      <c r="C85" s="44" t="s">
        <v>14</v>
      </c>
      <c r="L85" s="166" t="str">
        <f>K6</f>
        <v>VŠE – Modulární učebna IB M2+M3</v>
      </c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R85" s="43"/>
    </row>
    <row r="86" spans="1:91" s="1" customFormat="1" ht="6.95" customHeight="1" x14ac:dyDescent="0.2">
      <c r="B86" s="26"/>
      <c r="AR86" s="26"/>
    </row>
    <row r="87" spans="1:91" s="1" customFormat="1" ht="12" customHeight="1" x14ac:dyDescent="0.2">
      <c r="B87" s="26"/>
      <c r="C87" s="23" t="s">
        <v>18</v>
      </c>
      <c r="L87" s="45" t="str">
        <f>IF(K8="","",K8)</f>
        <v xml:space="preserve"> Nám. W. Churchilla, Praha 3, 130 67</v>
      </c>
      <c r="AI87" s="23" t="s">
        <v>20</v>
      </c>
      <c r="AM87" s="168">
        <f>IF(AN8= "","",AN8)</f>
        <v>45548</v>
      </c>
      <c r="AN87" s="168"/>
      <c r="AR87" s="26"/>
    </row>
    <row r="88" spans="1:91" s="1" customFormat="1" ht="6.95" customHeight="1" x14ac:dyDescent="0.2">
      <c r="B88" s="26"/>
      <c r="AR88" s="26"/>
    </row>
    <row r="89" spans="1:91" s="1" customFormat="1" ht="15.2" customHeight="1" x14ac:dyDescent="0.2">
      <c r="B89" s="26"/>
      <c r="C89" s="23" t="s">
        <v>21</v>
      </c>
      <c r="L89" s="3" t="str">
        <f>IF(E11= "","",E11)</f>
        <v>Vysoká škola ekonomická</v>
      </c>
      <c r="AI89" s="23" t="s">
        <v>27</v>
      </c>
      <c r="AM89" s="163" t="s">
        <v>580</v>
      </c>
      <c r="AR89" s="26"/>
      <c r="AS89" s="171" t="s">
        <v>51</v>
      </c>
      <c r="AT89" s="172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2" customHeight="1" x14ac:dyDescent="0.2">
      <c r="B90" s="26"/>
      <c r="C90" s="23" t="s">
        <v>25</v>
      </c>
      <c r="L90" s="175"/>
      <c r="M90" s="175"/>
      <c r="N90" s="175"/>
      <c r="O90" s="175"/>
      <c r="P90" s="175"/>
      <c r="Q90" s="175"/>
      <c r="R90" s="175"/>
      <c r="S90" s="175"/>
      <c r="T90" s="175"/>
      <c r="AI90" s="23" t="s">
        <v>29</v>
      </c>
      <c r="AM90" s="169" t="s">
        <v>581</v>
      </c>
      <c r="AN90" s="170"/>
      <c r="AO90" s="170"/>
      <c r="AP90" s="170"/>
      <c r="AR90" s="26"/>
      <c r="AS90" s="173"/>
      <c r="AT90" s="174"/>
      <c r="BD90" s="50"/>
    </row>
    <row r="91" spans="1:91" s="1" customFormat="1" ht="10.9" customHeight="1" x14ac:dyDescent="0.2">
      <c r="B91" s="26"/>
      <c r="AR91" s="26"/>
      <c r="AS91" s="173"/>
      <c r="AT91" s="174"/>
      <c r="BD91" s="50"/>
    </row>
    <row r="92" spans="1:91" s="1" customFormat="1" ht="29.25" customHeight="1" x14ac:dyDescent="0.2">
      <c r="B92" s="26"/>
      <c r="C92" s="176" t="s">
        <v>52</v>
      </c>
      <c r="D92" s="177"/>
      <c r="E92" s="177"/>
      <c r="F92" s="177"/>
      <c r="G92" s="177"/>
      <c r="H92" s="51"/>
      <c r="I92" s="178" t="s">
        <v>53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80" t="s">
        <v>54</v>
      </c>
      <c r="AH92" s="177"/>
      <c r="AI92" s="177"/>
      <c r="AJ92" s="177"/>
      <c r="AK92" s="177"/>
      <c r="AL92" s="177"/>
      <c r="AM92" s="177"/>
      <c r="AN92" s="178" t="s">
        <v>55</v>
      </c>
      <c r="AO92" s="177"/>
      <c r="AP92" s="179"/>
      <c r="AQ92" s="52" t="s">
        <v>56</v>
      </c>
      <c r="AR92" s="26"/>
      <c r="AS92" s="53" t="s">
        <v>57</v>
      </c>
      <c r="AT92" s="54" t="s">
        <v>58</v>
      </c>
      <c r="AU92" s="54" t="s">
        <v>59</v>
      </c>
      <c r="AV92" s="54" t="s">
        <v>60</v>
      </c>
      <c r="AW92" s="54" t="s">
        <v>61</v>
      </c>
      <c r="AX92" s="54" t="s">
        <v>62</v>
      </c>
      <c r="AY92" s="54" t="s">
        <v>63</v>
      </c>
      <c r="AZ92" s="54" t="s">
        <v>64</v>
      </c>
      <c r="BA92" s="54" t="s">
        <v>65</v>
      </c>
      <c r="BB92" s="54" t="s">
        <v>66</v>
      </c>
      <c r="BC92" s="54" t="s">
        <v>67</v>
      </c>
      <c r="BD92" s="55" t="s">
        <v>68</v>
      </c>
    </row>
    <row r="93" spans="1:91" s="1" customFormat="1" ht="10.9" customHeight="1" x14ac:dyDescent="0.2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 x14ac:dyDescent="0.2">
      <c r="B94" s="57"/>
      <c r="C94" s="58" t="s">
        <v>69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4">
        <f>ROUND(SUM(AG95:AG97),2)</f>
        <v>0</v>
      </c>
      <c r="AH94" s="184"/>
      <c r="AI94" s="184"/>
      <c r="AJ94" s="184"/>
      <c r="AK94" s="184"/>
      <c r="AL94" s="184"/>
      <c r="AM94" s="184"/>
      <c r="AN94" s="185">
        <f t="shared" ref="AN94:AN97" si="0">SUM(AG94,AT94)</f>
        <v>0</v>
      </c>
      <c r="AO94" s="185"/>
      <c r="AP94" s="185"/>
      <c r="AQ94" s="61" t="s">
        <v>1</v>
      </c>
      <c r="AR94" s="57"/>
      <c r="AS94" s="62">
        <f>ROUND(SUM(AS95:AS97),2)</f>
        <v>0</v>
      </c>
      <c r="AT94" s="63">
        <f t="shared" ref="AT94:AT97" si="1">ROUND(SUM(AV94:AW94),2)</f>
        <v>0</v>
      </c>
      <c r="AU94" s="64">
        <f>ROUND(SUM(AU95:AU97),5)</f>
        <v>385.71791000000002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ROUND(SUM(AZ95:AZ97),2)</f>
        <v>0</v>
      </c>
      <c r="BA94" s="63">
        <f>ROUND(SUM(BA95:BA97),2)</f>
        <v>0</v>
      </c>
      <c r="BB94" s="63">
        <f>ROUND(SUM(BB95:BB97),2)</f>
        <v>0</v>
      </c>
      <c r="BC94" s="63">
        <f>ROUND(SUM(BC95:BC97),2)</f>
        <v>0</v>
      </c>
      <c r="BD94" s="65">
        <f>ROUND(SUM(BD95:BD97),2)</f>
        <v>0</v>
      </c>
      <c r="BS94" s="66" t="s">
        <v>70</v>
      </c>
      <c r="BT94" s="66" t="s">
        <v>71</v>
      </c>
      <c r="BU94" s="67" t="s">
        <v>72</v>
      </c>
      <c r="BV94" s="66" t="s">
        <v>73</v>
      </c>
      <c r="BW94" s="66" t="s">
        <v>4</v>
      </c>
      <c r="BX94" s="66" t="s">
        <v>74</v>
      </c>
      <c r="CL94" s="66" t="s">
        <v>1</v>
      </c>
    </row>
    <row r="95" spans="1:91" s="6" customFormat="1" ht="24.75" customHeight="1" x14ac:dyDescent="0.2">
      <c r="A95" s="68" t="s">
        <v>75</v>
      </c>
      <c r="B95" s="69"/>
      <c r="C95" s="70"/>
      <c r="D95" s="183" t="s">
        <v>76</v>
      </c>
      <c r="E95" s="183"/>
      <c r="F95" s="183"/>
      <c r="G95" s="183"/>
      <c r="H95" s="183"/>
      <c r="I95" s="71"/>
      <c r="J95" s="183" t="s">
        <v>77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'01 - Stavební práce'!J30</f>
        <v>0</v>
      </c>
      <c r="AH95" s="182"/>
      <c r="AI95" s="182"/>
      <c r="AJ95" s="182"/>
      <c r="AK95" s="182"/>
      <c r="AL95" s="182"/>
      <c r="AM95" s="182"/>
      <c r="AN95" s="181">
        <f t="shared" si="0"/>
        <v>0</v>
      </c>
      <c r="AO95" s="182"/>
      <c r="AP95" s="182"/>
      <c r="AQ95" s="72" t="s">
        <v>78</v>
      </c>
      <c r="AR95" s="69"/>
      <c r="AS95" s="73">
        <v>0</v>
      </c>
      <c r="AT95" s="74">
        <f t="shared" si="1"/>
        <v>0</v>
      </c>
      <c r="AU95" s="75">
        <f>'01 - Stavební práce'!P129</f>
        <v>377.63490999999999</v>
      </c>
      <c r="AV95" s="74">
        <f>'01 - Stavební práce'!J33</f>
        <v>0</v>
      </c>
      <c r="AW95" s="74">
        <f>'01 - Stavební práce'!J34</f>
        <v>0</v>
      </c>
      <c r="AX95" s="74">
        <f>'01 - Stavební práce'!J35</f>
        <v>0</v>
      </c>
      <c r="AY95" s="74">
        <f>'01 - Stavební práce'!J36</f>
        <v>0</v>
      </c>
      <c r="AZ95" s="74">
        <f>'01 - Stavební práce'!F33</f>
        <v>0</v>
      </c>
      <c r="BA95" s="74">
        <f>'01 - Stavební práce'!F34</f>
        <v>0</v>
      </c>
      <c r="BB95" s="74">
        <f>'01 - Stavební práce'!F35</f>
        <v>0</v>
      </c>
      <c r="BC95" s="74">
        <f>'01 - Stavební práce'!F36</f>
        <v>0</v>
      </c>
      <c r="BD95" s="76">
        <f>'01 - Stavební práce'!F37</f>
        <v>0</v>
      </c>
      <c r="BE95" s="161"/>
      <c r="BT95" s="77" t="s">
        <v>79</v>
      </c>
      <c r="BV95" s="77" t="s">
        <v>73</v>
      </c>
      <c r="BW95" s="77" t="s">
        <v>80</v>
      </c>
      <c r="BX95" s="77" t="s">
        <v>4</v>
      </c>
      <c r="CL95" s="77" t="s">
        <v>1</v>
      </c>
      <c r="CM95" s="77" t="s">
        <v>81</v>
      </c>
    </row>
    <row r="96" spans="1:91" s="6" customFormat="1" ht="24.75" customHeight="1" x14ac:dyDescent="0.2">
      <c r="A96" s="68" t="s">
        <v>75</v>
      </c>
      <c r="B96" s="69"/>
      <c r="C96" s="70"/>
      <c r="D96" s="183" t="s">
        <v>82</v>
      </c>
      <c r="E96" s="183"/>
      <c r="F96" s="183"/>
      <c r="G96" s="183"/>
      <c r="H96" s="183"/>
      <c r="I96" s="71"/>
      <c r="J96" s="183" t="s">
        <v>83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1">
        <f>'02 - Elektro silno'!J30</f>
        <v>0</v>
      </c>
      <c r="AH96" s="182"/>
      <c r="AI96" s="182"/>
      <c r="AJ96" s="182"/>
      <c r="AK96" s="182"/>
      <c r="AL96" s="182"/>
      <c r="AM96" s="182"/>
      <c r="AN96" s="181">
        <f t="shared" si="0"/>
        <v>0</v>
      </c>
      <c r="AO96" s="182"/>
      <c r="AP96" s="182"/>
      <c r="AQ96" s="72" t="s">
        <v>78</v>
      </c>
      <c r="AR96" s="69"/>
      <c r="AS96" s="73">
        <v>0</v>
      </c>
      <c r="AT96" s="74">
        <f t="shared" si="1"/>
        <v>0</v>
      </c>
      <c r="AU96" s="75">
        <f>'02 - Elektro silno'!P123</f>
        <v>8.0830000000000002</v>
      </c>
      <c r="AV96" s="74">
        <f>'02 - Elektro silno'!J33</f>
        <v>0</v>
      </c>
      <c r="AW96" s="74">
        <f>'02 - Elektro silno'!J34</f>
        <v>0</v>
      </c>
      <c r="AX96" s="74">
        <f>'02 - Elektro silno'!J35</f>
        <v>0</v>
      </c>
      <c r="AY96" s="74">
        <f>'02 - Elektro silno'!J36</f>
        <v>0</v>
      </c>
      <c r="AZ96" s="74">
        <f>'02 - Elektro silno'!F33</f>
        <v>0</v>
      </c>
      <c r="BA96" s="74">
        <f>'02 - Elektro silno'!F34</f>
        <v>0</v>
      </c>
      <c r="BB96" s="74">
        <f>'02 - Elektro silno'!F35</f>
        <v>0</v>
      </c>
      <c r="BC96" s="74">
        <f>'02 - Elektro silno'!F36</f>
        <v>0</v>
      </c>
      <c r="BD96" s="76">
        <f>'02 - Elektro silno'!F37</f>
        <v>0</v>
      </c>
      <c r="BT96" s="77" t="s">
        <v>79</v>
      </c>
      <c r="BV96" s="77" t="s">
        <v>73</v>
      </c>
      <c r="BW96" s="77" t="s">
        <v>84</v>
      </c>
      <c r="BX96" s="77" t="s">
        <v>4</v>
      </c>
      <c r="CL96" s="77" t="s">
        <v>1</v>
      </c>
      <c r="CM96" s="77" t="s">
        <v>81</v>
      </c>
    </row>
    <row r="97" spans="1:91" s="6" customFormat="1" ht="24.75" customHeight="1" x14ac:dyDescent="0.2">
      <c r="A97" s="68" t="s">
        <v>75</v>
      </c>
      <c r="B97" s="69"/>
      <c r="C97" s="70"/>
      <c r="D97" s="183" t="s">
        <v>85</v>
      </c>
      <c r="E97" s="183"/>
      <c r="F97" s="183"/>
      <c r="G97" s="183"/>
      <c r="H97" s="183"/>
      <c r="I97" s="71"/>
      <c r="J97" s="183" t="s">
        <v>86</v>
      </c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1">
        <f>'03 - Elektro slabo'!J30</f>
        <v>0</v>
      </c>
      <c r="AH97" s="182"/>
      <c r="AI97" s="182"/>
      <c r="AJ97" s="182"/>
      <c r="AK97" s="182"/>
      <c r="AL97" s="182"/>
      <c r="AM97" s="182"/>
      <c r="AN97" s="181">
        <f t="shared" si="0"/>
        <v>0</v>
      </c>
      <c r="AO97" s="182"/>
      <c r="AP97" s="182"/>
      <c r="AQ97" s="72" t="s">
        <v>78</v>
      </c>
      <c r="AR97" s="69"/>
      <c r="AS97" s="73">
        <v>0</v>
      </c>
      <c r="AT97" s="74">
        <f t="shared" si="1"/>
        <v>0</v>
      </c>
      <c r="AU97" s="75">
        <f>'03 - Elektro slabo'!P122</f>
        <v>0</v>
      </c>
      <c r="AV97" s="74">
        <f>'03 - Elektro slabo'!J33</f>
        <v>0</v>
      </c>
      <c r="AW97" s="74">
        <f>'03 - Elektro slabo'!J34</f>
        <v>0</v>
      </c>
      <c r="AX97" s="74">
        <f>'03 - Elektro slabo'!J35</f>
        <v>0</v>
      </c>
      <c r="AY97" s="74">
        <f>'03 - Elektro slabo'!J36</f>
        <v>0</v>
      </c>
      <c r="AZ97" s="74">
        <f>'03 - Elektro slabo'!F33</f>
        <v>0</v>
      </c>
      <c r="BA97" s="74">
        <f>'03 - Elektro slabo'!F34</f>
        <v>0</v>
      </c>
      <c r="BB97" s="74">
        <f>'03 - Elektro slabo'!F35</f>
        <v>0</v>
      </c>
      <c r="BC97" s="74">
        <f>'03 - Elektro slabo'!F36</f>
        <v>0</v>
      </c>
      <c r="BD97" s="76">
        <f>'03 - Elektro slabo'!F37</f>
        <v>0</v>
      </c>
      <c r="BE97" s="161"/>
      <c r="BT97" s="77" t="s">
        <v>79</v>
      </c>
      <c r="BV97" s="77" t="s">
        <v>73</v>
      </c>
      <c r="BW97" s="77" t="s">
        <v>87</v>
      </c>
      <c r="BX97" s="77" t="s">
        <v>4</v>
      </c>
      <c r="CL97" s="77" t="s">
        <v>1</v>
      </c>
      <c r="CM97" s="77" t="s">
        <v>81</v>
      </c>
    </row>
    <row r="98" spans="1:91" s="1" customFormat="1" ht="30" customHeight="1" x14ac:dyDescent="0.2">
      <c r="B98" s="26"/>
      <c r="AR98" s="26"/>
    </row>
    <row r="99" spans="1:91" s="1" customFormat="1" ht="6.95" customHeight="1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26"/>
    </row>
    <row r="101" spans="1:91" x14ac:dyDescent="0.2">
      <c r="B101" s="160"/>
    </row>
  </sheetData>
  <mergeCells count="49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I22:AO22"/>
    <mergeCell ref="AN96:AP96"/>
    <mergeCell ref="AG96:AM96"/>
    <mergeCell ref="J97:AF97"/>
    <mergeCell ref="AG97:AM97"/>
    <mergeCell ref="D97:H97"/>
    <mergeCell ref="AN97:AP97"/>
    <mergeCell ref="J96:AF96"/>
    <mergeCell ref="D96:H96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90:AP90"/>
    <mergeCell ref="AS89:AT91"/>
    <mergeCell ref="L90:T90"/>
  </mergeCells>
  <phoneticPr fontId="0" type="noConversion"/>
  <hyperlinks>
    <hyperlink ref="A95" location="'VSE02 - 01 - Stavební práce'!C2" display="/"/>
    <hyperlink ref="A96" location="'VSE02 - 02 - Elektroinsta...'!C2" display="/"/>
    <hyperlink ref="A97" location="'VSE02 - 03 - Elektroinsta...'!C2" display="/"/>
  </hyperlink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60"/>
  <sheetViews>
    <sheetView showGridLines="0" topLeftCell="A116" zoomScale="115" zoomScaleNormal="115" zoomScaleSheetLayoutView="100" workbookViewId="0">
      <selection activeCell="I132" sqref="I132:I2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61.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  <col min="42" max="63" width="9.33203125" hidden="1"/>
  </cols>
  <sheetData>
    <row r="2" spans="2:44" ht="36.950000000000003" customHeight="1" x14ac:dyDescent="0.2">
      <c r="L2" s="197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AR2" s="14" t="s">
        <v>80</v>
      </c>
    </row>
    <row r="3" spans="2:4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R3" s="14" t="s">
        <v>81</v>
      </c>
    </row>
    <row r="4" spans="2:44" ht="24.95" customHeight="1" x14ac:dyDescent="0.2">
      <c r="B4" s="17"/>
      <c r="D4" s="18" t="s">
        <v>88</v>
      </c>
      <c r="L4" s="17"/>
      <c r="M4" s="78" t="s">
        <v>10</v>
      </c>
      <c r="AR4" s="14" t="s">
        <v>3</v>
      </c>
    </row>
    <row r="5" spans="2:44" ht="6.95" customHeight="1" x14ac:dyDescent="0.2">
      <c r="B5" s="17"/>
      <c r="L5" s="17"/>
    </row>
    <row r="6" spans="2:44" ht="12" customHeight="1" x14ac:dyDescent="0.2">
      <c r="B6" s="17"/>
      <c r="D6" s="23" t="s">
        <v>14</v>
      </c>
      <c r="L6" s="17"/>
    </row>
    <row r="7" spans="2:44" ht="16.5" customHeight="1" x14ac:dyDescent="0.2">
      <c r="B7" s="17"/>
      <c r="E7" s="203" t="str">
        <f>'Rekapitulace stavby'!K6</f>
        <v>VŠE – Modulární učebna IB M2+M3</v>
      </c>
      <c r="F7" s="204"/>
      <c r="G7" s="204"/>
      <c r="H7" s="204"/>
      <c r="L7" s="17"/>
    </row>
    <row r="8" spans="2:44" s="1" customFormat="1" ht="12" customHeight="1" x14ac:dyDescent="0.2">
      <c r="B8" s="26"/>
      <c r="D8" s="23" t="s">
        <v>89</v>
      </c>
      <c r="L8" s="26"/>
    </row>
    <row r="9" spans="2:44" s="1" customFormat="1" ht="16.5" customHeight="1" x14ac:dyDescent="0.2">
      <c r="B9" s="26"/>
      <c r="E9" s="166" t="s">
        <v>90</v>
      </c>
      <c r="F9" s="202"/>
      <c r="G9" s="202"/>
      <c r="H9" s="202"/>
      <c r="L9" s="26"/>
    </row>
    <row r="10" spans="2:44" s="1" customFormat="1" x14ac:dyDescent="0.2">
      <c r="B10" s="26"/>
      <c r="L10" s="26"/>
    </row>
    <row r="11" spans="2:44" s="1" customFormat="1" ht="12" customHeight="1" x14ac:dyDescent="0.2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4" s="1" customFormat="1" ht="12" customHeight="1" x14ac:dyDescent="0.2">
      <c r="B12" s="26"/>
      <c r="D12" s="23" t="s">
        <v>18</v>
      </c>
      <c r="F12" s="21" t="s">
        <v>91</v>
      </c>
      <c r="I12" s="23" t="s">
        <v>20</v>
      </c>
      <c r="J12" s="46">
        <f>'Rekapitulace stavby'!AN8</f>
        <v>45548</v>
      </c>
      <c r="L12" s="26"/>
    </row>
    <row r="13" spans="2:44" s="1" customFormat="1" ht="10.9" customHeight="1" x14ac:dyDescent="0.2">
      <c r="B13" s="26"/>
      <c r="L13" s="26"/>
    </row>
    <row r="14" spans="2:44" s="1" customFormat="1" ht="12" customHeight="1" x14ac:dyDescent="0.2">
      <c r="B14" s="26"/>
      <c r="D14" s="23" t="s">
        <v>21</v>
      </c>
      <c r="I14" s="23" t="s">
        <v>22</v>
      </c>
      <c r="J14" s="21" t="s">
        <v>1</v>
      </c>
      <c r="L14" s="26"/>
    </row>
    <row r="15" spans="2:44" s="1" customFormat="1" ht="18" customHeight="1" x14ac:dyDescent="0.2">
      <c r="B15" s="26"/>
      <c r="E15" s="21" t="s">
        <v>23</v>
      </c>
      <c r="I15" s="23" t="s">
        <v>24</v>
      </c>
      <c r="J15" s="21" t="s">
        <v>1</v>
      </c>
      <c r="L15" s="26"/>
    </row>
    <row r="16" spans="2:44" s="1" customFormat="1" ht="6.95" customHeight="1" x14ac:dyDescent="0.2">
      <c r="B16" s="26"/>
      <c r="L16" s="26"/>
    </row>
    <row r="17" spans="2:12" s="1" customFormat="1" ht="12" customHeight="1" x14ac:dyDescent="0.2">
      <c r="B17" s="26"/>
      <c r="D17" s="23" t="s">
        <v>25</v>
      </c>
      <c r="I17" s="23" t="s">
        <v>22</v>
      </c>
      <c r="J17" s="21" t="str">
        <f>'Rekapitulace stavby'!AN13</f>
        <v/>
      </c>
      <c r="L17" s="26"/>
    </row>
    <row r="18" spans="2:12" s="1" customFormat="1" ht="18" customHeight="1" x14ac:dyDescent="0.2">
      <c r="B18" s="26"/>
      <c r="E18" s="189" t="str">
        <f>'Rekapitulace stavby'!E14</f>
        <v xml:space="preserve"> </v>
      </c>
      <c r="F18" s="189"/>
      <c r="G18" s="189"/>
      <c r="H18" s="189"/>
      <c r="I18" s="23" t="s">
        <v>24</v>
      </c>
      <c r="J18" s="21" t="str">
        <f>'Rekapitulace stavby'!AN14</f>
        <v/>
      </c>
      <c r="L18" s="26"/>
    </row>
    <row r="19" spans="2:12" s="1" customFormat="1" ht="6.95" customHeight="1" x14ac:dyDescent="0.2">
      <c r="B19" s="26"/>
      <c r="L19" s="26"/>
    </row>
    <row r="20" spans="2:12" s="1" customFormat="1" ht="12" customHeight="1" x14ac:dyDescent="0.2">
      <c r="B20" s="26"/>
      <c r="D20" s="23" t="s">
        <v>27</v>
      </c>
      <c r="I20" s="23" t="s">
        <v>22</v>
      </c>
      <c r="J20" s="164" t="s">
        <v>587</v>
      </c>
      <c r="L20" s="26"/>
    </row>
    <row r="21" spans="2:12" s="1" customFormat="1" ht="18" customHeight="1" x14ac:dyDescent="0.2">
      <c r="B21" s="26"/>
      <c r="E21" s="21" t="s">
        <v>585</v>
      </c>
      <c r="I21" s="23" t="s">
        <v>24</v>
      </c>
      <c r="J21" s="21" t="s">
        <v>586</v>
      </c>
      <c r="L21" s="26"/>
    </row>
    <row r="22" spans="2:12" s="1" customFormat="1" ht="6.95" customHeight="1" x14ac:dyDescent="0.2">
      <c r="B22" s="26"/>
      <c r="L22" s="26"/>
    </row>
    <row r="23" spans="2:12" s="1" customFormat="1" ht="12" customHeight="1" x14ac:dyDescent="0.2">
      <c r="B23" s="26"/>
      <c r="D23" s="23" t="s">
        <v>29</v>
      </c>
      <c r="I23" s="23" t="s">
        <v>22</v>
      </c>
      <c r="J23" s="164" t="s">
        <v>587</v>
      </c>
      <c r="L23" s="26"/>
    </row>
    <row r="24" spans="2:12" s="1" customFormat="1" ht="18" customHeight="1" x14ac:dyDescent="0.2">
      <c r="B24" s="26"/>
      <c r="E24" s="21" t="s">
        <v>585</v>
      </c>
      <c r="I24" s="23" t="s">
        <v>24</v>
      </c>
      <c r="J24" s="21" t="s">
        <v>586</v>
      </c>
      <c r="L24" s="26"/>
    </row>
    <row r="25" spans="2:12" s="1" customFormat="1" ht="6.95" customHeight="1" x14ac:dyDescent="0.2">
      <c r="B25" s="26"/>
      <c r="L25" s="26"/>
    </row>
    <row r="26" spans="2:12" s="1" customFormat="1" ht="12" customHeight="1" x14ac:dyDescent="0.2">
      <c r="B26" s="26"/>
      <c r="D26" s="23" t="s">
        <v>30</v>
      </c>
      <c r="L26" s="26"/>
    </row>
    <row r="27" spans="2:12" s="7" customFormat="1" ht="16.5" customHeight="1" x14ac:dyDescent="0.2">
      <c r="B27" s="79"/>
      <c r="E27" s="175" t="s">
        <v>584</v>
      </c>
      <c r="F27" s="175"/>
      <c r="G27" s="175"/>
      <c r="H27" s="175"/>
      <c r="L27" s="79"/>
    </row>
    <row r="28" spans="2:12" s="1" customFormat="1" ht="6.95" customHeight="1" x14ac:dyDescent="0.2">
      <c r="B28" s="26"/>
      <c r="L28" s="26"/>
    </row>
    <row r="29" spans="2:12" s="1" customFormat="1" ht="6.95" customHeight="1" x14ac:dyDescent="0.2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 x14ac:dyDescent="0.2">
      <c r="B30" s="26"/>
      <c r="D30" s="80" t="s">
        <v>31</v>
      </c>
      <c r="J30" s="60">
        <f>ROUND(J129, 2)</f>
        <v>0</v>
      </c>
      <c r="L30" s="26"/>
    </row>
    <row r="31" spans="2:12" s="1" customFormat="1" ht="6.95" customHeight="1" x14ac:dyDescent="0.2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 x14ac:dyDescent="0.2">
      <c r="B32" s="26"/>
      <c r="F32" s="29" t="s">
        <v>33</v>
      </c>
      <c r="I32" s="29" t="s">
        <v>32</v>
      </c>
      <c r="J32" s="29" t="s">
        <v>34</v>
      </c>
      <c r="L32" s="26"/>
    </row>
    <row r="33" spans="2:12" s="1" customFormat="1" ht="14.45" customHeight="1" x14ac:dyDescent="0.2">
      <c r="B33" s="26"/>
      <c r="D33" s="49" t="s">
        <v>35</v>
      </c>
      <c r="E33" s="23" t="s">
        <v>36</v>
      </c>
      <c r="F33" s="81">
        <f>ROUND((SUM(BC129:BC258)),  2)</f>
        <v>0</v>
      </c>
      <c r="I33" s="82">
        <v>0.21</v>
      </c>
      <c r="J33" s="81">
        <f>ROUND(((SUM(BC129:BC258))*I33),  2)</f>
        <v>0</v>
      </c>
      <c r="L33" s="26"/>
    </row>
    <row r="34" spans="2:12" s="1" customFormat="1" ht="14.45" customHeight="1" x14ac:dyDescent="0.2">
      <c r="B34" s="26"/>
      <c r="E34" s="23" t="s">
        <v>37</v>
      </c>
      <c r="F34" s="81">
        <f>ROUND((SUM(BD129:BD258)),  2)</f>
        <v>0</v>
      </c>
      <c r="I34" s="82">
        <v>0.12</v>
      </c>
      <c r="J34" s="81">
        <f>ROUND(((SUM(BD129:BD258))*I34),  2)</f>
        <v>0</v>
      </c>
      <c r="L34" s="26"/>
    </row>
    <row r="35" spans="2:12" s="1" customFormat="1" ht="14.45" hidden="1" customHeight="1" x14ac:dyDescent="0.2">
      <c r="B35" s="26"/>
      <c r="E35" s="23" t="s">
        <v>38</v>
      </c>
      <c r="F35" s="81">
        <f>ROUND((SUM(BE129:BE258)),  2)</f>
        <v>0</v>
      </c>
      <c r="I35" s="82">
        <v>0.21</v>
      </c>
      <c r="J35" s="81">
        <f>0</f>
        <v>0</v>
      </c>
      <c r="L35" s="26"/>
    </row>
    <row r="36" spans="2:12" s="1" customFormat="1" ht="14.45" hidden="1" customHeight="1" x14ac:dyDescent="0.2">
      <c r="B36" s="26"/>
      <c r="E36" s="23" t="s">
        <v>39</v>
      </c>
      <c r="F36" s="81">
        <f>ROUND((SUM(BF129:BF258)),  2)</f>
        <v>0</v>
      </c>
      <c r="I36" s="82">
        <v>0.12</v>
      </c>
      <c r="J36" s="81">
        <f>0</f>
        <v>0</v>
      </c>
      <c r="L36" s="26"/>
    </row>
    <row r="37" spans="2:12" s="1" customFormat="1" ht="14.45" hidden="1" customHeight="1" x14ac:dyDescent="0.2">
      <c r="B37" s="26"/>
      <c r="E37" s="23" t="s">
        <v>40</v>
      </c>
      <c r="F37" s="81">
        <f>ROUND((SUM(BG129:BG258)),  2)</f>
        <v>0</v>
      </c>
      <c r="I37" s="82">
        <v>0</v>
      </c>
      <c r="J37" s="81">
        <f>0</f>
        <v>0</v>
      </c>
      <c r="L37" s="26"/>
    </row>
    <row r="38" spans="2:12" s="1" customFormat="1" ht="6.95" customHeight="1" x14ac:dyDescent="0.2">
      <c r="B38" s="26"/>
      <c r="L38" s="26"/>
    </row>
    <row r="39" spans="2:12" s="1" customFormat="1" ht="25.35" customHeight="1" x14ac:dyDescent="0.2">
      <c r="B39" s="26"/>
      <c r="C39" s="83"/>
      <c r="D39" s="84" t="s">
        <v>41</v>
      </c>
      <c r="E39" s="51"/>
      <c r="F39" s="51"/>
      <c r="G39" s="85" t="s">
        <v>42</v>
      </c>
      <c r="H39" s="86" t="s">
        <v>43</v>
      </c>
      <c r="I39" s="51"/>
      <c r="J39" s="87">
        <f>SUM(J30:J37)</f>
        <v>0</v>
      </c>
      <c r="K39" s="88"/>
      <c r="L39" s="26"/>
    </row>
    <row r="40" spans="2:12" s="1" customFormat="1" ht="14.45" customHeight="1" x14ac:dyDescent="0.2">
      <c r="B40" s="26"/>
      <c r="L40" s="26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6"/>
      <c r="D50" s="35" t="s">
        <v>44</v>
      </c>
      <c r="E50" s="36"/>
      <c r="F50" s="36"/>
      <c r="G50" s="35" t="s">
        <v>45</v>
      </c>
      <c r="H50" s="36"/>
      <c r="I50" s="36"/>
      <c r="J50" s="36"/>
      <c r="K50" s="36"/>
      <c r="L50" s="26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6"/>
      <c r="D61" s="37" t="s">
        <v>46</v>
      </c>
      <c r="E61" s="28"/>
      <c r="F61" s="89" t="s">
        <v>47</v>
      </c>
      <c r="G61" s="37" t="s">
        <v>46</v>
      </c>
      <c r="H61" s="28"/>
      <c r="I61" s="28"/>
      <c r="J61" s="90" t="s">
        <v>47</v>
      </c>
      <c r="K61" s="28"/>
      <c r="L61" s="26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6"/>
      <c r="D65" s="35" t="s">
        <v>48</v>
      </c>
      <c r="E65" s="36"/>
      <c r="F65" s="36"/>
      <c r="G65" s="35" t="s">
        <v>49</v>
      </c>
      <c r="H65" s="36"/>
      <c r="I65" s="36"/>
      <c r="J65" s="36"/>
      <c r="K65" s="36"/>
      <c r="L65" s="26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6"/>
      <c r="D76" s="37" t="s">
        <v>46</v>
      </c>
      <c r="E76" s="28"/>
      <c r="F76" s="89" t="s">
        <v>47</v>
      </c>
      <c r="G76" s="37" t="s">
        <v>46</v>
      </c>
      <c r="H76" s="28"/>
      <c r="I76" s="28"/>
      <c r="J76" s="90" t="s">
        <v>47</v>
      </c>
      <c r="K76" s="28"/>
      <c r="L76" s="26"/>
    </row>
    <row r="77" spans="2:12" s="1" customFormat="1" ht="14.45" customHeight="1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5" s="1" customFormat="1" ht="6.95" customHeight="1" x14ac:dyDescent="0.2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5" s="1" customFormat="1" ht="24.95" customHeight="1" x14ac:dyDescent="0.2">
      <c r="B82" s="26"/>
      <c r="C82" s="18" t="s">
        <v>92</v>
      </c>
      <c r="L82" s="26"/>
    </row>
    <row r="83" spans="2:45" s="1" customFormat="1" ht="6.95" customHeight="1" x14ac:dyDescent="0.2">
      <c r="B83" s="26"/>
      <c r="L83" s="26"/>
    </row>
    <row r="84" spans="2:45" s="1" customFormat="1" ht="12" customHeight="1" x14ac:dyDescent="0.2">
      <c r="B84" s="26"/>
      <c r="C84" s="23" t="s">
        <v>14</v>
      </c>
      <c r="L84" s="26"/>
    </row>
    <row r="85" spans="2:45" s="1" customFormat="1" ht="16.5" customHeight="1" x14ac:dyDescent="0.2">
      <c r="B85" s="26"/>
      <c r="E85" s="203" t="str">
        <f>E7</f>
        <v>VŠE – Modulární učebna IB M2+M3</v>
      </c>
      <c r="F85" s="204"/>
      <c r="G85" s="204"/>
      <c r="H85" s="204"/>
      <c r="L85" s="26"/>
    </row>
    <row r="86" spans="2:45" s="1" customFormat="1" ht="12" customHeight="1" x14ac:dyDescent="0.2">
      <c r="B86" s="26"/>
      <c r="C86" s="23" t="s">
        <v>89</v>
      </c>
      <c r="L86" s="26"/>
    </row>
    <row r="87" spans="2:45" s="1" customFormat="1" ht="16.5" customHeight="1" x14ac:dyDescent="0.2">
      <c r="B87" s="26"/>
      <c r="E87" s="166" t="str">
        <f>E9</f>
        <v>VSE02 - 01 - Stavební práce</v>
      </c>
      <c r="F87" s="202"/>
      <c r="G87" s="202"/>
      <c r="H87" s="202"/>
      <c r="L87" s="26"/>
    </row>
    <row r="88" spans="2:45" s="1" customFormat="1" ht="6.95" customHeight="1" x14ac:dyDescent="0.2">
      <c r="B88" s="26"/>
      <c r="L88" s="26"/>
    </row>
    <row r="89" spans="2:45" s="1" customFormat="1" ht="12" customHeight="1" x14ac:dyDescent="0.2">
      <c r="B89" s="26"/>
      <c r="C89" s="23" t="s">
        <v>18</v>
      </c>
      <c r="F89" s="21" t="str">
        <f>F12</f>
        <v>Nám. W. Churchilla, Praha 3, 130 67</v>
      </c>
      <c r="I89" s="23" t="s">
        <v>20</v>
      </c>
      <c r="J89" s="46">
        <f>IF(J12="","",J12)</f>
        <v>45548</v>
      </c>
      <c r="L89" s="26"/>
    </row>
    <row r="90" spans="2:45" s="1" customFormat="1" ht="6.95" customHeight="1" x14ac:dyDescent="0.2">
      <c r="B90" s="26"/>
      <c r="L90" s="26"/>
    </row>
    <row r="91" spans="2:45" s="1" customFormat="1" ht="15.2" customHeight="1" x14ac:dyDescent="0.2">
      <c r="B91" s="26"/>
      <c r="C91" s="23" t="s">
        <v>21</v>
      </c>
      <c r="F91" s="21" t="str">
        <f>E15</f>
        <v>Vysoká škola ekonomická</v>
      </c>
      <c r="I91" s="23" t="s">
        <v>27</v>
      </c>
      <c r="J91" s="24" t="str">
        <f>E21</f>
        <v>Aveton s.r.o., Drahobejlova 54, Praha 9</v>
      </c>
      <c r="L91" s="26"/>
    </row>
    <row r="92" spans="2:45" s="1" customFormat="1" ht="15.2" customHeight="1" x14ac:dyDescent="0.2">
      <c r="B92" s="26"/>
      <c r="C92" s="23" t="s">
        <v>25</v>
      </c>
      <c r="F92" s="21" t="str">
        <f>IF(E18="","",E18)</f>
        <v xml:space="preserve"> </v>
      </c>
      <c r="I92" s="23" t="s">
        <v>29</v>
      </c>
      <c r="J92" s="24" t="str">
        <f>E24</f>
        <v>Aveton s.r.o., Drahobejlova 54, Praha 9</v>
      </c>
      <c r="L92" s="26"/>
    </row>
    <row r="93" spans="2:45" s="1" customFormat="1" ht="10.35" customHeight="1" x14ac:dyDescent="0.2">
      <c r="B93" s="26"/>
      <c r="L93" s="26"/>
    </row>
    <row r="94" spans="2:45" s="1" customFormat="1" ht="29.25" customHeight="1" x14ac:dyDescent="0.2">
      <c r="B94" s="26"/>
      <c r="C94" s="91" t="s">
        <v>93</v>
      </c>
      <c r="D94" s="83"/>
      <c r="E94" s="83"/>
      <c r="F94" s="83"/>
      <c r="G94" s="83"/>
      <c r="H94" s="83"/>
      <c r="I94" s="83"/>
      <c r="J94" s="92" t="s">
        <v>94</v>
      </c>
      <c r="K94" s="83"/>
      <c r="L94" s="26"/>
    </row>
    <row r="95" spans="2:45" s="1" customFormat="1" ht="10.35" customHeight="1" x14ac:dyDescent="0.2">
      <c r="B95" s="26"/>
      <c r="L95" s="26"/>
    </row>
    <row r="96" spans="2:45" s="1" customFormat="1" ht="22.9" customHeight="1" x14ac:dyDescent="0.2">
      <c r="B96" s="26"/>
      <c r="C96" s="93" t="s">
        <v>95</v>
      </c>
      <c r="J96" s="60">
        <f>J129</f>
        <v>0</v>
      </c>
      <c r="L96" s="26"/>
      <c r="AS96" s="14" t="s">
        <v>96</v>
      </c>
    </row>
    <row r="97" spans="2:12" s="8" customFormat="1" ht="24.95" customHeight="1" x14ac:dyDescent="0.2">
      <c r="B97" s="94"/>
      <c r="D97" s="95" t="s">
        <v>97</v>
      </c>
      <c r="E97" s="96"/>
      <c r="F97" s="96"/>
      <c r="G97" s="96"/>
      <c r="H97" s="96"/>
      <c r="I97" s="96"/>
      <c r="J97" s="97">
        <f>J130</f>
        <v>0</v>
      </c>
      <c r="L97" s="94"/>
    </row>
    <row r="98" spans="2:12" s="9" customFormat="1" ht="19.899999999999999" customHeight="1" x14ac:dyDescent="0.2">
      <c r="B98" s="98"/>
      <c r="D98" s="99" t="s">
        <v>98</v>
      </c>
      <c r="E98" s="100"/>
      <c r="F98" s="100"/>
      <c r="G98" s="100"/>
      <c r="H98" s="100"/>
      <c r="I98" s="100"/>
      <c r="J98" s="101">
        <f>J131</f>
        <v>0</v>
      </c>
      <c r="L98" s="98"/>
    </row>
    <row r="99" spans="2:12" s="9" customFormat="1" ht="19.899999999999999" customHeight="1" x14ac:dyDescent="0.2">
      <c r="B99" s="98"/>
      <c r="D99" s="99" t="s">
        <v>99</v>
      </c>
      <c r="E99" s="100"/>
      <c r="F99" s="100"/>
      <c r="G99" s="100"/>
      <c r="H99" s="100"/>
      <c r="I99" s="100"/>
      <c r="J99" s="101">
        <f>J149</f>
        <v>0</v>
      </c>
      <c r="L99" s="98"/>
    </row>
    <row r="100" spans="2:12" s="9" customFormat="1" ht="19.899999999999999" customHeight="1" x14ac:dyDescent="0.2">
      <c r="B100" s="98"/>
      <c r="D100" s="99" t="s">
        <v>100</v>
      </c>
      <c r="E100" s="100"/>
      <c r="F100" s="100"/>
      <c r="G100" s="100"/>
      <c r="H100" s="100"/>
      <c r="I100" s="100"/>
      <c r="J100" s="101">
        <f>J155</f>
        <v>0</v>
      </c>
      <c r="L100" s="98"/>
    </row>
    <row r="101" spans="2:12" s="8" customFormat="1" ht="24.95" customHeight="1" x14ac:dyDescent="0.2">
      <c r="B101" s="94"/>
      <c r="D101" s="95" t="s">
        <v>101</v>
      </c>
      <c r="E101" s="96"/>
      <c r="F101" s="96"/>
      <c r="G101" s="96"/>
      <c r="H101" s="96"/>
      <c r="I101" s="96"/>
      <c r="J101" s="97">
        <f>J159</f>
        <v>0</v>
      </c>
      <c r="L101" s="94"/>
    </row>
    <row r="102" spans="2:12" s="9" customFormat="1" ht="19.899999999999999" customHeight="1" x14ac:dyDescent="0.2">
      <c r="B102" s="98"/>
      <c r="D102" s="99" t="s">
        <v>102</v>
      </c>
      <c r="E102" s="100"/>
      <c r="F102" s="100"/>
      <c r="G102" s="100"/>
      <c r="H102" s="100"/>
      <c r="I102" s="100"/>
      <c r="J102" s="101">
        <f>J160</f>
        <v>0</v>
      </c>
      <c r="L102" s="98"/>
    </row>
    <row r="103" spans="2:12" s="9" customFormat="1" ht="19.899999999999999" customHeight="1" x14ac:dyDescent="0.2">
      <c r="B103" s="98"/>
      <c r="D103" s="99" t="s">
        <v>103</v>
      </c>
      <c r="E103" s="100"/>
      <c r="F103" s="100"/>
      <c r="G103" s="100"/>
      <c r="H103" s="100"/>
      <c r="I103" s="100"/>
      <c r="J103" s="101">
        <f>J178</f>
        <v>0</v>
      </c>
      <c r="L103" s="98"/>
    </row>
    <row r="104" spans="2:12" s="9" customFormat="1" ht="19.899999999999999" customHeight="1" x14ac:dyDescent="0.2">
      <c r="B104" s="98"/>
      <c r="D104" s="99" t="s">
        <v>104</v>
      </c>
      <c r="E104" s="100"/>
      <c r="F104" s="100"/>
      <c r="G104" s="100"/>
      <c r="H104" s="100"/>
      <c r="I104" s="100"/>
      <c r="J104" s="101">
        <f>J184</f>
        <v>0</v>
      </c>
      <c r="L104" s="98"/>
    </row>
    <row r="105" spans="2:12" s="9" customFormat="1" ht="19.899999999999999" customHeight="1" x14ac:dyDescent="0.2">
      <c r="B105" s="98"/>
      <c r="D105" s="99" t="s">
        <v>105</v>
      </c>
      <c r="E105" s="100"/>
      <c r="F105" s="100"/>
      <c r="G105" s="100"/>
      <c r="H105" s="100"/>
      <c r="I105" s="100"/>
      <c r="J105" s="101">
        <f>J194</f>
        <v>0</v>
      </c>
      <c r="L105" s="98"/>
    </row>
    <row r="106" spans="2:12" s="9" customFormat="1" ht="19.899999999999999" customHeight="1" x14ac:dyDescent="0.2">
      <c r="B106" s="98"/>
      <c r="D106" s="99" t="s">
        <v>106</v>
      </c>
      <c r="E106" s="100"/>
      <c r="F106" s="100"/>
      <c r="G106" s="100"/>
      <c r="H106" s="100"/>
      <c r="I106" s="100"/>
      <c r="J106" s="101">
        <f>J224</f>
        <v>0</v>
      </c>
      <c r="L106" s="98"/>
    </row>
    <row r="107" spans="2:12" s="9" customFormat="1" ht="19.899999999999999" customHeight="1" x14ac:dyDescent="0.2">
      <c r="B107" s="98"/>
      <c r="D107" s="99" t="s">
        <v>107</v>
      </c>
      <c r="E107" s="100"/>
      <c r="F107" s="100"/>
      <c r="G107" s="100"/>
      <c r="H107" s="100"/>
      <c r="I107" s="100"/>
      <c r="J107" s="101">
        <f>J229</f>
        <v>0</v>
      </c>
      <c r="L107" s="98"/>
    </row>
    <row r="108" spans="2:12" s="9" customFormat="1" ht="19.899999999999999" customHeight="1" x14ac:dyDescent="0.2">
      <c r="B108" s="98"/>
      <c r="D108" s="99" t="s">
        <v>108</v>
      </c>
      <c r="E108" s="100"/>
      <c r="F108" s="100"/>
      <c r="G108" s="100"/>
      <c r="H108" s="100"/>
      <c r="I108" s="100"/>
      <c r="J108" s="101">
        <f>J243</f>
        <v>0</v>
      </c>
      <c r="L108" s="98"/>
    </row>
    <row r="109" spans="2:12" s="9" customFormat="1" ht="19.899999999999999" customHeight="1" x14ac:dyDescent="0.2">
      <c r="B109" s="98"/>
      <c r="D109" s="99" t="s">
        <v>109</v>
      </c>
      <c r="E109" s="100"/>
      <c r="F109" s="100"/>
      <c r="G109" s="100"/>
      <c r="H109" s="100"/>
      <c r="I109" s="100"/>
      <c r="J109" s="101">
        <f>J252</f>
        <v>0</v>
      </c>
      <c r="L109" s="98"/>
    </row>
    <row r="110" spans="2:12" s="1" customFormat="1" ht="21.75" customHeight="1" x14ac:dyDescent="0.2">
      <c r="B110" s="26"/>
      <c r="L110" s="26"/>
    </row>
    <row r="111" spans="2:12" s="1" customFormat="1" ht="6.95" customHeight="1" x14ac:dyDescent="0.2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26"/>
    </row>
    <row r="115" spans="2:20" s="1" customFormat="1" ht="6.95" customHeight="1" x14ac:dyDescent="0.2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6"/>
    </row>
    <row r="116" spans="2:20" s="1" customFormat="1" ht="24.95" customHeight="1" x14ac:dyDescent="0.2">
      <c r="B116" s="26"/>
      <c r="C116" s="18" t="s">
        <v>110</v>
      </c>
      <c r="L116" s="26"/>
    </row>
    <row r="117" spans="2:20" s="1" customFormat="1" ht="6.95" customHeight="1" x14ac:dyDescent="0.2">
      <c r="B117" s="26"/>
      <c r="L117" s="26"/>
    </row>
    <row r="118" spans="2:20" s="1" customFormat="1" ht="12" customHeight="1" x14ac:dyDescent="0.2">
      <c r="B118" s="26"/>
      <c r="C118" s="23" t="s">
        <v>14</v>
      </c>
      <c r="L118" s="26"/>
    </row>
    <row r="119" spans="2:20" s="1" customFormat="1" ht="16.5" customHeight="1" x14ac:dyDescent="0.2">
      <c r="B119" s="26"/>
      <c r="E119" s="203" t="str">
        <f>E7</f>
        <v>VŠE – Modulární učebna IB M2+M3</v>
      </c>
      <c r="F119" s="204"/>
      <c r="G119" s="204"/>
      <c r="H119" s="204"/>
      <c r="L119" s="26"/>
    </row>
    <row r="120" spans="2:20" s="1" customFormat="1" ht="12" customHeight="1" x14ac:dyDescent="0.2">
      <c r="B120" s="26"/>
      <c r="C120" s="23" t="s">
        <v>89</v>
      </c>
      <c r="L120" s="26"/>
    </row>
    <row r="121" spans="2:20" s="1" customFormat="1" ht="16.5" customHeight="1" x14ac:dyDescent="0.2">
      <c r="B121" s="26"/>
      <c r="E121" s="166" t="str">
        <f>E9</f>
        <v>VSE02 - 01 - Stavební práce</v>
      </c>
      <c r="F121" s="202"/>
      <c r="G121" s="202"/>
      <c r="H121" s="202"/>
      <c r="L121" s="26"/>
    </row>
    <row r="122" spans="2:20" s="1" customFormat="1" ht="6.95" customHeight="1" x14ac:dyDescent="0.2">
      <c r="B122" s="26"/>
      <c r="L122" s="26"/>
    </row>
    <row r="123" spans="2:20" s="1" customFormat="1" ht="12" customHeight="1" x14ac:dyDescent="0.2">
      <c r="B123" s="26"/>
      <c r="C123" s="23" t="s">
        <v>18</v>
      </c>
      <c r="F123" s="21" t="str">
        <f>F12</f>
        <v>Nám. W. Churchilla, Praha 3, 130 67</v>
      </c>
      <c r="I123" s="23" t="s">
        <v>20</v>
      </c>
      <c r="J123" s="46">
        <f>IF(J12="","",J12)</f>
        <v>45548</v>
      </c>
      <c r="L123" s="26"/>
    </row>
    <row r="124" spans="2:20" s="1" customFormat="1" ht="6.95" customHeight="1" x14ac:dyDescent="0.2">
      <c r="B124" s="26"/>
      <c r="L124" s="26"/>
    </row>
    <row r="125" spans="2:20" s="1" customFormat="1" ht="15.2" customHeight="1" x14ac:dyDescent="0.2">
      <c r="B125" s="26"/>
      <c r="C125" s="23" t="s">
        <v>21</v>
      </c>
      <c r="F125" s="21" t="str">
        <f>E15</f>
        <v>Vysoká škola ekonomická</v>
      </c>
      <c r="I125" s="23" t="s">
        <v>27</v>
      </c>
      <c r="J125" s="21" t="s">
        <v>580</v>
      </c>
      <c r="L125" s="26"/>
    </row>
    <row r="126" spans="2:20" s="1" customFormat="1" ht="15.2" customHeight="1" x14ac:dyDescent="0.2">
      <c r="B126" s="26"/>
      <c r="C126" s="23" t="s">
        <v>25</v>
      </c>
      <c r="F126" s="21" t="s">
        <v>580</v>
      </c>
      <c r="I126" s="23" t="s">
        <v>29</v>
      </c>
      <c r="J126" s="21" t="s">
        <v>581</v>
      </c>
      <c r="L126" s="26"/>
    </row>
    <row r="127" spans="2:20" s="1" customFormat="1" ht="10.35" customHeight="1" x14ac:dyDescent="0.2">
      <c r="B127" s="26"/>
      <c r="L127" s="26"/>
    </row>
    <row r="128" spans="2:20" s="10" customFormat="1" ht="29.25" customHeight="1" x14ac:dyDescent="0.2">
      <c r="B128" s="102"/>
      <c r="C128" s="103" t="s">
        <v>111</v>
      </c>
      <c r="D128" s="104" t="s">
        <v>56</v>
      </c>
      <c r="E128" s="104" t="s">
        <v>52</v>
      </c>
      <c r="F128" s="104" t="s">
        <v>53</v>
      </c>
      <c r="G128" s="104" t="s">
        <v>112</v>
      </c>
      <c r="H128" s="104" t="s">
        <v>113</v>
      </c>
      <c r="I128" s="104" t="s">
        <v>114</v>
      </c>
      <c r="J128" s="105" t="s">
        <v>94</v>
      </c>
      <c r="K128" s="106" t="s">
        <v>115</v>
      </c>
      <c r="L128" s="102"/>
      <c r="M128" s="53" t="s">
        <v>1</v>
      </c>
      <c r="N128" s="54" t="s">
        <v>35</v>
      </c>
      <c r="O128" s="54" t="s">
        <v>116</v>
      </c>
      <c r="P128" s="54" t="s">
        <v>117</v>
      </c>
      <c r="Q128" s="54" t="s">
        <v>118</v>
      </c>
      <c r="R128" s="54" t="s">
        <v>119</v>
      </c>
      <c r="S128" s="54" t="s">
        <v>120</v>
      </c>
      <c r="T128" s="55" t="s">
        <v>121</v>
      </c>
    </row>
    <row r="129" spans="2:63" s="1" customFormat="1" ht="22.9" customHeight="1" x14ac:dyDescent="0.25">
      <c r="B129" s="26"/>
      <c r="C129" s="58" t="s">
        <v>122</v>
      </c>
      <c r="J129" s="107">
        <f>BI129</f>
        <v>0</v>
      </c>
      <c r="L129" s="26"/>
      <c r="M129" s="56"/>
      <c r="N129" s="47"/>
      <c r="O129" s="47"/>
      <c r="P129" s="108">
        <f>P130+P159</f>
        <v>377.63490999999999</v>
      </c>
      <c r="Q129" s="47"/>
      <c r="R129" s="108">
        <f>R130+R159</f>
        <v>4.8947039999999991</v>
      </c>
      <c r="S129" s="47"/>
      <c r="T129" s="109">
        <f>T130+T159</f>
        <v>9.7097800000000003</v>
      </c>
      <c r="AR129" s="14" t="s">
        <v>70</v>
      </c>
      <c r="AS129" s="14" t="s">
        <v>96</v>
      </c>
      <c r="BI129" s="110">
        <f>BI130+BI159</f>
        <v>0</v>
      </c>
    </row>
    <row r="130" spans="2:63" s="11" customFormat="1" ht="25.9" customHeight="1" x14ac:dyDescent="0.2">
      <c r="B130" s="111"/>
      <c r="D130" s="112" t="s">
        <v>70</v>
      </c>
      <c r="E130" s="113" t="s">
        <v>123</v>
      </c>
      <c r="F130" s="113" t="s">
        <v>124</v>
      </c>
      <c r="J130" s="114">
        <f>BI130</f>
        <v>0</v>
      </c>
      <c r="L130" s="111"/>
      <c r="M130" s="115"/>
      <c r="P130" s="116">
        <f>P131+P149+P155</f>
        <v>210.44835</v>
      </c>
      <c r="R130" s="116">
        <f>R131+R149+R155</f>
        <v>1.0280000000000001E-2</v>
      </c>
      <c r="T130" s="117">
        <f>T131+T149+T155</f>
        <v>9.7071400000000008</v>
      </c>
      <c r="AP130" s="112" t="s">
        <v>79</v>
      </c>
      <c r="AR130" s="118" t="s">
        <v>70</v>
      </c>
      <c r="AS130" s="118" t="s">
        <v>71</v>
      </c>
      <c r="AW130" s="112" t="s">
        <v>125</v>
      </c>
      <c r="BI130" s="119">
        <f>BI131+BI149+BI155</f>
        <v>0</v>
      </c>
    </row>
    <row r="131" spans="2:63" s="11" customFormat="1" ht="22.9" customHeight="1" x14ac:dyDescent="0.2">
      <c r="B131" s="111"/>
      <c r="D131" s="112" t="s">
        <v>70</v>
      </c>
      <c r="E131" s="120" t="s">
        <v>126</v>
      </c>
      <c r="F131" s="120" t="s">
        <v>127</v>
      </c>
      <c r="J131" s="121">
        <f>BI131</f>
        <v>0</v>
      </c>
      <c r="L131" s="111"/>
      <c r="M131" s="115"/>
      <c r="P131" s="116">
        <f>SUM(P132:P148)</f>
        <v>107.94</v>
      </c>
      <c r="R131" s="116">
        <f>SUM(R132:R148)</f>
        <v>0</v>
      </c>
      <c r="T131" s="117">
        <f>SUM(T132:T148)</f>
        <v>9.7071400000000008</v>
      </c>
      <c r="AP131" s="112" t="s">
        <v>79</v>
      </c>
      <c r="AR131" s="118" t="s">
        <v>70</v>
      </c>
      <c r="AS131" s="118" t="s">
        <v>79</v>
      </c>
      <c r="AW131" s="112" t="s">
        <v>125</v>
      </c>
      <c r="BI131" s="119">
        <f>SUM(BI132:BI148)</f>
        <v>0</v>
      </c>
    </row>
    <row r="132" spans="2:63" s="1" customFormat="1" ht="16.5" customHeight="1" x14ac:dyDescent="0.2">
      <c r="B132" s="122"/>
      <c r="C132" s="123" t="s">
        <v>79</v>
      </c>
      <c r="D132" s="123" t="s">
        <v>128</v>
      </c>
      <c r="E132" s="124" t="s">
        <v>129</v>
      </c>
      <c r="F132" s="125" t="s">
        <v>130</v>
      </c>
      <c r="G132" s="126" t="s">
        <v>131</v>
      </c>
      <c r="H132" s="127">
        <v>126.42</v>
      </c>
      <c r="I132" s="128"/>
      <c r="J132" s="128">
        <f>ROUND(I132*H132,2)</f>
        <v>0</v>
      </c>
      <c r="K132" s="129"/>
      <c r="L132" s="26"/>
      <c r="M132" s="130" t="s">
        <v>1</v>
      </c>
      <c r="N132" s="131" t="s">
        <v>36</v>
      </c>
      <c r="O132" s="132">
        <v>0</v>
      </c>
      <c r="P132" s="132">
        <f>O132*H132</f>
        <v>0</v>
      </c>
      <c r="Q132" s="132">
        <v>0</v>
      </c>
      <c r="R132" s="132">
        <f>Q132*H132</f>
        <v>0</v>
      </c>
      <c r="S132" s="132">
        <v>3.2000000000000001E-2</v>
      </c>
      <c r="T132" s="133">
        <f>S132*H132</f>
        <v>4.0454400000000001</v>
      </c>
      <c r="AP132" s="134" t="s">
        <v>132</v>
      </c>
      <c r="AR132" s="134" t="s">
        <v>128</v>
      </c>
      <c r="AS132" s="134" t="s">
        <v>81</v>
      </c>
      <c r="AW132" s="14" t="s">
        <v>125</v>
      </c>
      <c r="BC132" s="135">
        <f>IF(N132="základní",J132,0)</f>
        <v>0</v>
      </c>
      <c r="BD132" s="135">
        <f>IF(N132="snížená",J132,0)</f>
        <v>0</v>
      </c>
      <c r="BE132" s="135">
        <f>IF(N132="zákl. přenesená",J132,0)</f>
        <v>0</v>
      </c>
      <c r="BF132" s="135">
        <f>IF(N132="sníž. přenesená",J132,0)</f>
        <v>0</v>
      </c>
      <c r="BG132" s="135">
        <f>IF(N132="nulová",J132,0)</f>
        <v>0</v>
      </c>
      <c r="BH132" s="14" t="s">
        <v>79</v>
      </c>
      <c r="BI132" s="135">
        <f>ROUND(I132*H132,2)</f>
        <v>0</v>
      </c>
      <c r="BJ132" s="14" t="s">
        <v>132</v>
      </c>
      <c r="BK132" s="134" t="s">
        <v>81</v>
      </c>
    </row>
    <row r="133" spans="2:63" s="1" customFormat="1" ht="19.5" x14ac:dyDescent="0.2">
      <c r="B133" s="26"/>
      <c r="D133" s="136" t="s">
        <v>133</v>
      </c>
      <c r="F133" s="137" t="s">
        <v>134</v>
      </c>
      <c r="L133" s="26"/>
      <c r="M133" s="138"/>
      <c r="T133" s="50"/>
      <c r="AR133" s="14" t="s">
        <v>133</v>
      </c>
      <c r="AS133" s="14" t="s">
        <v>81</v>
      </c>
    </row>
    <row r="134" spans="2:63" s="1" customFormat="1" ht="16.5" customHeight="1" x14ac:dyDescent="0.2">
      <c r="B134" s="122"/>
      <c r="C134" s="123" t="s">
        <v>81</v>
      </c>
      <c r="D134" s="123" t="s">
        <v>128</v>
      </c>
      <c r="E134" s="124" t="s">
        <v>135</v>
      </c>
      <c r="F134" s="125" t="s">
        <v>136</v>
      </c>
      <c r="G134" s="126" t="s">
        <v>131</v>
      </c>
      <c r="H134" s="127">
        <v>20.399999999999999</v>
      </c>
      <c r="I134" s="128"/>
      <c r="J134" s="128">
        <f>ROUND(I134*H134,2)</f>
        <v>0</v>
      </c>
      <c r="K134" s="129"/>
      <c r="L134" s="26"/>
      <c r="M134" s="130" t="s">
        <v>1</v>
      </c>
      <c r="N134" s="131" t="s">
        <v>36</v>
      </c>
      <c r="O134" s="132">
        <v>0</v>
      </c>
      <c r="P134" s="132">
        <f>O134*H134</f>
        <v>0</v>
      </c>
      <c r="Q134" s="132">
        <v>0</v>
      </c>
      <c r="R134" s="132">
        <f>Q134*H134</f>
        <v>0</v>
      </c>
      <c r="S134" s="132">
        <v>0.05</v>
      </c>
      <c r="T134" s="133">
        <f>S134*H134</f>
        <v>1.02</v>
      </c>
      <c r="AP134" s="134" t="s">
        <v>132</v>
      </c>
      <c r="AR134" s="134" t="s">
        <v>128</v>
      </c>
      <c r="AS134" s="134" t="s">
        <v>81</v>
      </c>
      <c r="AW134" s="14" t="s">
        <v>125</v>
      </c>
      <c r="BC134" s="135">
        <f>IF(N134="základní",J134,0)</f>
        <v>0</v>
      </c>
      <c r="BD134" s="135">
        <f>IF(N134="snížená",J134,0)</f>
        <v>0</v>
      </c>
      <c r="BE134" s="135">
        <f>IF(N134="zákl. přenesená",J134,0)</f>
        <v>0</v>
      </c>
      <c r="BF134" s="135">
        <f>IF(N134="sníž. přenesená",J134,0)</f>
        <v>0</v>
      </c>
      <c r="BG134" s="135">
        <f>IF(N134="nulová",J134,0)</f>
        <v>0</v>
      </c>
      <c r="BH134" s="14" t="s">
        <v>79</v>
      </c>
      <c r="BI134" s="135">
        <f>ROUND(I134*H134,2)</f>
        <v>0</v>
      </c>
      <c r="BJ134" s="14" t="s">
        <v>132</v>
      </c>
      <c r="BK134" s="134" t="s">
        <v>132</v>
      </c>
    </row>
    <row r="135" spans="2:63" s="1" customFormat="1" ht="19.5" x14ac:dyDescent="0.2">
      <c r="B135" s="26"/>
      <c r="D135" s="136" t="s">
        <v>133</v>
      </c>
      <c r="F135" s="137" t="s">
        <v>137</v>
      </c>
      <c r="L135" s="26"/>
      <c r="M135" s="138"/>
      <c r="T135" s="50"/>
      <c r="AR135" s="14" t="s">
        <v>133</v>
      </c>
      <c r="AS135" s="14" t="s">
        <v>81</v>
      </c>
    </row>
    <row r="136" spans="2:63" s="1" customFormat="1" ht="16.5" customHeight="1" x14ac:dyDescent="0.2">
      <c r="B136" s="122"/>
      <c r="C136" s="123" t="s">
        <v>138</v>
      </c>
      <c r="D136" s="123" t="s">
        <v>128</v>
      </c>
      <c r="E136" s="124" t="s">
        <v>139</v>
      </c>
      <c r="F136" s="125" t="s">
        <v>140</v>
      </c>
      <c r="G136" s="126" t="s">
        <v>131</v>
      </c>
      <c r="H136" s="127">
        <v>38</v>
      </c>
      <c r="I136" s="128"/>
      <c r="J136" s="128">
        <f>ROUND(I136*H136,2)</f>
        <v>0</v>
      </c>
      <c r="K136" s="129"/>
      <c r="L136" s="26"/>
      <c r="M136" s="130" t="s">
        <v>1</v>
      </c>
      <c r="N136" s="131" t="s">
        <v>36</v>
      </c>
      <c r="O136" s="132">
        <v>0</v>
      </c>
      <c r="P136" s="132">
        <f>O136*H136</f>
        <v>0</v>
      </c>
      <c r="Q136" s="132">
        <v>0</v>
      </c>
      <c r="R136" s="132">
        <f>Q136*H136</f>
        <v>0</v>
      </c>
      <c r="S136" s="132">
        <v>1.4999999999999999E-2</v>
      </c>
      <c r="T136" s="133">
        <f>S136*H136</f>
        <v>0.56999999999999995</v>
      </c>
      <c r="AP136" s="134" t="s">
        <v>132</v>
      </c>
      <c r="AR136" s="134" t="s">
        <v>128</v>
      </c>
      <c r="AS136" s="134" t="s">
        <v>81</v>
      </c>
      <c r="AW136" s="14" t="s">
        <v>125</v>
      </c>
      <c r="BC136" s="135">
        <f>IF(N136="základní",J136,0)</f>
        <v>0</v>
      </c>
      <c r="BD136" s="135">
        <f>IF(N136="snížená",J136,0)</f>
        <v>0</v>
      </c>
      <c r="BE136" s="135">
        <f>IF(N136="zákl. přenesená",J136,0)</f>
        <v>0</v>
      </c>
      <c r="BF136" s="135">
        <f>IF(N136="sníž. přenesená",J136,0)</f>
        <v>0</v>
      </c>
      <c r="BG136" s="135">
        <f>IF(N136="nulová",J136,0)</f>
        <v>0</v>
      </c>
      <c r="BH136" s="14" t="s">
        <v>79</v>
      </c>
      <c r="BI136" s="135">
        <f>ROUND(I136*H136,2)</f>
        <v>0</v>
      </c>
      <c r="BJ136" s="14" t="s">
        <v>132</v>
      </c>
      <c r="BK136" s="134" t="s">
        <v>141</v>
      </c>
    </row>
    <row r="137" spans="2:63" s="1" customFormat="1" ht="29.25" x14ac:dyDescent="0.2">
      <c r="B137" s="26"/>
      <c r="D137" s="136" t="s">
        <v>133</v>
      </c>
      <c r="F137" s="137" t="s">
        <v>142</v>
      </c>
      <c r="L137" s="26"/>
      <c r="M137" s="138"/>
      <c r="T137" s="50"/>
      <c r="AR137" s="14" t="s">
        <v>133</v>
      </c>
      <c r="AS137" s="14" t="s">
        <v>81</v>
      </c>
    </row>
    <row r="138" spans="2:63" s="1" customFormat="1" ht="16.5" customHeight="1" x14ac:dyDescent="0.2">
      <c r="B138" s="122"/>
      <c r="C138" s="123" t="s">
        <v>132</v>
      </c>
      <c r="D138" s="123" t="s">
        <v>128</v>
      </c>
      <c r="E138" s="124" t="s">
        <v>143</v>
      </c>
      <c r="F138" s="125" t="s">
        <v>144</v>
      </c>
      <c r="G138" s="126" t="s">
        <v>131</v>
      </c>
      <c r="H138" s="127">
        <v>63</v>
      </c>
      <c r="I138" s="128"/>
      <c r="J138" s="128">
        <f>ROUND(I138*H138,2)</f>
        <v>0</v>
      </c>
      <c r="K138" s="129"/>
      <c r="L138" s="26"/>
      <c r="M138" s="130" t="s">
        <v>1</v>
      </c>
      <c r="N138" s="131" t="s">
        <v>36</v>
      </c>
      <c r="O138" s="132">
        <v>0</v>
      </c>
      <c r="P138" s="132">
        <f>O138*H138</f>
        <v>0</v>
      </c>
      <c r="Q138" s="132">
        <v>0</v>
      </c>
      <c r="R138" s="132">
        <f>Q138*H138</f>
        <v>0</v>
      </c>
      <c r="S138" s="132">
        <v>2.1999999999999999E-2</v>
      </c>
      <c r="T138" s="133">
        <f>S138*H138</f>
        <v>1.3859999999999999</v>
      </c>
      <c r="AP138" s="134" t="s">
        <v>132</v>
      </c>
      <c r="AR138" s="134" t="s">
        <v>128</v>
      </c>
      <c r="AS138" s="134" t="s">
        <v>81</v>
      </c>
      <c r="AW138" s="14" t="s">
        <v>125</v>
      </c>
      <c r="BC138" s="135">
        <f>IF(N138="základní",J138,0)</f>
        <v>0</v>
      </c>
      <c r="BD138" s="135">
        <f>IF(N138="snížená",J138,0)</f>
        <v>0</v>
      </c>
      <c r="BE138" s="135">
        <f>IF(N138="zákl. přenesená",J138,0)</f>
        <v>0</v>
      </c>
      <c r="BF138" s="135">
        <f>IF(N138="sníž. přenesená",J138,0)</f>
        <v>0</v>
      </c>
      <c r="BG138" s="135">
        <f>IF(N138="nulová",J138,0)</f>
        <v>0</v>
      </c>
      <c r="BH138" s="14" t="s">
        <v>79</v>
      </c>
      <c r="BI138" s="135">
        <f>ROUND(I138*H138,2)</f>
        <v>0</v>
      </c>
      <c r="BJ138" s="14" t="s">
        <v>132</v>
      </c>
      <c r="BK138" s="134" t="s">
        <v>145</v>
      </c>
    </row>
    <row r="139" spans="2:63" s="1" customFormat="1" ht="19.5" x14ac:dyDescent="0.2">
      <c r="B139" s="26"/>
      <c r="D139" s="136" t="s">
        <v>133</v>
      </c>
      <c r="F139" s="137" t="s">
        <v>146</v>
      </c>
      <c r="L139" s="26"/>
      <c r="M139" s="138"/>
      <c r="T139" s="50"/>
      <c r="AR139" s="14" t="s">
        <v>133</v>
      </c>
      <c r="AS139" s="14" t="s">
        <v>81</v>
      </c>
    </row>
    <row r="140" spans="2:63" s="1" customFormat="1" ht="24.2" customHeight="1" x14ac:dyDescent="0.2">
      <c r="B140" s="122"/>
      <c r="C140" s="123" t="s">
        <v>147</v>
      </c>
      <c r="D140" s="123" t="s">
        <v>128</v>
      </c>
      <c r="E140" s="124" t="s">
        <v>148</v>
      </c>
      <c r="F140" s="125" t="s">
        <v>149</v>
      </c>
      <c r="G140" s="126" t="s">
        <v>131</v>
      </c>
      <c r="H140" s="127">
        <v>19.3</v>
      </c>
      <c r="I140" s="128"/>
      <c r="J140" s="128">
        <f>ROUND(I140*H140,2)</f>
        <v>0</v>
      </c>
      <c r="K140" s="129"/>
      <c r="L140" s="26"/>
      <c r="M140" s="130" t="s">
        <v>1</v>
      </c>
      <c r="N140" s="131" t="s">
        <v>36</v>
      </c>
      <c r="O140" s="132">
        <v>0</v>
      </c>
      <c r="P140" s="132">
        <f>O140*H140</f>
        <v>0</v>
      </c>
      <c r="Q140" s="132">
        <v>0</v>
      </c>
      <c r="R140" s="132">
        <f>Q140*H140</f>
        <v>0</v>
      </c>
      <c r="S140" s="132">
        <v>3.5000000000000003E-2</v>
      </c>
      <c r="T140" s="133">
        <f>S140*H140</f>
        <v>0.6755000000000001</v>
      </c>
      <c r="AP140" s="134" t="s">
        <v>132</v>
      </c>
      <c r="AR140" s="134" t="s">
        <v>128</v>
      </c>
      <c r="AS140" s="134" t="s">
        <v>81</v>
      </c>
      <c r="AW140" s="14" t="s">
        <v>125</v>
      </c>
      <c r="BC140" s="135">
        <f>IF(N140="základní",J140,0)</f>
        <v>0</v>
      </c>
      <c r="BD140" s="135">
        <f>IF(N140="snížená",J140,0)</f>
        <v>0</v>
      </c>
      <c r="BE140" s="135">
        <f>IF(N140="zákl. přenesená",J140,0)</f>
        <v>0</v>
      </c>
      <c r="BF140" s="135">
        <f>IF(N140="sníž. přenesená",J140,0)</f>
        <v>0</v>
      </c>
      <c r="BG140" s="135">
        <f>IF(N140="nulová",J140,0)</f>
        <v>0</v>
      </c>
      <c r="BH140" s="14" t="s">
        <v>79</v>
      </c>
      <c r="BI140" s="135">
        <f>ROUND(I140*H140,2)</f>
        <v>0</v>
      </c>
      <c r="BJ140" s="14" t="s">
        <v>132</v>
      </c>
      <c r="BK140" s="134" t="s">
        <v>150</v>
      </c>
    </row>
    <row r="141" spans="2:63" s="1" customFormat="1" ht="19.5" x14ac:dyDescent="0.2">
      <c r="B141" s="26"/>
      <c r="D141" s="136" t="s">
        <v>133</v>
      </c>
      <c r="F141" s="137" t="s">
        <v>151</v>
      </c>
      <c r="L141" s="26"/>
      <c r="M141" s="138"/>
      <c r="T141" s="50"/>
      <c r="AR141" s="14" t="s">
        <v>133</v>
      </c>
      <c r="AS141" s="14" t="s">
        <v>81</v>
      </c>
    </row>
    <row r="142" spans="2:63" s="1" customFormat="1" ht="33" customHeight="1" x14ac:dyDescent="0.2">
      <c r="B142" s="122"/>
      <c r="C142" s="123" t="s">
        <v>141</v>
      </c>
      <c r="D142" s="123" t="s">
        <v>128</v>
      </c>
      <c r="E142" s="124" t="s">
        <v>152</v>
      </c>
      <c r="F142" s="125" t="s">
        <v>153</v>
      </c>
      <c r="G142" s="126" t="s">
        <v>154</v>
      </c>
      <c r="H142" s="127">
        <v>1</v>
      </c>
      <c r="I142" s="128"/>
      <c r="J142" s="128">
        <f t="shared" ref="J142:J147" si="0">ROUND(I142*H142,2)</f>
        <v>0</v>
      </c>
      <c r="K142" s="129"/>
      <c r="L142" s="26"/>
      <c r="M142" s="130" t="s">
        <v>1</v>
      </c>
      <c r="N142" s="131" t="s">
        <v>36</v>
      </c>
      <c r="O142" s="132">
        <v>0</v>
      </c>
      <c r="P142" s="132">
        <f t="shared" ref="P142:P147" si="1">O142*H142</f>
        <v>0</v>
      </c>
      <c r="Q142" s="132">
        <v>0</v>
      </c>
      <c r="R142" s="132">
        <f t="shared" ref="R142:R147" si="2">Q142*H142</f>
        <v>0</v>
      </c>
      <c r="S142" s="132">
        <v>7.4999999999999997E-2</v>
      </c>
      <c r="T142" s="133">
        <f t="shared" ref="T142:T147" si="3">S142*H142</f>
        <v>7.4999999999999997E-2</v>
      </c>
      <c r="AP142" s="134" t="s">
        <v>132</v>
      </c>
      <c r="AR142" s="134" t="s">
        <v>128</v>
      </c>
      <c r="AS142" s="134" t="s">
        <v>81</v>
      </c>
      <c r="AW142" s="14" t="s">
        <v>125</v>
      </c>
      <c r="BC142" s="135">
        <f t="shared" ref="BC142:BC147" si="4">IF(N142="základní",J142,0)</f>
        <v>0</v>
      </c>
      <c r="BD142" s="135">
        <f t="shared" ref="BD142:BD147" si="5">IF(N142="snížená",J142,0)</f>
        <v>0</v>
      </c>
      <c r="BE142" s="135">
        <f t="shared" ref="BE142:BE147" si="6">IF(N142="zákl. přenesená",J142,0)</f>
        <v>0</v>
      </c>
      <c r="BF142" s="135">
        <f t="shared" ref="BF142:BF147" si="7">IF(N142="sníž. přenesená",J142,0)</f>
        <v>0</v>
      </c>
      <c r="BG142" s="135">
        <f t="shared" ref="BG142:BG147" si="8">IF(N142="nulová",J142,0)</f>
        <v>0</v>
      </c>
      <c r="BH142" s="14" t="s">
        <v>79</v>
      </c>
      <c r="BI142" s="135">
        <f t="shared" ref="BI142:BI147" si="9">ROUND(I142*H142,2)</f>
        <v>0</v>
      </c>
      <c r="BJ142" s="14" t="s">
        <v>132</v>
      </c>
      <c r="BK142" s="134" t="s">
        <v>8</v>
      </c>
    </row>
    <row r="143" spans="2:63" s="1" customFormat="1" ht="33" customHeight="1" x14ac:dyDescent="0.2">
      <c r="B143" s="122"/>
      <c r="C143" s="123" t="s">
        <v>155</v>
      </c>
      <c r="D143" s="123" t="s">
        <v>128</v>
      </c>
      <c r="E143" s="124" t="s">
        <v>156</v>
      </c>
      <c r="F143" s="125" t="s">
        <v>157</v>
      </c>
      <c r="G143" s="126" t="s">
        <v>154</v>
      </c>
      <c r="H143" s="127">
        <v>1</v>
      </c>
      <c r="I143" s="128"/>
      <c r="J143" s="128">
        <f t="shared" si="0"/>
        <v>0</v>
      </c>
      <c r="K143" s="129"/>
      <c r="L143" s="26"/>
      <c r="M143" s="130" t="s">
        <v>1</v>
      </c>
      <c r="N143" s="131" t="s">
        <v>36</v>
      </c>
      <c r="O143" s="132">
        <v>0</v>
      </c>
      <c r="P143" s="132">
        <f t="shared" si="1"/>
        <v>0</v>
      </c>
      <c r="Q143" s="132">
        <v>0</v>
      </c>
      <c r="R143" s="132">
        <f t="shared" si="2"/>
        <v>0</v>
      </c>
      <c r="S143" s="132">
        <v>3.5000000000000003E-2</v>
      </c>
      <c r="T143" s="133">
        <f t="shared" si="3"/>
        <v>3.5000000000000003E-2</v>
      </c>
      <c r="AP143" s="134" t="s">
        <v>132</v>
      </c>
      <c r="AR143" s="134" t="s">
        <v>128</v>
      </c>
      <c r="AS143" s="134" t="s">
        <v>81</v>
      </c>
      <c r="AW143" s="14" t="s">
        <v>125</v>
      </c>
      <c r="BC143" s="135">
        <f t="shared" si="4"/>
        <v>0</v>
      </c>
      <c r="BD143" s="135">
        <f t="shared" si="5"/>
        <v>0</v>
      </c>
      <c r="BE143" s="135">
        <f t="shared" si="6"/>
        <v>0</v>
      </c>
      <c r="BF143" s="135">
        <f t="shared" si="7"/>
        <v>0</v>
      </c>
      <c r="BG143" s="135">
        <f t="shared" si="8"/>
        <v>0</v>
      </c>
      <c r="BH143" s="14" t="s">
        <v>79</v>
      </c>
      <c r="BI143" s="135">
        <f t="shared" si="9"/>
        <v>0</v>
      </c>
      <c r="BJ143" s="14" t="s">
        <v>132</v>
      </c>
      <c r="BK143" s="134" t="s">
        <v>158</v>
      </c>
    </row>
    <row r="144" spans="2:63" s="1" customFormat="1" ht="24.2" customHeight="1" x14ac:dyDescent="0.2">
      <c r="B144" s="122"/>
      <c r="C144" s="123" t="s">
        <v>145</v>
      </c>
      <c r="D144" s="123" t="s">
        <v>128</v>
      </c>
      <c r="E144" s="124" t="s">
        <v>159</v>
      </c>
      <c r="F144" s="125" t="s">
        <v>160</v>
      </c>
      <c r="G144" s="126" t="s">
        <v>154</v>
      </c>
      <c r="H144" s="127">
        <v>1</v>
      </c>
      <c r="I144" s="128"/>
      <c r="J144" s="128">
        <f t="shared" si="0"/>
        <v>0</v>
      </c>
      <c r="K144" s="129"/>
      <c r="L144" s="26"/>
      <c r="M144" s="130" t="s">
        <v>1</v>
      </c>
      <c r="N144" s="131" t="s">
        <v>36</v>
      </c>
      <c r="O144" s="132">
        <v>0</v>
      </c>
      <c r="P144" s="132">
        <f t="shared" si="1"/>
        <v>0</v>
      </c>
      <c r="Q144" s="132">
        <v>0</v>
      </c>
      <c r="R144" s="132">
        <f t="shared" si="2"/>
        <v>0</v>
      </c>
      <c r="S144" s="132">
        <v>0.02</v>
      </c>
      <c r="T144" s="133">
        <f t="shared" si="3"/>
        <v>0.02</v>
      </c>
      <c r="AP144" s="134" t="s">
        <v>132</v>
      </c>
      <c r="AR144" s="134" t="s">
        <v>128</v>
      </c>
      <c r="AS144" s="134" t="s">
        <v>81</v>
      </c>
      <c r="AW144" s="14" t="s">
        <v>125</v>
      </c>
      <c r="BC144" s="135">
        <f t="shared" si="4"/>
        <v>0</v>
      </c>
      <c r="BD144" s="135">
        <f t="shared" si="5"/>
        <v>0</v>
      </c>
      <c r="BE144" s="135">
        <f t="shared" si="6"/>
        <v>0</v>
      </c>
      <c r="BF144" s="135">
        <f t="shared" si="7"/>
        <v>0</v>
      </c>
      <c r="BG144" s="135">
        <f t="shared" si="8"/>
        <v>0</v>
      </c>
      <c r="BH144" s="14" t="s">
        <v>79</v>
      </c>
      <c r="BI144" s="135">
        <f t="shared" si="9"/>
        <v>0</v>
      </c>
      <c r="BJ144" s="14" t="s">
        <v>132</v>
      </c>
      <c r="BK144" s="134" t="s">
        <v>161</v>
      </c>
    </row>
    <row r="145" spans="2:63" s="1" customFormat="1" ht="21.75" customHeight="1" x14ac:dyDescent="0.2">
      <c r="B145" s="122"/>
      <c r="C145" s="123" t="s">
        <v>162</v>
      </c>
      <c r="D145" s="123" t="s">
        <v>128</v>
      </c>
      <c r="E145" s="124" t="s">
        <v>163</v>
      </c>
      <c r="F145" s="125" t="s">
        <v>164</v>
      </c>
      <c r="G145" s="126" t="s">
        <v>131</v>
      </c>
      <c r="H145" s="127">
        <v>257</v>
      </c>
      <c r="I145" s="128"/>
      <c r="J145" s="128">
        <f t="shared" si="0"/>
        <v>0</v>
      </c>
      <c r="K145" s="129"/>
      <c r="L145" s="26"/>
      <c r="M145" s="130" t="s">
        <v>1</v>
      </c>
      <c r="N145" s="131" t="s">
        <v>36</v>
      </c>
      <c r="O145" s="132">
        <v>0</v>
      </c>
      <c r="P145" s="132">
        <f t="shared" si="1"/>
        <v>0</v>
      </c>
      <c r="Q145" s="132">
        <v>0</v>
      </c>
      <c r="R145" s="132">
        <f t="shared" si="2"/>
        <v>0</v>
      </c>
      <c r="S145" s="132">
        <v>5.0000000000000001E-3</v>
      </c>
      <c r="T145" s="133">
        <f t="shared" si="3"/>
        <v>1.2849999999999999</v>
      </c>
      <c r="AP145" s="134" t="s">
        <v>132</v>
      </c>
      <c r="AR145" s="134" t="s">
        <v>128</v>
      </c>
      <c r="AS145" s="134" t="s">
        <v>81</v>
      </c>
      <c r="AW145" s="14" t="s">
        <v>125</v>
      </c>
      <c r="BC145" s="135">
        <f t="shared" si="4"/>
        <v>0</v>
      </c>
      <c r="BD145" s="135">
        <f t="shared" si="5"/>
        <v>0</v>
      </c>
      <c r="BE145" s="135">
        <f t="shared" si="6"/>
        <v>0</v>
      </c>
      <c r="BF145" s="135">
        <f t="shared" si="7"/>
        <v>0</v>
      </c>
      <c r="BG145" s="135">
        <f t="shared" si="8"/>
        <v>0</v>
      </c>
      <c r="BH145" s="14" t="s">
        <v>79</v>
      </c>
      <c r="BI145" s="135">
        <f t="shared" si="9"/>
        <v>0</v>
      </c>
      <c r="BJ145" s="14" t="s">
        <v>132</v>
      </c>
      <c r="BK145" s="134" t="s">
        <v>165</v>
      </c>
    </row>
    <row r="146" spans="2:63" s="1" customFormat="1" ht="16.5" customHeight="1" x14ac:dyDescent="0.2">
      <c r="B146" s="122"/>
      <c r="C146" s="123" t="s">
        <v>150</v>
      </c>
      <c r="D146" s="123" t="s">
        <v>128</v>
      </c>
      <c r="E146" s="124" t="s">
        <v>166</v>
      </c>
      <c r="F146" s="125" t="s">
        <v>167</v>
      </c>
      <c r="G146" s="126" t="s">
        <v>131</v>
      </c>
      <c r="H146" s="127">
        <v>257</v>
      </c>
      <c r="I146" s="128"/>
      <c r="J146" s="128">
        <f t="shared" si="0"/>
        <v>0</v>
      </c>
      <c r="K146" s="129"/>
      <c r="L146" s="26"/>
      <c r="M146" s="130" t="s">
        <v>1</v>
      </c>
      <c r="N146" s="131" t="s">
        <v>36</v>
      </c>
      <c r="O146" s="132">
        <v>0.42</v>
      </c>
      <c r="P146" s="132">
        <f t="shared" si="1"/>
        <v>107.94</v>
      </c>
      <c r="Q146" s="132">
        <v>0</v>
      </c>
      <c r="R146" s="132">
        <f t="shared" si="2"/>
        <v>0</v>
      </c>
      <c r="S146" s="132">
        <v>2E-3</v>
      </c>
      <c r="T146" s="133">
        <f t="shared" si="3"/>
        <v>0.51400000000000001</v>
      </c>
      <c r="AP146" s="134" t="s">
        <v>161</v>
      </c>
      <c r="AR146" s="134" t="s">
        <v>128</v>
      </c>
      <c r="AS146" s="134" t="s">
        <v>81</v>
      </c>
      <c r="AW146" s="14" t="s">
        <v>125</v>
      </c>
      <c r="BC146" s="135">
        <f t="shared" si="4"/>
        <v>0</v>
      </c>
      <c r="BD146" s="135">
        <f t="shared" si="5"/>
        <v>0</v>
      </c>
      <c r="BE146" s="135">
        <f t="shared" si="6"/>
        <v>0</v>
      </c>
      <c r="BF146" s="135">
        <f t="shared" si="7"/>
        <v>0</v>
      </c>
      <c r="BG146" s="135">
        <f t="shared" si="8"/>
        <v>0</v>
      </c>
      <c r="BH146" s="14" t="s">
        <v>79</v>
      </c>
      <c r="BI146" s="135">
        <f t="shared" si="9"/>
        <v>0</v>
      </c>
      <c r="BJ146" s="14" t="s">
        <v>161</v>
      </c>
      <c r="BK146" s="134" t="s">
        <v>168</v>
      </c>
    </row>
    <row r="147" spans="2:63" s="1" customFormat="1" ht="16.5" customHeight="1" x14ac:dyDescent="0.2">
      <c r="B147" s="122"/>
      <c r="C147" s="123" t="s">
        <v>169</v>
      </c>
      <c r="D147" s="123" t="s">
        <v>128</v>
      </c>
      <c r="E147" s="124" t="s">
        <v>170</v>
      </c>
      <c r="F147" s="125" t="s">
        <v>171</v>
      </c>
      <c r="G147" s="126" t="s">
        <v>131</v>
      </c>
      <c r="H147" s="127">
        <v>40.6</v>
      </c>
      <c r="I147" s="128"/>
      <c r="J147" s="128">
        <f t="shared" si="0"/>
        <v>0</v>
      </c>
      <c r="K147" s="129"/>
      <c r="L147" s="26"/>
      <c r="M147" s="130" t="s">
        <v>1</v>
      </c>
      <c r="N147" s="131" t="s">
        <v>36</v>
      </c>
      <c r="O147" s="132">
        <v>0</v>
      </c>
      <c r="P147" s="132">
        <f t="shared" si="1"/>
        <v>0</v>
      </c>
      <c r="Q147" s="132">
        <v>0</v>
      </c>
      <c r="R147" s="132">
        <f t="shared" si="2"/>
        <v>0</v>
      </c>
      <c r="S147" s="132">
        <v>2E-3</v>
      </c>
      <c r="T147" s="133">
        <f t="shared" si="3"/>
        <v>8.1200000000000008E-2</v>
      </c>
      <c r="AP147" s="134" t="s">
        <v>132</v>
      </c>
      <c r="AR147" s="134" t="s">
        <v>128</v>
      </c>
      <c r="AS147" s="134" t="s">
        <v>81</v>
      </c>
      <c r="AW147" s="14" t="s">
        <v>125</v>
      </c>
      <c r="BC147" s="135">
        <f t="shared" si="4"/>
        <v>0</v>
      </c>
      <c r="BD147" s="135">
        <f t="shared" si="5"/>
        <v>0</v>
      </c>
      <c r="BE147" s="135">
        <f t="shared" si="6"/>
        <v>0</v>
      </c>
      <c r="BF147" s="135">
        <f t="shared" si="7"/>
        <v>0</v>
      </c>
      <c r="BG147" s="135">
        <f t="shared" si="8"/>
        <v>0</v>
      </c>
      <c r="BH147" s="14" t="s">
        <v>79</v>
      </c>
      <c r="BI147" s="135">
        <f t="shared" si="9"/>
        <v>0</v>
      </c>
      <c r="BJ147" s="14" t="s">
        <v>132</v>
      </c>
      <c r="BK147" s="134" t="s">
        <v>172</v>
      </c>
    </row>
    <row r="148" spans="2:63" s="1" customFormat="1" ht="19.5" x14ac:dyDescent="0.2">
      <c r="B148" s="26"/>
      <c r="D148" s="136" t="s">
        <v>133</v>
      </c>
      <c r="F148" s="137" t="s">
        <v>173</v>
      </c>
      <c r="L148" s="26"/>
      <c r="M148" s="138"/>
      <c r="T148" s="50"/>
      <c r="AR148" s="14" t="s">
        <v>133</v>
      </c>
      <c r="AS148" s="14" t="s">
        <v>81</v>
      </c>
    </row>
    <row r="149" spans="2:63" s="11" customFormat="1" ht="22.9" customHeight="1" x14ac:dyDescent="0.2">
      <c r="B149" s="111"/>
      <c r="D149" s="112" t="s">
        <v>70</v>
      </c>
      <c r="E149" s="120" t="s">
        <v>174</v>
      </c>
      <c r="F149" s="120" t="s">
        <v>175</v>
      </c>
      <c r="J149" s="121">
        <f>BI149</f>
        <v>0</v>
      </c>
      <c r="L149" s="111"/>
      <c r="M149" s="115"/>
      <c r="P149" s="116">
        <f>SUM(P150:P154)</f>
        <v>18.303350000000005</v>
      </c>
      <c r="R149" s="116">
        <f>SUM(R150:R154)</f>
        <v>0</v>
      </c>
      <c r="T149" s="117">
        <f>SUM(T150:T154)</f>
        <v>0</v>
      </c>
      <c r="AP149" s="112" t="s">
        <v>79</v>
      </c>
      <c r="AR149" s="118" t="s">
        <v>70</v>
      </c>
      <c r="AS149" s="118" t="s">
        <v>79</v>
      </c>
      <c r="AW149" s="112" t="s">
        <v>125</v>
      </c>
      <c r="BI149" s="119">
        <f>SUM(BI150:BI154)</f>
        <v>0</v>
      </c>
    </row>
    <row r="150" spans="2:63" s="1" customFormat="1" ht="24.2" customHeight="1" x14ac:dyDescent="0.2">
      <c r="B150" s="122"/>
      <c r="C150" s="123" t="s">
        <v>8</v>
      </c>
      <c r="D150" s="123" t="s">
        <v>128</v>
      </c>
      <c r="E150" s="124" t="s">
        <v>176</v>
      </c>
      <c r="F150" s="125" t="s">
        <v>177</v>
      </c>
      <c r="G150" s="126" t="s">
        <v>178</v>
      </c>
      <c r="H150" s="127">
        <v>9.7100000000000009</v>
      </c>
      <c r="I150" s="128"/>
      <c r="J150" s="128">
        <f>ROUND(I150*H150,2)</f>
        <v>0</v>
      </c>
      <c r="K150" s="129"/>
      <c r="L150" s="26"/>
      <c r="M150" s="130" t="s">
        <v>1</v>
      </c>
      <c r="N150" s="131" t="s">
        <v>36</v>
      </c>
      <c r="O150" s="132">
        <v>1.58</v>
      </c>
      <c r="P150" s="132">
        <f>O150*H150</f>
        <v>15.341800000000003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P150" s="134" t="s">
        <v>132</v>
      </c>
      <c r="AR150" s="134" t="s">
        <v>128</v>
      </c>
      <c r="AS150" s="134" t="s">
        <v>81</v>
      </c>
      <c r="AW150" s="14" t="s">
        <v>125</v>
      </c>
      <c r="BC150" s="135">
        <f>IF(N150="základní",J150,0)</f>
        <v>0</v>
      </c>
      <c r="BD150" s="135">
        <f>IF(N150="snížená",J150,0)</f>
        <v>0</v>
      </c>
      <c r="BE150" s="135">
        <f>IF(N150="zákl. přenesená",J150,0)</f>
        <v>0</v>
      </c>
      <c r="BF150" s="135">
        <f>IF(N150="sníž. přenesená",J150,0)</f>
        <v>0</v>
      </c>
      <c r="BG150" s="135">
        <f>IF(N150="nulová",J150,0)</f>
        <v>0</v>
      </c>
      <c r="BH150" s="14" t="s">
        <v>79</v>
      </c>
      <c r="BI150" s="135">
        <f>ROUND(I150*H150,2)</f>
        <v>0</v>
      </c>
      <c r="BJ150" s="14" t="s">
        <v>132</v>
      </c>
      <c r="BK150" s="134" t="s">
        <v>179</v>
      </c>
    </row>
    <row r="151" spans="2:63" s="1" customFormat="1" ht="24.2" customHeight="1" x14ac:dyDescent="0.2">
      <c r="B151" s="122"/>
      <c r="C151" s="123" t="s">
        <v>180</v>
      </c>
      <c r="D151" s="123" t="s">
        <v>128</v>
      </c>
      <c r="E151" s="124" t="s">
        <v>181</v>
      </c>
      <c r="F151" s="125" t="s">
        <v>182</v>
      </c>
      <c r="G151" s="126" t="s">
        <v>178</v>
      </c>
      <c r="H151" s="127">
        <v>9.7100000000000009</v>
      </c>
      <c r="I151" s="128"/>
      <c r="J151" s="128">
        <f>ROUND(I151*H151,2)</f>
        <v>0</v>
      </c>
      <c r="K151" s="129"/>
      <c r="L151" s="26"/>
      <c r="M151" s="130" t="s">
        <v>1</v>
      </c>
      <c r="N151" s="131" t="s">
        <v>36</v>
      </c>
      <c r="O151" s="132">
        <v>0.125</v>
      </c>
      <c r="P151" s="132">
        <f>O151*H151</f>
        <v>1.2137500000000001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P151" s="134" t="s">
        <v>132</v>
      </c>
      <c r="AR151" s="134" t="s">
        <v>128</v>
      </c>
      <c r="AS151" s="134" t="s">
        <v>81</v>
      </c>
      <c r="AW151" s="14" t="s">
        <v>125</v>
      </c>
      <c r="BC151" s="135">
        <f>IF(N151="základní",J151,0)</f>
        <v>0</v>
      </c>
      <c r="BD151" s="135">
        <f>IF(N151="snížená",J151,0)</f>
        <v>0</v>
      </c>
      <c r="BE151" s="135">
        <f>IF(N151="zákl. přenesená",J151,0)</f>
        <v>0</v>
      </c>
      <c r="BF151" s="135">
        <f>IF(N151="sníž. přenesená",J151,0)</f>
        <v>0</v>
      </c>
      <c r="BG151" s="135">
        <f>IF(N151="nulová",J151,0)</f>
        <v>0</v>
      </c>
      <c r="BH151" s="14" t="s">
        <v>79</v>
      </c>
      <c r="BI151" s="135">
        <f>ROUND(I151*H151,2)</f>
        <v>0</v>
      </c>
      <c r="BJ151" s="14" t="s">
        <v>132</v>
      </c>
      <c r="BK151" s="134" t="s">
        <v>183</v>
      </c>
    </row>
    <row r="152" spans="2:63" s="1" customFormat="1" ht="24.2" customHeight="1" x14ac:dyDescent="0.2">
      <c r="B152" s="122"/>
      <c r="C152" s="123" t="s">
        <v>158</v>
      </c>
      <c r="D152" s="123" t="s">
        <v>128</v>
      </c>
      <c r="E152" s="124" t="s">
        <v>184</v>
      </c>
      <c r="F152" s="125" t="s">
        <v>185</v>
      </c>
      <c r="G152" s="126" t="s">
        <v>178</v>
      </c>
      <c r="H152" s="127">
        <v>291.3</v>
      </c>
      <c r="I152" s="128"/>
      <c r="J152" s="128">
        <f>ROUND(I152*H152,2)</f>
        <v>0</v>
      </c>
      <c r="K152" s="129"/>
      <c r="L152" s="26"/>
      <c r="M152" s="130" t="s">
        <v>1</v>
      </c>
      <c r="N152" s="131" t="s">
        <v>36</v>
      </c>
      <c r="O152" s="132">
        <v>6.0000000000000001E-3</v>
      </c>
      <c r="P152" s="132">
        <f>O152*H152</f>
        <v>1.7478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P152" s="134" t="s">
        <v>132</v>
      </c>
      <c r="AR152" s="134" t="s">
        <v>128</v>
      </c>
      <c r="AS152" s="134" t="s">
        <v>81</v>
      </c>
      <c r="AW152" s="14" t="s">
        <v>125</v>
      </c>
      <c r="BC152" s="135">
        <f>IF(N152="základní",J152,0)</f>
        <v>0</v>
      </c>
      <c r="BD152" s="135">
        <f>IF(N152="snížená",J152,0)</f>
        <v>0</v>
      </c>
      <c r="BE152" s="135">
        <f>IF(N152="zákl. přenesená",J152,0)</f>
        <v>0</v>
      </c>
      <c r="BF152" s="135">
        <f>IF(N152="sníž. přenesená",J152,0)</f>
        <v>0</v>
      </c>
      <c r="BG152" s="135">
        <f>IF(N152="nulová",J152,0)</f>
        <v>0</v>
      </c>
      <c r="BH152" s="14" t="s">
        <v>79</v>
      </c>
      <c r="BI152" s="135">
        <f>ROUND(I152*H152,2)</f>
        <v>0</v>
      </c>
      <c r="BJ152" s="14" t="s">
        <v>132</v>
      </c>
      <c r="BK152" s="134" t="s">
        <v>186</v>
      </c>
    </row>
    <row r="153" spans="2:63" s="12" customFormat="1" x14ac:dyDescent="0.2">
      <c r="B153" s="139"/>
      <c r="D153" s="136" t="s">
        <v>187</v>
      </c>
      <c r="F153" s="140" t="s">
        <v>188</v>
      </c>
      <c r="H153" s="141">
        <v>291.3</v>
      </c>
      <c r="L153" s="139"/>
      <c r="M153" s="142"/>
      <c r="T153" s="143"/>
      <c r="AR153" s="144" t="s">
        <v>187</v>
      </c>
      <c r="AS153" s="144" t="s">
        <v>81</v>
      </c>
      <c r="AT153" s="12" t="s">
        <v>81</v>
      </c>
      <c r="AU153" s="12" t="s">
        <v>3</v>
      </c>
      <c r="AV153" s="12" t="s">
        <v>79</v>
      </c>
      <c r="AW153" s="144" t="s">
        <v>125</v>
      </c>
    </row>
    <row r="154" spans="2:63" s="1" customFormat="1" ht="33" customHeight="1" x14ac:dyDescent="0.2">
      <c r="B154" s="122"/>
      <c r="C154" s="123" t="s">
        <v>189</v>
      </c>
      <c r="D154" s="123" t="s">
        <v>128</v>
      </c>
      <c r="E154" s="124" t="s">
        <v>190</v>
      </c>
      <c r="F154" s="125" t="s">
        <v>191</v>
      </c>
      <c r="G154" s="126" t="s">
        <v>178</v>
      </c>
      <c r="H154" s="127">
        <v>9.7100000000000009</v>
      </c>
      <c r="I154" s="128"/>
      <c r="J154" s="128">
        <f>ROUND(I154*H154,2)</f>
        <v>0</v>
      </c>
      <c r="K154" s="129"/>
      <c r="L154" s="26"/>
      <c r="M154" s="130" t="s">
        <v>1</v>
      </c>
      <c r="N154" s="131" t="s">
        <v>36</v>
      </c>
      <c r="O154" s="132">
        <v>0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P154" s="134" t="s">
        <v>132</v>
      </c>
      <c r="AR154" s="134" t="s">
        <v>128</v>
      </c>
      <c r="AS154" s="134" t="s">
        <v>81</v>
      </c>
      <c r="AW154" s="14" t="s">
        <v>125</v>
      </c>
      <c r="BC154" s="135">
        <f>IF(N154="základní",J154,0)</f>
        <v>0</v>
      </c>
      <c r="BD154" s="135">
        <f>IF(N154="snížená",J154,0)</f>
        <v>0</v>
      </c>
      <c r="BE154" s="135">
        <f>IF(N154="zákl. přenesená",J154,0)</f>
        <v>0</v>
      </c>
      <c r="BF154" s="135">
        <f>IF(N154="sníž. přenesená",J154,0)</f>
        <v>0</v>
      </c>
      <c r="BG154" s="135">
        <f>IF(N154="nulová",J154,0)</f>
        <v>0</v>
      </c>
      <c r="BH154" s="14" t="s">
        <v>79</v>
      </c>
      <c r="BI154" s="135">
        <f>ROUND(I154*H154,2)</f>
        <v>0</v>
      </c>
      <c r="BJ154" s="14" t="s">
        <v>132</v>
      </c>
      <c r="BK154" s="134" t="s">
        <v>192</v>
      </c>
    </row>
    <row r="155" spans="2:63" s="11" customFormat="1" ht="22.9" customHeight="1" x14ac:dyDescent="0.2">
      <c r="B155" s="111"/>
      <c r="D155" s="112" t="s">
        <v>70</v>
      </c>
      <c r="E155" s="120" t="s">
        <v>162</v>
      </c>
      <c r="F155" s="120" t="s">
        <v>193</v>
      </c>
      <c r="J155" s="121">
        <f>BI155</f>
        <v>0</v>
      </c>
      <c r="L155" s="111"/>
      <c r="M155" s="115"/>
      <c r="P155" s="116">
        <f>SUM(P156:P158)</f>
        <v>84.205000000000013</v>
      </c>
      <c r="R155" s="116">
        <f>SUM(R156:R158)</f>
        <v>1.0280000000000001E-2</v>
      </c>
      <c r="T155" s="117">
        <f>SUM(T156:T158)</f>
        <v>0</v>
      </c>
      <c r="AP155" s="112" t="s">
        <v>79</v>
      </c>
      <c r="AR155" s="118" t="s">
        <v>70</v>
      </c>
      <c r="AS155" s="118" t="s">
        <v>79</v>
      </c>
      <c r="AW155" s="112" t="s">
        <v>125</v>
      </c>
      <c r="BI155" s="119">
        <f>SUM(BI156:BI158)</f>
        <v>0</v>
      </c>
    </row>
    <row r="156" spans="2:63" s="1" customFormat="1" ht="24.2" customHeight="1" x14ac:dyDescent="0.2">
      <c r="B156" s="122"/>
      <c r="C156" s="123" t="s">
        <v>161</v>
      </c>
      <c r="D156" s="123" t="s">
        <v>128</v>
      </c>
      <c r="E156" s="124" t="s">
        <v>194</v>
      </c>
      <c r="F156" s="125" t="s">
        <v>195</v>
      </c>
      <c r="G156" s="126" t="s">
        <v>196</v>
      </c>
      <c r="H156" s="127">
        <v>1</v>
      </c>
      <c r="I156" s="128"/>
      <c r="J156" s="128">
        <f>ROUND(I156*H156,2)</f>
        <v>0</v>
      </c>
      <c r="K156" s="129"/>
      <c r="L156" s="26"/>
      <c r="M156" s="130" t="s">
        <v>1</v>
      </c>
      <c r="N156" s="131" t="s">
        <v>36</v>
      </c>
      <c r="O156" s="132">
        <v>5.0490000000000004</v>
      </c>
      <c r="P156" s="132">
        <f>O156*H156</f>
        <v>5.0490000000000004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P156" s="134" t="s">
        <v>132</v>
      </c>
      <c r="AR156" s="134" t="s">
        <v>128</v>
      </c>
      <c r="AS156" s="134" t="s">
        <v>81</v>
      </c>
      <c r="AW156" s="14" t="s">
        <v>125</v>
      </c>
      <c r="BC156" s="135">
        <f>IF(N156="základní",J156,0)</f>
        <v>0</v>
      </c>
      <c r="BD156" s="135">
        <f>IF(N156="snížená",J156,0)</f>
        <v>0</v>
      </c>
      <c r="BE156" s="135">
        <f>IF(N156="zákl. přenesená",J156,0)</f>
        <v>0</v>
      </c>
      <c r="BF156" s="135">
        <f>IF(N156="sníž. přenesená",J156,0)</f>
        <v>0</v>
      </c>
      <c r="BG156" s="135">
        <f>IF(N156="nulová",J156,0)</f>
        <v>0</v>
      </c>
      <c r="BH156" s="14" t="s">
        <v>79</v>
      </c>
      <c r="BI156" s="135">
        <f>ROUND(I156*H156,2)</f>
        <v>0</v>
      </c>
      <c r="BJ156" s="14" t="s">
        <v>132</v>
      </c>
      <c r="BK156" s="134" t="s">
        <v>197</v>
      </c>
    </row>
    <row r="157" spans="2:63" s="1" customFormat="1" ht="24.2" customHeight="1" x14ac:dyDescent="0.2">
      <c r="B157" s="122"/>
      <c r="C157" s="123" t="s">
        <v>198</v>
      </c>
      <c r="D157" s="123" t="s">
        <v>128</v>
      </c>
      <c r="E157" s="124" t="s">
        <v>199</v>
      </c>
      <c r="F157" s="125" t="s">
        <v>200</v>
      </c>
      <c r="G157" s="126" t="s">
        <v>131</v>
      </c>
      <c r="H157" s="127">
        <v>257</v>
      </c>
      <c r="I157" s="128"/>
      <c r="J157" s="128">
        <f>ROUND(I157*H157,2)</f>
        <v>0</v>
      </c>
      <c r="K157" s="129"/>
      <c r="L157" s="26"/>
      <c r="M157" s="130" t="s">
        <v>1</v>
      </c>
      <c r="N157" s="131" t="s">
        <v>36</v>
      </c>
      <c r="O157" s="132">
        <v>0.308</v>
      </c>
      <c r="P157" s="132">
        <f>O157*H157</f>
        <v>79.156000000000006</v>
      </c>
      <c r="Q157" s="132">
        <v>4.0000000000000003E-5</v>
      </c>
      <c r="R157" s="132">
        <f>Q157*H157</f>
        <v>1.0280000000000001E-2</v>
      </c>
      <c r="S157" s="132">
        <v>0</v>
      </c>
      <c r="T157" s="133">
        <f>S157*H157</f>
        <v>0</v>
      </c>
      <c r="AP157" s="134" t="s">
        <v>132</v>
      </c>
      <c r="AR157" s="134" t="s">
        <v>128</v>
      </c>
      <c r="AS157" s="134" t="s">
        <v>81</v>
      </c>
      <c r="AW157" s="14" t="s">
        <v>125</v>
      </c>
      <c r="BC157" s="135">
        <f>IF(N157="základní",J157,0)</f>
        <v>0</v>
      </c>
      <c r="BD157" s="135">
        <f>IF(N157="snížená",J157,0)</f>
        <v>0</v>
      </c>
      <c r="BE157" s="135">
        <f>IF(N157="zákl. přenesená",J157,0)</f>
        <v>0</v>
      </c>
      <c r="BF157" s="135">
        <f>IF(N157="sníž. přenesená",J157,0)</f>
        <v>0</v>
      </c>
      <c r="BG157" s="135">
        <f>IF(N157="nulová",J157,0)</f>
        <v>0</v>
      </c>
      <c r="BH157" s="14" t="s">
        <v>79</v>
      </c>
      <c r="BI157" s="135">
        <f>ROUND(I157*H157,2)</f>
        <v>0</v>
      </c>
      <c r="BJ157" s="14" t="s">
        <v>132</v>
      </c>
      <c r="BK157" s="134" t="s">
        <v>201</v>
      </c>
    </row>
    <row r="158" spans="2:63" s="1" customFormat="1" ht="16.5" customHeight="1" x14ac:dyDescent="0.2">
      <c r="B158" s="122"/>
      <c r="C158" s="123" t="s">
        <v>165</v>
      </c>
      <c r="D158" s="123" t="s">
        <v>128</v>
      </c>
      <c r="E158" s="124" t="s">
        <v>202</v>
      </c>
      <c r="F158" s="125" t="s">
        <v>203</v>
      </c>
      <c r="G158" s="126" t="s">
        <v>196</v>
      </c>
      <c r="H158" s="127">
        <v>1</v>
      </c>
      <c r="I158" s="128"/>
      <c r="J158" s="128">
        <f>ROUND(I158*H158,2)</f>
        <v>0</v>
      </c>
      <c r="K158" s="129"/>
      <c r="L158" s="26"/>
      <c r="M158" s="130" t="s">
        <v>1</v>
      </c>
      <c r="N158" s="131" t="s">
        <v>36</v>
      </c>
      <c r="O158" s="132">
        <v>0</v>
      </c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P158" s="134" t="s">
        <v>132</v>
      </c>
      <c r="AR158" s="134" t="s">
        <v>128</v>
      </c>
      <c r="AS158" s="134" t="s">
        <v>81</v>
      </c>
      <c r="AW158" s="14" t="s">
        <v>125</v>
      </c>
      <c r="BC158" s="135">
        <f>IF(N158="základní",J158,0)</f>
        <v>0</v>
      </c>
      <c r="BD158" s="135">
        <f>IF(N158="snížená",J158,0)</f>
        <v>0</v>
      </c>
      <c r="BE158" s="135">
        <f>IF(N158="zákl. přenesená",J158,0)</f>
        <v>0</v>
      </c>
      <c r="BF158" s="135">
        <f>IF(N158="sníž. přenesená",J158,0)</f>
        <v>0</v>
      </c>
      <c r="BG158" s="135">
        <f>IF(N158="nulová",J158,0)</f>
        <v>0</v>
      </c>
      <c r="BH158" s="14" t="s">
        <v>79</v>
      </c>
      <c r="BI158" s="135">
        <f>ROUND(I158*H158,2)</f>
        <v>0</v>
      </c>
      <c r="BJ158" s="14" t="s">
        <v>132</v>
      </c>
      <c r="BK158" s="134" t="s">
        <v>204</v>
      </c>
    </row>
    <row r="159" spans="2:63" s="11" customFormat="1" ht="25.9" customHeight="1" x14ac:dyDescent="0.2">
      <c r="B159" s="111"/>
      <c r="D159" s="112" t="s">
        <v>70</v>
      </c>
      <c r="E159" s="113" t="s">
        <v>205</v>
      </c>
      <c r="F159" s="113" t="s">
        <v>206</v>
      </c>
      <c r="J159" s="114">
        <f>BI159</f>
        <v>0</v>
      </c>
      <c r="L159" s="111"/>
      <c r="M159" s="115"/>
      <c r="P159" s="116">
        <f>P160+P178+P184+P194+P224+P229+P243+P252</f>
        <v>167.18655999999999</v>
      </c>
      <c r="R159" s="116">
        <f>R160+R178+R184+R194+R224+R229+R243+R252</f>
        <v>4.8844239999999992</v>
      </c>
      <c r="T159" s="117">
        <f>T160+T178+T184+T194+T224+T229+T243+T252</f>
        <v>2.64E-3</v>
      </c>
      <c r="AP159" s="112" t="s">
        <v>81</v>
      </c>
      <c r="AR159" s="118" t="s">
        <v>70</v>
      </c>
      <c r="AS159" s="118" t="s">
        <v>71</v>
      </c>
      <c r="AW159" s="112" t="s">
        <v>125</v>
      </c>
      <c r="BI159" s="119">
        <f>BI160+BI178+BI184+BI194+BI224+BI229+BI243+BI252</f>
        <v>0</v>
      </c>
    </row>
    <row r="160" spans="2:63" s="11" customFormat="1" ht="22.9" customHeight="1" x14ac:dyDescent="0.2">
      <c r="B160" s="111"/>
      <c r="D160" s="112" t="s">
        <v>70</v>
      </c>
      <c r="E160" s="120" t="s">
        <v>207</v>
      </c>
      <c r="F160" s="120" t="s">
        <v>208</v>
      </c>
      <c r="J160" s="121">
        <f>BI160</f>
        <v>0</v>
      </c>
      <c r="L160" s="111"/>
      <c r="M160" s="115"/>
      <c r="P160" s="116">
        <f>SUM(P161:P177)</f>
        <v>0</v>
      </c>
      <c r="R160" s="116">
        <f>SUM(R161:R177)</f>
        <v>2.7848099999999998</v>
      </c>
      <c r="T160" s="117">
        <f>SUM(T161:T177)</f>
        <v>0</v>
      </c>
      <c r="AP160" s="112" t="s">
        <v>81</v>
      </c>
      <c r="AR160" s="118" t="s">
        <v>70</v>
      </c>
      <c r="AS160" s="118" t="s">
        <v>79</v>
      </c>
      <c r="AW160" s="112" t="s">
        <v>125</v>
      </c>
      <c r="BI160" s="119">
        <f>SUM(BI161:BI177)</f>
        <v>0</v>
      </c>
    </row>
    <row r="161" spans="2:63" s="1" customFormat="1" ht="16.5" customHeight="1" x14ac:dyDescent="0.2">
      <c r="B161" s="122"/>
      <c r="C161" s="123" t="s">
        <v>209</v>
      </c>
      <c r="D161" s="123" t="s">
        <v>128</v>
      </c>
      <c r="E161" s="124" t="s">
        <v>210</v>
      </c>
      <c r="F161" s="125" t="s">
        <v>211</v>
      </c>
      <c r="G161" s="126" t="s">
        <v>131</v>
      </c>
      <c r="H161" s="127">
        <v>17.2</v>
      </c>
      <c r="I161" s="128"/>
      <c r="J161" s="128">
        <f>ROUND(I161*H161,2)</f>
        <v>0</v>
      </c>
      <c r="K161" s="129"/>
      <c r="L161" s="26"/>
      <c r="M161" s="130" t="s">
        <v>1</v>
      </c>
      <c r="N161" s="131" t="s">
        <v>36</v>
      </c>
      <c r="O161" s="132">
        <v>0</v>
      </c>
      <c r="P161" s="132">
        <f>O161*H161</f>
        <v>0</v>
      </c>
      <c r="Q161" s="132">
        <v>6.5000000000000002E-2</v>
      </c>
      <c r="R161" s="132">
        <f>Q161*H161</f>
        <v>1.1179999999999999</v>
      </c>
      <c r="S161" s="132">
        <v>0</v>
      </c>
      <c r="T161" s="133">
        <f>S161*H161</f>
        <v>0</v>
      </c>
      <c r="AP161" s="134" t="s">
        <v>132</v>
      </c>
      <c r="AR161" s="134" t="s">
        <v>128</v>
      </c>
      <c r="AS161" s="134" t="s">
        <v>81</v>
      </c>
      <c r="AW161" s="14" t="s">
        <v>125</v>
      </c>
      <c r="BC161" s="135">
        <f>IF(N161="základní",J161,0)</f>
        <v>0</v>
      </c>
      <c r="BD161" s="135">
        <f>IF(N161="snížená",J161,0)</f>
        <v>0</v>
      </c>
      <c r="BE161" s="135">
        <f>IF(N161="zákl. přenesená",J161,0)</f>
        <v>0</v>
      </c>
      <c r="BF161" s="135">
        <f>IF(N161="sníž. přenesená",J161,0)</f>
        <v>0</v>
      </c>
      <c r="BG161" s="135">
        <f>IF(N161="nulová",J161,0)</f>
        <v>0</v>
      </c>
      <c r="BH161" s="14" t="s">
        <v>79</v>
      </c>
      <c r="BI161" s="135">
        <f>ROUND(I161*H161,2)</f>
        <v>0</v>
      </c>
      <c r="BJ161" s="14" t="s">
        <v>132</v>
      </c>
      <c r="BK161" s="134" t="s">
        <v>212</v>
      </c>
    </row>
    <row r="162" spans="2:63" s="1" customFormat="1" ht="39" x14ac:dyDescent="0.2">
      <c r="B162" s="26"/>
      <c r="D162" s="136" t="s">
        <v>133</v>
      </c>
      <c r="F162" s="137" t="s">
        <v>213</v>
      </c>
      <c r="L162" s="26"/>
      <c r="M162" s="138"/>
      <c r="T162" s="50"/>
      <c r="AR162" s="14" t="s">
        <v>133</v>
      </c>
      <c r="AS162" s="14" t="s">
        <v>81</v>
      </c>
    </row>
    <row r="163" spans="2:63" s="1" customFormat="1" ht="16.5" customHeight="1" x14ac:dyDescent="0.2">
      <c r="B163" s="122"/>
      <c r="C163" s="123" t="s">
        <v>172</v>
      </c>
      <c r="D163" s="123" t="s">
        <v>128</v>
      </c>
      <c r="E163" s="124" t="s">
        <v>214</v>
      </c>
      <c r="F163" s="125" t="s">
        <v>215</v>
      </c>
      <c r="G163" s="126" t="s">
        <v>131</v>
      </c>
      <c r="H163" s="127">
        <v>19.38</v>
      </c>
      <c r="I163" s="128"/>
      <c r="J163" s="128">
        <f>ROUND(I163*H163,2)</f>
        <v>0</v>
      </c>
      <c r="K163" s="129"/>
      <c r="L163" s="26"/>
      <c r="M163" s="130" t="s">
        <v>1</v>
      </c>
      <c r="N163" s="131" t="s">
        <v>36</v>
      </c>
      <c r="O163" s="132">
        <v>0</v>
      </c>
      <c r="P163" s="132">
        <f>O163*H163</f>
        <v>0</v>
      </c>
      <c r="Q163" s="132">
        <v>3.2000000000000001E-2</v>
      </c>
      <c r="R163" s="132">
        <f>Q163*H163</f>
        <v>0.62015999999999993</v>
      </c>
      <c r="S163" s="132">
        <v>0</v>
      </c>
      <c r="T163" s="133">
        <f>S163*H163</f>
        <v>0</v>
      </c>
      <c r="AP163" s="134" t="s">
        <v>132</v>
      </c>
      <c r="AR163" s="134" t="s">
        <v>128</v>
      </c>
      <c r="AS163" s="134" t="s">
        <v>81</v>
      </c>
      <c r="AW163" s="14" t="s">
        <v>125</v>
      </c>
      <c r="BC163" s="135">
        <f>IF(N163="základní",J163,0)</f>
        <v>0</v>
      </c>
      <c r="BD163" s="135">
        <f>IF(N163="snížená",J163,0)</f>
        <v>0</v>
      </c>
      <c r="BE163" s="135">
        <f>IF(N163="zákl. přenesená",J163,0)</f>
        <v>0</v>
      </c>
      <c r="BF163" s="135">
        <f>IF(N163="sníž. přenesená",J163,0)</f>
        <v>0</v>
      </c>
      <c r="BG163" s="135">
        <f>IF(N163="nulová",J163,0)</f>
        <v>0</v>
      </c>
      <c r="BH163" s="14" t="s">
        <v>79</v>
      </c>
      <c r="BI163" s="135">
        <f>ROUND(I163*H163,2)</f>
        <v>0</v>
      </c>
      <c r="BJ163" s="14" t="s">
        <v>132</v>
      </c>
      <c r="BK163" s="134" t="s">
        <v>216</v>
      </c>
    </row>
    <row r="164" spans="2:63" s="1" customFormat="1" ht="19.5" x14ac:dyDescent="0.2">
      <c r="B164" s="26"/>
      <c r="D164" s="136" t="s">
        <v>133</v>
      </c>
      <c r="F164" s="137" t="s">
        <v>217</v>
      </c>
      <c r="L164" s="26"/>
      <c r="M164" s="138"/>
      <c r="T164" s="50"/>
      <c r="AR164" s="14" t="s">
        <v>133</v>
      </c>
      <c r="AS164" s="14" t="s">
        <v>81</v>
      </c>
    </row>
    <row r="165" spans="2:63" s="1" customFormat="1" ht="16.5" customHeight="1" x14ac:dyDescent="0.2">
      <c r="B165" s="122"/>
      <c r="C165" s="123" t="s">
        <v>7</v>
      </c>
      <c r="D165" s="123" t="s">
        <v>128</v>
      </c>
      <c r="E165" s="124" t="s">
        <v>218</v>
      </c>
      <c r="F165" s="125" t="s">
        <v>219</v>
      </c>
      <c r="G165" s="126" t="s">
        <v>131</v>
      </c>
      <c r="H165" s="127">
        <v>9.86</v>
      </c>
      <c r="I165" s="128"/>
      <c r="J165" s="128">
        <f>ROUND(I165*H165,2)</f>
        <v>0</v>
      </c>
      <c r="K165" s="129"/>
      <c r="L165" s="26"/>
      <c r="M165" s="130" t="s">
        <v>1</v>
      </c>
      <c r="N165" s="131" t="s">
        <v>36</v>
      </c>
      <c r="O165" s="132">
        <v>0</v>
      </c>
      <c r="P165" s="132">
        <f>O165*H165</f>
        <v>0</v>
      </c>
      <c r="Q165" s="132">
        <v>3.2000000000000001E-2</v>
      </c>
      <c r="R165" s="132">
        <f>Q165*H165</f>
        <v>0.31551999999999997</v>
      </c>
      <c r="S165" s="132">
        <v>0</v>
      </c>
      <c r="T165" s="133">
        <f>S165*H165</f>
        <v>0</v>
      </c>
      <c r="AP165" s="134" t="s">
        <v>132</v>
      </c>
      <c r="AR165" s="134" t="s">
        <v>128</v>
      </c>
      <c r="AS165" s="134" t="s">
        <v>81</v>
      </c>
      <c r="AW165" s="14" t="s">
        <v>125</v>
      </c>
      <c r="BC165" s="135">
        <f>IF(N165="základní",J165,0)</f>
        <v>0</v>
      </c>
      <c r="BD165" s="135">
        <f>IF(N165="snížená",J165,0)</f>
        <v>0</v>
      </c>
      <c r="BE165" s="135">
        <f>IF(N165="zákl. přenesená",J165,0)</f>
        <v>0</v>
      </c>
      <c r="BF165" s="135">
        <f>IF(N165="sníž. přenesená",J165,0)</f>
        <v>0</v>
      </c>
      <c r="BG165" s="135">
        <f>IF(N165="nulová",J165,0)</f>
        <v>0</v>
      </c>
      <c r="BH165" s="14" t="s">
        <v>79</v>
      </c>
      <c r="BI165" s="135">
        <f>ROUND(I165*H165,2)</f>
        <v>0</v>
      </c>
      <c r="BJ165" s="14" t="s">
        <v>132</v>
      </c>
      <c r="BK165" s="134" t="s">
        <v>220</v>
      </c>
    </row>
    <row r="166" spans="2:63" s="1" customFormat="1" ht="29.25" x14ac:dyDescent="0.2">
      <c r="B166" s="26"/>
      <c r="D166" s="136" t="s">
        <v>133</v>
      </c>
      <c r="F166" s="137" t="s">
        <v>221</v>
      </c>
      <c r="L166" s="26"/>
      <c r="M166" s="138"/>
      <c r="T166" s="50"/>
      <c r="AR166" s="14" t="s">
        <v>133</v>
      </c>
      <c r="AS166" s="14" t="s">
        <v>81</v>
      </c>
    </row>
    <row r="167" spans="2:63" s="1" customFormat="1" ht="16.5" customHeight="1" x14ac:dyDescent="0.2">
      <c r="B167" s="122"/>
      <c r="C167" s="123" t="s">
        <v>222</v>
      </c>
      <c r="D167" s="123" t="s">
        <v>128</v>
      </c>
      <c r="E167" s="124" t="s">
        <v>223</v>
      </c>
      <c r="F167" s="125" t="s">
        <v>224</v>
      </c>
      <c r="G167" s="126" t="s">
        <v>131</v>
      </c>
      <c r="H167" s="127">
        <v>15</v>
      </c>
      <c r="I167" s="128"/>
      <c r="J167" s="128">
        <f>ROUND(I167*H167,2)</f>
        <v>0</v>
      </c>
      <c r="K167" s="129"/>
      <c r="L167" s="26"/>
      <c r="M167" s="130" t="s">
        <v>1</v>
      </c>
      <c r="N167" s="131" t="s">
        <v>36</v>
      </c>
      <c r="O167" s="132">
        <v>0</v>
      </c>
      <c r="P167" s="132">
        <f>O167*H167</f>
        <v>0</v>
      </c>
      <c r="Q167" s="132">
        <v>3.2000000000000001E-2</v>
      </c>
      <c r="R167" s="132">
        <f>Q167*H167</f>
        <v>0.48</v>
      </c>
      <c r="S167" s="132">
        <v>0</v>
      </c>
      <c r="T167" s="133">
        <f>S167*H167</f>
        <v>0</v>
      </c>
      <c r="AP167" s="134" t="s">
        <v>132</v>
      </c>
      <c r="AR167" s="134" t="s">
        <v>128</v>
      </c>
      <c r="AS167" s="134" t="s">
        <v>81</v>
      </c>
      <c r="AW167" s="14" t="s">
        <v>125</v>
      </c>
      <c r="BC167" s="135">
        <f>IF(N167="základní",J167,0)</f>
        <v>0</v>
      </c>
      <c r="BD167" s="135">
        <f>IF(N167="snížená",J167,0)</f>
        <v>0</v>
      </c>
      <c r="BE167" s="135">
        <f>IF(N167="zákl. přenesená",J167,0)</f>
        <v>0</v>
      </c>
      <c r="BF167" s="135">
        <f>IF(N167="sníž. přenesená",J167,0)</f>
        <v>0</v>
      </c>
      <c r="BG167" s="135">
        <f>IF(N167="nulová",J167,0)</f>
        <v>0</v>
      </c>
      <c r="BH167" s="14" t="s">
        <v>79</v>
      </c>
      <c r="BI167" s="135">
        <f>ROUND(I167*H167,2)</f>
        <v>0</v>
      </c>
      <c r="BJ167" s="14" t="s">
        <v>132</v>
      </c>
      <c r="BK167" s="134" t="s">
        <v>225</v>
      </c>
    </row>
    <row r="168" spans="2:63" s="1" customFormat="1" ht="19.5" x14ac:dyDescent="0.2">
      <c r="B168" s="26"/>
      <c r="D168" s="136" t="s">
        <v>133</v>
      </c>
      <c r="F168" s="137" t="s">
        <v>226</v>
      </c>
      <c r="L168" s="26"/>
      <c r="M168" s="138"/>
      <c r="T168" s="50"/>
      <c r="AR168" s="14" t="s">
        <v>133</v>
      </c>
      <c r="AS168" s="14" t="s">
        <v>81</v>
      </c>
    </row>
    <row r="169" spans="2:63" s="1" customFormat="1" ht="16.5" customHeight="1" x14ac:dyDescent="0.2">
      <c r="B169" s="122"/>
      <c r="C169" s="123" t="s">
        <v>227</v>
      </c>
      <c r="D169" s="123" t="s">
        <v>128</v>
      </c>
      <c r="E169" s="124" t="s">
        <v>228</v>
      </c>
      <c r="F169" s="125" t="s">
        <v>229</v>
      </c>
      <c r="G169" s="126" t="s">
        <v>230</v>
      </c>
      <c r="H169" s="127">
        <v>8.49</v>
      </c>
      <c r="I169" s="128"/>
      <c r="J169" s="128">
        <f>ROUND(I169*H169,2)</f>
        <v>0</v>
      </c>
      <c r="K169" s="129"/>
      <c r="L169" s="26"/>
      <c r="M169" s="130" t="s">
        <v>1</v>
      </c>
      <c r="N169" s="131" t="s">
        <v>36</v>
      </c>
      <c r="O169" s="132">
        <v>0</v>
      </c>
      <c r="P169" s="132">
        <f>O169*H169</f>
        <v>0</v>
      </c>
      <c r="Q169" s="132">
        <v>0.01</v>
      </c>
      <c r="R169" s="132">
        <f>Q169*H169</f>
        <v>8.4900000000000003E-2</v>
      </c>
      <c r="S169" s="132">
        <v>0</v>
      </c>
      <c r="T169" s="133">
        <f>S169*H169</f>
        <v>0</v>
      </c>
      <c r="AP169" s="134" t="s">
        <v>132</v>
      </c>
      <c r="AR169" s="134" t="s">
        <v>128</v>
      </c>
      <c r="AS169" s="134" t="s">
        <v>81</v>
      </c>
      <c r="AW169" s="14" t="s">
        <v>125</v>
      </c>
      <c r="BC169" s="135">
        <f>IF(N169="základní",J169,0)</f>
        <v>0</v>
      </c>
      <c r="BD169" s="135">
        <f>IF(N169="snížená",J169,0)</f>
        <v>0</v>
      </c>
      <c r="BE169" s="135">
        <f>IF(N169="zákl. přenesená",J169,0)</f>
        <v>0</v>
      </c>
      <c r="BF169" s="135">
        <f>IF(N169="sníž. přenesená",J169,0)</f>
        <v>0</v>
      </c>
      <c r="BG169" s="135">
        <f>IF(N169="nulová",J169,0)</f>
        <v>0</v>
      </c>
      <c r="BH169" s="14" t="s">
        <v>79</v>
      </c>
      <c r="BI169" s="135">
        <f>ROUND(I169*H169,2)</f>
        <v>0</v>
      </c>
      <c r="BJ169" s="14" t="s">
        <v>132</v>
      </c>
      <c r="BK169" s="134" t="s">
        <v>231</v>
      </c>
    </row>
    <row r="170" spans="2:63" s="1" customFormat="1" ht="19.5" x14ac:dyDescent="0.2">
      <c r="B170" s="26"/>
      <c r="D170" s="136" t="s">
        <v>133</v>
      </c>
      <c r="F170" s="137" t="s">
        <v>232</v>
      </c>
      <c r="L170" s="26"/>
      <c r="M170" s="138"/>
      <c r="T170" s="50"/>
      <c r="AR170" s="14" t="s">
        <v>133</v>
      </c>
      <c r="AS170" s="14" t="s">
        <v>81</v>
      </c>
    </row>
    <row r="171" spans="2:63" s="1" customFormat="1" ht="16.5" customHeight="1" x14ac:dyDescent="0.2">
      <c r="B171" s="122"/>
      <c r="C171" s="123" t="s">
        <v>233</v>
      </c>
      <c r="D171" s="123" t="s">
        <v>128</v>
      </c>
      <c r="E171" s="124" t="s">
        <v>234</v>
      </c>
      <c r="F171" s="125" t="s">
        <v>235</v>
      </c>
      <c r="G171" s="126" t="s">
        <v>230</v>
      </c>
      <c r="H171" s="127">
        <v>51.7</v>
      </c>
      <c r="I171" s="128"/>
      <c r="J171" s="128">
        <f>ROUND(I171*H171,2)</f>
        <v>0</v>
      </c>
      <c r="K171" s="129"/>
      <c r="L171" s="26"/>
      <c r="M171" s="130" t="s">
        <v>1</v>
      </c>
      <c r="N171" s="131" t="s">
        <v>36</v>
      </c>
      <c r="O171" s="132">
        <v>0</v>
      </c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P171" s="134" t="s">
        <v>132</v>
      </c>
      <c r="AR171" s="134" t="s">
        <v>128</v>
      </c>
      <c r="AS171" s="134" t="s">
        <v>81</v>
      </c>
      <c r="AW171" s="14" t="s">
        <v>125</v>
      </c>
      <c r="BC171" s="135">
        <f>IF(N171="základní",J171,0)</f>
        <v>0</v>
      </c>
      <c r="BD171" s="135">
        <f>IF(N171="snížená",J171,0)</f>
        <v>0</v>
      </c>
      <c r="BE171" s="135">
        <f>IF(N171="zákl. přenesená",J171,0)</f>
        <v>0</v>
      </c>
      <c r="BF171" s="135">
        <f>IF(N171="sníž. přenesená",J171,0)</f>
        <v>0</v>
      </c>
      <c r="BG171" s="135">
        <f>IF(N171="nulová",J171,0)</f>
        <v>0</v>
      </c>
      <c r="BH171" s="14" t="s">
        <v>79</v>
      </c>
      <c r="BI171" s="135">
        <f>ROUND(I171*H171,2)</f>
        <v>0</v>
      </c>
      <c r="BJ171" s="14" t="s">
        <v>132</v>
      </c>
      <c r="BK171" s="134" t="s">
        <v>236</v>
      </c>
    </row>
    <row r="172" spans="2:63" s="1" customFormat="1" ht="16.5" customHeight="1" x14ac:dyDescent="0.2">
      <c r="B172" s="122"/>
      <c r="C172" s="123" t="s">
        <v>237</v>
      </c>
      <c r="D172" s="123" t="s">
        <v>128</v>
      </c>
      <c r="E172" s="124" t="s">
        <v>238</v>
      </c>
      <c r="F172" s="125" t="s">
        <v>239</v>
      </c>
      <c r="G172" s="126" t="s">
        <v>154</v>
      </c>
      <c r="H172" s="127">
        <v>54</v>
      </c>
      <c r="I172" s="128"/>
      <c r="J172" s="128">
        <f>ROUND(I172*H172,2)</f>
        <v>0</v>
      </c>
      <c r="K172" s="129"/>
      <c r="L172" s="26"/>
      <c r="M172" s="130" t="s">
        <v>1</v>
      </c>
      <c r="N172" s="131" t="s">
        <v>36</v>
      </c>
      <c r="O172" s="132">
        <v>0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P172" s="134" t="s">
        <v>132</v>
      </c>
      <c r="AR172" s="134" t="s">
        <v>128</v>
      </c>
      <c r="AS172" s="134" t="s">
        <v>81</v>
      </c>
      <c r="AW172" s="14" t="s">
        <v>125</v>
      </c>
      <c r="BC172" s="135">
        <f>IF(N172="základní",J172,0)</f>
        <v>0</v>
      </c>
      <c r="BD172" s="135">
        <f>IF(N172="snížená",J172,0)</f>
        <v>0</v>
      </c>
      <c r="BE172" s="135">
        <f>IF(N172="zákl. přenesená",J172,0)</f>
        <v>0</v>
      </c>
      <c r="BF172" s="135">
        <f>IF(N172="sníž. přenesená",J172,0)</f>
        <v>0</v>
      </c>
      <c r="BG172" s="135">
        <f>IF(N172="nulová",J172,0)</f>
        <v>0</v>
      </c>
      <c r="BH172" s="14" t="s">
        <v>79</v>
      </c>
      <c r="BI172" s="135">
        <f>ROUND(I172*H172,2)</f>
        <v>0</v>
      </c>
      <c r="BJ172" s="14" t="s">
        <v>132</v>
      </c>
      <c r="BK172" s="134" t="s">
        <v>240</v>
      </c>
    </row>
    <row r="173" spans="2:63" s="1" customFormat="1" ht="19.5" x14ac:dyDescent="0.2">
      <c r="B173" s="26"/>
      <c r="D173" s="136" t="s">
        <v>133</v>
      </c>
      <c r="F173" s="137" t="s">
        <v>241</v>
      </c>
      <c r="L173" s="26"/>
      <c r="M173" s="138"/>
      <c r="T173" s="50"/>
      <c r="AR173" s="14" t="s">
        <v>133</v>
      </c>
      <c r="AS173" s="14" t="s">
        <v>81</v>
      </c>
    </row>
    <row r="174" spans="2:63" s="1" customFormat="1" ht="21.75" customHeight="1" x14ac:dyDescent="0.2">
      <c r="B174" s="122"/>
      <c r="C174" s="123" t="s">
        <v>212</v>
      </c>
      <c r="D174" s="123" t="s">
        <v>128</v>
      </c>
      <c r="E174" s="124" t="s">
        <v>242</v>
      </c>
      <c r="F174" s="125" t="s">
        <v>243</v>
      </c>
      <c r="G174" s="126" t="s">
        <v>131</v>
      </c>
      <c r="H174" s="127">
        <v>166.23</v>
      </c>
      <c r="I174" s="128"/>
      <c r="J174" s="128">
        <f>ROUND(I174*H174,2)</f>
        <v>0</v>
      </c>
      <c r="K174" s="129"/>
      <c r="L174" s="26"/>
      <c r="M174" s="130" t="s">
        <v>1</v>
      </c>
      <c r="N174" s="131" t="s">
        <v>36</v>
      </c>
      <c r="O174" s="132">
        <v>0</v>
      </c>
      <c r="P174" s="132">
        <f>O174*H174</f>
        <v>0</v>
      </c>
      <c r="Q174" s="132">
        <v>1E-3</v>
      </c>
      <c r="R174" s="132">
        <f>Q174*H174</f>
        <v>0.16622999999999999</v>
      </c>
      <c r="S174" s="132">
        <v>0</v>
      </c>
      <c r="T174" s="133">
        <f>S174*H174</f>
        <v>0</v>
      </c>
      <c r="AP174" s="134" t="s">
        <v>132</v>
      </c>
      <c r="AR174" s="134" t="s">
        <v>128</v>
      </c>
      <c r="AS174" s="134" t="s">
        <v>81</v>
      </c>
      <c r="AW174" s="14" t="s">
        <v>125</v>
      </c>
      <c r="BC174" s="135">
        <f>IF(N174="základní",J174,0)</f>
        <v>0</v>
      </c>
      <c r="BD174" s="135">
        <f>IF(N174="snížená",J174,0)</f>
        <v>0</v>
      </c>
      <c r="BE174" s="135">
        <f>IF(N174="zákl. přenesená",J174,0)</f>
        <v>0</v>
      </c>
      <c r="BF174" s="135">
        <f>IF(N174="sníž. přenesená",J174,0)</f>
        <v>0</v>
      </c>
      <c r="BG174" s="135">
        <f>IF(N174="nulová",J174,0)</f>
        <v>0</v>
      </c>
      <c r="BH174" s="14" t="s">
        <v>79</v>
      </c>
      <c r="BI174" s="135">
        <f>ROUND(I174*H174,2)</f>
        <v>0</v>
      </c>
      <c r="BJ174" s="14" t="s">
        <v>132</v>
      </c>
      <c r="BK174" s="134" t="s">
        <v>244</v>
      </c>
    </row>
    <row r="175" spans="2:63" s="1" customFormat="1" ht="29.25" x14ac:dyDescent="0.2">
      <c r="B175" s="26"/>
      <c r="D175" s="136" t="s">
        <v>133</v>
      </c>
      <c r="F175" s="137" t="s">
        <v>245</v>
      </c>
      <c r="L175" s="26"/>
      <c r="M175" s="138"/>
      <c r="T175" s="50"/>
      <c r="AR175" s="14" t="s">
        <v>133</v>
      </c>
      <c r="AS175" s="14" t="s">
        <v>81</v>
      </c>
    </row>
    <row r="176" spans="2:63" s="1" customFormat="1" ht="16.5" customHeight="1" x14ac:dyDescent="0.2">
      <c r="B176" s="122"/>
      <c r="C176" s="123" t="s">
        <v>555</v>
      </c>
      <c r="D176" s="123" t="s">
        <v>128</v>
      </c>
      <c r="E176" s="124" t="s">
        <v>556</v>
      </c>
      <c r="F176" s="125" t="s">
        <v>575</v>
      </c>
      <c r="G176" s="126" t="s">
        <v>154</v>
      </c>
      <c r="H176" s="127">
        <v>1</v>
      </c>
      <c r="I176" s="128"/>
      <c r="J176" s="128">
        <f>ROUND(I176*H176,2)</f>
        <v>0</v>
      </c>
      <c r="K176" s="129"/>
      <c r="L176" s="26"/>
      <c r="M176" s="130" t="s">
        <v>1</v>
      </c>
      <c r="N176" s="131" t="s">
        <v>36</v>
      </c>
      <c r="O176" s="132">
        <v>0</v>
      </c>
      <c r="P176" s="132">
        <f>O176*H176</f>
        <v>0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P176" s="134" t="s">
        <v>132</v>
      </c>
      <c r="AR176" s="134" t="s">
        <v>128</v>
      </c>
      <c r="AS176" s="134" t="s">
        <v>132</v>
      </c>
      <c r="AW176" s="14" t="s">
        <v>125</v>
      </c>
      <c r="BC176" s="135">
        <f>IF(N176="základní",J176,0)</f>
        <v>0</v>
      </c>
      <c r="BD176" s="135">
        <f>IF(N176="snížená",J176,0)</f>
        <v>0</v>
      </c>
      <c r="BE176" s="135">
        <f>IF(N176="zákl. přenesená",J176,0)</f>
        <v>0</v>
      </c>
      <c r="BF176" s="135">
        <f>IF(N176="sníž. přenesená",J176,0)</f>
        <v>0</v>
      </c>
      <c r="BG176" s="135">
        <f>IF(N176="nulová",J176,0)</f>
        <v>0</v>
      </c>
      <c r="BH176" s="14" t="s">
        <v>79</v>
      </c>
      <c r="BI176" s="135">
        <f>ROUND(I176*H176,2)</f>
        <v>0</v>
      </c>
      <c r="BJ176" s="14" t="s">
        <v>132</v>
      </c>
      <c r="BK176" s="134" t="s">
        <v>557</v>
      </c>
    </row>
    <row r="177" spans="2:63" s="1" customFormat="1" ht="37.9" customHeight="1" x14ac:dyDescent="0.2">
      <c r="B177" s="122"/>
      <c r="C177" s="123" t="s">
        <v>246</v>
      </c>
      <c r="D177" s="123" t="s">
        <v>128</v>
      </c>
      <c r="E177" s="124" t="s">
        <v>247</v>
      </c>
      <c r="F177" s="125" t="s">
        <v>248</v>
      </c>
      <c r="G177" s="126" t="s">
        <v>249</v>
      </c>
      <c r="H177" s="127">
        <v>4400.7</v>
      </c>
      <c r="I177" s="128"/>
      <c r="J177" s="128">
        <f>ROUND(I177*H177,2)</f>
        <v>0</v>
      </c>
      <c r="K177" s="129"/>
      <c r="L177" s="26"/>
      <c r="M177" s="130" t="s">
        <v>1</v>
      </c>
      <c r="N177" s="131" t="s">
        <v>36</v>
      </c>
      <c r="O177" s="132">
        <v>0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P177" s="134" t="s">
        <v>161</v>
      </c>
      <c r="AR177" s="134" t="s">
        <v>128</v>
      </c>
      <c r="AS177" s="134" t="s">
        <v>81</v>
      </c>
      <c r="AW177" s="14" t="s">
        <v>125</v>
      </c>
      <c r="BC177" s="135">
        <f>IF(N177="základní",J177,0)</f>
        <v>0</v>
      </c>
      <c r="BD177" s="135">
        <f>IF(N177="snížená",J177,0)</f>
        <v>0</v>
      </c>
      <c r="BE177" s="135">
        <f>IF(N177="zákl. přenesená",J177,0)</f>
        <v>0</v>
      </c>
      <c r="BF177" s="135">
        <f>IF(N177="sníž. přenesená",J177,0)</f>
        <v>0</v>
      </c>
      <c r="BG177" s="135">
        <f>IF(N177="nulová",J177,0)</f>
        <v>0</v>
      </c>
      <c r="BH177" s="14" t="s">
        <v>79</v>
      </c>
      <c r="BI177" s="135">
        <f>ROUND(I177*H177,2)</f>
        <v>0</v>
      </c>
      <c r="BJ177" s="14" t="s">
        <v>161</v>
      </c>
      <c r="BK177" s="134" t="s">
        <v>250</v>
      </c>
    </row>
    <row r="178" spans="2:63" s="11" customFormat="1" ht="22.9" customHeight="1" x14ac:dyDescent="0.2">
      <c r="B178" s="111"/>
      <c r="D178" s="112" t="s">
        <v>70</v>
      </c>
      <c r="E178" s="120" t="s">
        <v>251</v>
      </c>
      <c r="F178" s="120" t="s">
        <v>252</v>
      </c>
      <c r="J178" s="121">
        <f>BI178</f>
        <v>0</v>
      </c>
      <c r="L178" s="111"/>
      <c r="M178" s="115"/>
      <c r="P178" s="116">
        <f>SUM(P179:P183)</f>
        <v>0</v>
      </c>
      <c r="R178" s="116">
        <f>SUM(R179:R183)</f>
        <v>0</v>
      </c>
      <c r="T178" s="117">
        <f>SUM(T179:T183)</f>
        <v>0</v>
      </c>
      <c r="AP178" s="112" t="s">
        <v>79</v>
      </c>
      <c r="AR178" s="118" t="s">
        <v>70</v>
      </c>
      <c r="AS178" s="118" t="s">
        <v>79</v>
      </c>
      <c r="AW178" s="112" t="s">
        <v>125</v>
      </c>
      <c r="BI178" s="119">
        <f>SUM(BI179:BI183)</f>
        <v>0</v>
      </c>
    </row>
    <row r="179" spans="2:63" s="1" customFormat="1" ht="16.5" customHeight="1" x14ac:dyDescent="0.2">
      <c r="B179" s="122"/>
      <c r="C179" s="123" t="s">
        <v>216</v>
      </c>
      <c r="D179" s="123" t="s">
        <v>128</v>
      </c>
      <c r="E179" s="124" t="s">
        <v>253</v>
      </c>
      <c r="F179" s="125" t="s">
        <v>254</v>
      </c>
      <c r="G179" s="126" t="s">
        <v>196</v>
      </c>
      <c r="H179" s="127">
        <v>1</v>
      </c>
      <c r="I179" s="128"/>
      <c r="J179" s="128">
        <f>ROUND(I179*H179,2)</f>
        <v>0</v>
      </c>
      <c r="K179" s="129"/>
      <c r="L179" s="26"/>
      <c r="M179" s="130" t="s">
        <v>1</v>
      </c>
      <c r="N179" s="131" t="s">
        <v>36</v>
      </c>
      <c r="O179" s="132">
        <v>0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P179" s="134" t="s">
        <v>132</v>
      </c>
      <c r="AR179" s="134" t="s">
        <v>128</v>
      </c>
      <c r="AS179" s="134" t="s">
        <v>81</v>
      </c>
      <c r="AW179" s="14" t="s">
        <v>125</v>
      </c>
      <c r="BC179" s="135">
        <f>IF(N179="základní",J179,0)</f>
        <v>0</v>
      </c>
      <c r="BD179" s="135">
        <f>IF(N179="snížená",J179,0)</f>
        <v>0</v>
      </c>
      <c r="BE179" s="135">
        <f>IF(N179="zákl. přenesená",J179,0)</f>
        <v>0</v>
      </c>
      <c r="BF179" s="135">
        <f>IF(N179="sníž. přenesená",J179,0)</f>
        <v>0</v>
      </c>
      <c r="BG179" s="135">
        <f>IF(N179="nulová",J179,0)</f>
        <v>0</v>
      </c>
      <c r="BH179" s="14" t="s">
        <v>79</v>
      </c>
      <c r="BI179" s="135">
        <f>ROUND(I179*H179,2)</f>
        <v>0</v>
      </c>
      <c r="BJ179" s="14" t="s">
        <v>132</v>
      </c>
      <c r="BK179" s="134" t="s">
        <v>255</v>
      </c>
    </row>
    <row r="180" spans="2:63" s="1" customFormat="1" ht="78" x14ac:dyDescent="0.2">
      <c r="B180" s="26"/>
      <c r="D180" s="136" t="s">
        <v>133</v>
      </c>
      <c r="F180" s="137" t="s">
        <v>256</v>
      </c>
      <c r="L180" s="26"/>
      <c r="M180" s="138"/>
      <c r="T180" s="50"/>
      <c r="AR180" s="14" t="s">
        <v>133</v>
      </c>
      <c r="AS180" s="14" t="s">
        <v>81</v>
      </c>
    </row>
    <row r="181" spans="2:63" s="1" customFormat="1" ht="16.5" customHeight="1" x14ac:dyDescent="0.2">
      <c r="B181" s="122"/>
      <c r="C181" s="123" t="s">
        <v>257</v>
      </c>
      <c r="D181" s="123" t="s">
        <v>128</v>
      </c>
      <c r="E181" s="124" t="s">
        <v>258</v>
      </c>
      <c r="F181" s="125" t="s">
        <v>259</v>
      </c>
      <c r="G181" s="126" t="s">
        <v>196</v>
      </c>
      <c r="H181" s="127">
        <v>1</v>
      </c>
      <c r="I181" s="128"/>
      <c r="J181" s="128">
        <f>ROUND(I181*H181,2)</f>
        <v>0</v>
      </c>
      <c r="K181" s="129"/>
      <c r="L181" s="26"/>
      <c r="M181" s="130" t="s">
        <v>1</v>
      </c>
      <c r="N181" s="131" t="s">
        <v>36</v>
      </c>
      <c r="O181" s="132">
        <v>0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P181" s="134" t="s">
        <v>132</v>
      </c>
      <c r="AR181" s="134" t="s">
        <v>128</v>
      </c>
      <c r="AS181" s="134" t="s">
        <v>81</v>
      </c>
      <c r="AW181" s="14" t="s">
        <v>125</v>
      </c>
      <c r="BC181" s="135">
        <f>IF(N181="základní",J181,0)</f>
        <v>0</v>
      </c>
      <c r="BD181" s="135">
        <f>IF(N181="snížená",J181,0)</f>
        <v>0</v>
      </c>
      <c r="BE181" s="135">
        <f>IF(N181="zákl. přenesená",J181,0)</f>
        <v>0</v>
      </c>
      <c r="BF181" s="135">
        <f>IF(N181="sníž. přenesená",J181,0)</f>
        <v>0</v>
      </c>
      <c r="BG181" s="135">
        <f>IF(N181="nulová",J181,0)</f>
        <v>0</v>
      </c>
      <c r="BH181" s="14" t="s">
        <v>79</v>
      </c>
      <c r="BI181" s="135">
        <f>ROUND(I181*H181,2)</f>
        <v>0</v>
      </c>
      <c r="BJ181" s="14" t="s">
        <v>132</v>
      </c>
      <c r="BK181" s="134" t="s">
        <v>260</v>
      </c>
    </row>
    <row r="182" spans="2:63" s="1" customFormat="1" ht="48.75" x14ac:dyDescent="0.2">
      <c r="B182" s="26"/>
      <c r="D182" s="136" t="s">
        <v>133</v>
      </c>
      <c r="F182" s="137" t="s">
        <v>261</v>
      </c>
      <c r="L182" s="26"/>
      <c r="M182" s="138"/>
      <c r="T182" s="50"/>
      <c r="AR182" s="14" t="s">
        <v>133</v>
      </c>
      <c r="AS182" s="14" t="s">
        <v>81</v>
      </c>
    </row>
    <row r="183" spans="2:63" s="1" customFormat="1" ht="33" customHeight="1" x14ac:dyDescent="0.2">
      <c r="B183" s="122"/>
      <c r="C183" s="123" t="s">
        <v>231</v>
      </c>
      <c r="D183" s="123" t="s">
        <v>128</v>
      </c>
      <c r="E183" s="124" t="s">
        <v>262</v>
      </c>
      <c r="F183" s="125" t="s">
        <v>263</v>
      </c>
      <c r="G183" s="126" t="s">
        <v>249</v>
      </c>
      <c r="H183" s="127">
        <v>1095.0999999999999</v>
      </c>
      <c r="I183" s="128"/>
      <c r="J183" s="128">
        <f>ROUND(I183*H183,2)</f>
        <v>0</v>
      </c>
      <c r="K183" s="129"/>
      <c r="L183" s="26"/>
      <c r="M183" s="130" t="s">
        <v>1</v>
      </c>
      <c r="N183" s="131" t="s">
        <v>36</v>
      </c>
      <c r="O183" s="132">
        <v>0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P183" s="134" t="s">
        <v>161</v>
      </c>
      <c r="AR183" s="134" t="s">
        <v>128</v>
      </c>
      <c r="AS183" s="134" t="s">
        <v>81</v>
      </c>
      <c r="AW183" s="14" t="s">
        <v>125</v>
      </c>
      <c r="BC183" s="135">
        <f>IF(N183="základní",J183,0)</f>
        <v>0</v>
      </c>
      <c r="BD183" s="135">
        <f>IF(N183="snížená",J183,0)</f>
        <v>0</v>
      </c>
      <c r="BE183" s="135">
        <f>IF(N183="zákl. přenesená",J183,0)</f>
        <v>0</v>
      </c>
      <c r="BF183" s="135">
        <f>IF(N183="sníž. přenesená",J183,0)</f>
        <v>0</v>
      </c>
      <c r="BG183" s="135">
        <f>IF(N183="nulová",J183,0)</f>
        <v>0</v>
      </c>
      <c r="BH183" s="14" t="s">
        <v>79</v>
      </c>
      <c r="BI183" s="135">
        <f>ROUND(I183*H183,2)</f>
        <v>0</v>
      </c>
      <c r="BJ183" s="14" t="s">
        <v>161</v>
      </c>
      <c r="BK183" s="134" t="s">
        <v>264</v>
      </c>
    </row>
    <row r="184" spans="2:63" s="11" customFormat="1" ht="22.9" customHeight="1" x14ac:dyDescent="0.2">
      <c r="B184" s="111"/>
      <c r="D184" s="112" t="s">
        <v>70</v>
      </c>
      <c r="E184" s="120" t="s">
        <v>265</v>
      </c>
      <c r="F184" s="120" t="s">
        <v>266</v>
      </c>
      <c r="J184" s="121">
        <f>BI184</f>
        <v>0</v>
      </c>
      <c r="L184" s="111"/>
      <c r="M184" s="115"/>
      <c r="P184" s="116">
        <f>SUM(P185:P193)</f>
        <v>0</v>
      </c>
      <c r="R184" s="116">
        <f>SUM(R185:R193)</f>
        <v>0</v>
      </c>
      <c r="T184" s="117">
        <f>SUM(T185:T193)</f>
        <v>0</v>
      </c>
      <c r="AP184" s="112" t="s">
        <v>79</v>
      </c>
      <c r="AR184" s="118" t="s">
        <v>70</v>
      </c>
      <c r="AS184" s="118" t="s">
        <v>79</v>
      </c>
      <c r="AW184" s="112" t="s">
        <v>125</v>
      </c>
      <c r="BI184" s="119">
        <f>SUM(BI185:BI193)</f>
        <v>0</v>
      </c>
    </row>
    <row r="185" spans="2:63" s="1" customFormat="1" ht="24.2" customHeight="1" x14ac:dyDescent="0.2">
      <c r="B185" s="122"/>
      <c r="C185" s="123" t="s">
        <v>267</v>
      </c>
      <c r="D185" s="123" t="s">
        <v>128</v>
      </c>
      <c r="E185" s="124" t="s">
        <v>268</v>
      </c>
      <c r="F185" s="125" t="s">
        <v>269</v>
      </c>
      <c r="G185" s="126" t="s">
        <v>154</v>
      </c>
      <c r="H185" s="127">
        <v>1</v>
      </c>
      <c r="I185" s="128"/>
      <c r="J185" s="128">
        <f>ROUND(I185*H185,2)</f>
        <v>0</v>
      </c>
      <c r="K185" s="129"/>
      <c r="L185" s="26"/>
      <c r="M185" s="130" t="s">
        <v>1</v>
      </c>
      <c r="N185" s="131" t="s">
        <v>36</v>
      </c>
      <c r="O185" s="132">
        <v>0</v>
      </c>
      <c r="P185" s="132">
        <f>O185*H185</f>
        <v>0</v>
      </c>
      <c r="Q185" s="132">
        <v>0</v>
      </c>
      <c r="R185" s="132">
        <f>Q185*H185</f>
        <v>0</v>
      </c>
      <c r="S185" s="132">
        <v>0</v>
      </c>
      <c r="T185" s="133">
        <f>S185*H185</f>
        <v>0</v>
      </c>
      <c r="AP185" s="134" t="s">
        <v>132</v>
      </c>
      <c r="AR185" s="134" t="s">
        <v>128</v>
      </c>
      <c r="AS185" s="134" t="s">
        <v>81</v>
      </c>
      <c r="AW185" s="14" t="s">
        <v>125</v>
      </c>
      <c r="BC185" s="135">
        <f>IF(N185="základní",J185,0)</f>
        <v>0</v>
      </c>
      <c r="BD185" s="135">
        <f>IF(N185="snížená",J185,0)</f>
        <v>0</v>
      </c>
      <c r="BE185" s="135">
        <f>IF(N185="zákl. přenesená",J185,0)</f>
        <v>0</v>
      </c>
      <c r="BF185" s="135">
        <f>IF(N185="sníž. přenesená",J185,0)</f>
        <v>0</v>
      </c>
      <c r="BG185" s="135">
        <f>IF(N185="nulová",J185,0)</f>
        <v>0</v>
      </c>
      <c r="BH185" s="14" t="s">
        <v>79</v>
      </c>
      <c r="BI185" s="135">
        <f>ROUND(I185*H185,2)</f>
        <v>0</v>
      </c>
      <c r="BJ185" s="14" t="s">
        <v>132</v>
      </c>
      <c r="BK185" s="134" t="s">
        <v>270</v>
      </c>
    </row>
    <row r="186" spans="2:63" s="1" customFormat="1" ht="68.25" x14ac:dyDescent="0.2">
      <c r="B186" s="26"/>
      <c r="D186" s="136" t="s">
        <v>133</v>
      </c>
      <c r="F186" s="137" t="s">
        <v>574</v>
      </c>
      <c r="L186" s="26"/>
      <c r="M186" s="138"/>
      <c r="T186" s="50"/>
      <c r="AR186" s="14" t="s">
        <v>133</v>
      </c>
      <c r="AS186" s="14" t="s">
        <v>81</v>
      </c>
    </row>
    <row r="187" spans="2:63" s="1" customFormat="1" ht="24.2" customHeight="1" x14ac:dyDescent="0.2">
      <c r="B187" s="122"/>
      <c r="C187" s="123" t="s">
        <v>236</v>
      </c>
      <c r="D187" s="123" t="s">
        <v>128</v>
      </c>
      <c r="E187" s="124" t="s">
        <v>271</v>
      </c>
      <c r="F187" s="125" t="s">
        <v>272</v>
      </c>
      <c r="G187" s="126" t="s">
        <v>154</v>
      </c>
      <c r="H187" s="127">
        <v>1</v>
      </c>
      <c r="I187" s="128"/>
      <c r="J187" s="128">
        <f>ROUND(I187*H187,2)</f>
        <v>0</v>
      </c>
      <c r="K187" s="129"/>
      <c r="L187" s="26"/>
      <c r="M187" s="130" t="s">
        <v>1</v>
      </c>
      <c r="N187" s="131" t="s">
        <v>36</v>
      </c>
      <c r="O187" s="132">
        <v>0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P187" s="134" t="s">
        <v>132</v>
      </c>
      <c r="AR187" s="134" t="s">
        <v>128</v>
      </c>
      <c r="AS187" s="134" t="s">
        <v>81</v>
      </c>
      <c r="AW187" s="14" t="s">
        <v>125</v>
      </c>
      <c r="BC187" s="135">
        <f>IF(N187="základní",J187,0)</f>
        <v>0</v>
      </c>
      <c r="BD187" s="135">
        <f>IF(N187="snížená",J187,0)</f>
        <v>0</v>
      </c>
      <c r="BE187" s="135">
        <f>IF(N187="zákl. přenesená",J187,0)</f>
        <v>0</v>
      </c>
      <c r="BF187" s="135">
        <f>IF(N187="sníž. přenesená",J187,0)</f>
        <v>0</v>
      </c>
      <c r="BG187" s="135">
        <f>IF(N187="nulová",J187,0)</f>
        <v>0</v>
      </c>
      <c r="BH187" s="14" t="s">
        <v>79</v>
      </c>
      <c r="BI187" s="135">
        <f>ROUND(I187*H187,2)</f>
        <v>0</v>
      </c>
      <c r="BJ187" s="14" t="s">
        <v>132</v>
      </c>
      <c r="BK187" s="134" t="s">
        <v>273</v>
      </c>
    </row>
    <row r="188" spans="2:63" s="1" customFormat="1" ht="68.25" x14ac:dyDescent="0.2">
      <c r="B188" s="26"/>
      <c r="D188" s="136" t="s">
        <v>133</v>
      </c>
      <c r="F188" s="137" t="s">
        <v>274</v>
      </c>
      <c r="L188" s="26"/>
      <c r="M188" s="138"/>
      <c r="T188" s="50"/>
      <c r="AR188" s="14" t="s">
        <v>133</v>
      </c>
      <c r="AS188" s="14" t="s">
        <v>81</v>
      </c>
    </row>
    <row r="189" spans="2:63" s="1" customFormat="1" ht="16.5" customHeight="1" x14ac:dyDescent="0.2">
      <c r="B189" s="122"/>
      <c r="C189" s="123" t="s">
        <v>275</v>
      </c>
      <c r="D189" s="123" t="s">
        <v>128</v>
      </c>
      <c r="E189" s="124" t="s">
        <v>276</v>
      </c>
      <c r="F189" s="125" t="s">
        <v>277</v>
      </c>
      <c r="G189" s="126" t="s">
        <v>154</v>
      </c>
      <c r="H189" s="127">
        <v>1</v>
      </c>
      <c r="I189" s="128"/>
      <c r="J189" s="128">
        <f>ROUND(I189*H189,2)</f>
        <v>0</v>
      </c>
      <c r="K189" s="129"/>
      <c r="L189" s="26"/>
      <c r="M189" s="130" t="s">
        <v>1</v>
      </c>
      <c r="N189" s="131" t="s">
        <v>36</v>
      </c>
      <c r="O189" s="132">
        <v>0</v>
      </c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P189" s="134" t="s">
        <v>132</v>
      </c>
      <c r="AR189" s="134" t="s">
        <v>128</v>
      </c>
      <c r="AS189" s="134" t="s">
        <v>81</v>
      </c>
      <c r="AW189" s="14" t="s">
        <v>125</v>
      </c>
      <c r="BC189" s="135">
        <f>IF(N189="základní",J189,0)</f>
        <v>0</v>
      </c>
      <c r="BD189" s="135">
        <f>IF(N189="snížená",J189,0)</f>
        <v>0</v>
      </c>
      <c r="BE189" s="135">
        <f>IF(N189="zákl. přenesená",J189,0)</f>
        <v>0</v>
      </c>
      <c r="BF189" s="135">
        <f>IF(N189="sníž. přenesená",J189,0)</f>
        <v>0</v>
      </c>
      <c r="BG189" s="135">
        <f>IF(N189="nulová",J189,0)</f>
        <v>0</v>
      </c>
      <c r="BH189" s="14" t="s">
        <v>79</v>
      </c>
      <c r="BI189" s="135">
        <f>ROUND(I189*H189,2)</f>
        <v>0</v>
      </c>
      <c r="BJ189" s="14" t="s">
        <v>132</v>
      </c>
      <c r="BK189" s="134" t="s">
        <v>278</v>
      </c>
    </row>
    <row r="190" spans="2:63" s="1" customFormat="1" ht="39" x14ac:dyDescent="0.2">
      <c r="B190" s="26"/>
      <c r="D190" s="136" t="s">
        <v>133</v>
      </c>
      <c r="F190" s="137" t="s">
        <v>279</v>
      </c>
      <c r="L190" s="26"/>
      <c r="M190" s="138"/>
      <c r="T190" s="50"/>
      <c r="AR190" s="14" t="s">
        <v>133</v>
      </c>
      <c r="AS190" s="14" t="s">
        <v>81</v>
      </c>
    </row>
    <row r="191" spans="2:63" s="1" customFormat="1" ht="16.5" customHeight="1" x14ac:dyDescent="0.2">
      <c r="B191" s="122"/>
      <c r="C191" s="123" t="s">
        <v>240</v>
      </c>
      <c r="D191" s="123" t="s">
        <v>128</v>
      </c>
      <c r="E191" s="124" t="s">
        <v>280</v>
      </c>
      <c r="F191" s="125" t="s">
        <v>281</v>
      </c>
      <c r="G191" s="126" t="s">
        <v>154</v>
      </c>
      <c r="H191" s="127">
        <v>1</v>
      </c>
      <c r="I191" s="128"/>
      <c r="J191" s="128">
        <f>ROUND(I191*H191,2)</f>
        <v>0</v>
      </c>
      <c r="K191" s="129"/>
      <c r="L191" s="26"/>
      <c r="M191" s="130" t="s">
        <v>1</v>
      </c>
      <c r="N191" s="131" t="s">
        <v>36</v>
      </c>
      <c r="O191" s="132">
        <v>0</v>
      </c>
      <c r="P191" s="132">
        <f>O191*H191</f>
        <v>0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P191" s="134" t="s">
        <v>132</v>
      </c>
      <c r="AR191" s="134" t="s">
        <v>128</v>
      </c>
      <c r="AS191" s="134" t="s">
        <v>81</v>
      </c>
      <c r="AW191" s="14" t="s">
        <v>125</v>
      </c>
      <c r="BC191" s="135">
        <f>IF(N191="základní",J191,0)</f>
        <v>0</v>
      </c>
      <c r="BD191" s="135">
        <f>IF(N191="snížená",J191,0)</f>
        <v>0</v>
      </c>
      <c r="BE191" s="135">
        <f>IF(N191="zákl. přenesená",J191,0)</f>
        <v>0</v>
      </c>
      <c r="BF191" s="135">
        <f>IF(N191="sníž. přenesená",J191,0)</f>
        <v>0</v>
      </c>
      <c r="BG191" s="135">
        <f>IF(N191="nulová",J191,0)</f>
        <v>0</v>
      </c>
      <c r="BH191" s="14" t="s">
        <v>79</v>
      </c>
      <c r="BI191" s="135">
        <f>ROUND(I191*H191,2)</f>
        <v>0</v>
      </c>
      <c r="BJ191" s="14" t="s">
        <v>132</v>
      </c>
      <c r="BK191" s="134" t="s">
        <v>282</v>
      </c>
    </row>
    <row r="192" spans="2:63" s="1" customFormat="1" ht="48.75" x14ac:dyDescent="0.2">
      <c r="B192" s="26"/>
      <c r="D192" s="136" t="s">
        <v>133</v>
      </c>
      <c r="F192" s="137" t="s">
        <v>283</v>
      </c>
      <c r="L192" s="26"/>
      <c r="M192" s="138"/>
      <c r="T192" s="50"/>
      <c r="AR192" s="14" t="s">
        <v>133</v>
      </c>
      <c r="AS192" s="14" t="s">
        <v>81</v>
      </c>
    </row>
    <row r="193" spans="2:63" s="1" customFormat="1" ht="33" customHeight="1" x14ac:dyDescent="0.2">
      <c r="B193" s="122"/>
      <c r="C193" s="123" t="s">
        <v>284</v>
      </c>
      <c r="D193" s="123" t="s">
        <v>128</v>
      </c>
      <c r="E193" s="124" t="s">
        <v>285</v>
      </c>
      <c r="F193" s="125" t="s">
        <v>286</v>
      </c>
      <c r="G193" s="126" t="s">
        <v>249</v>
      </c>
      <c r="H193" s="127">
        <v>4956.5</v>
      </c>
      <c r="I193" s="128"/>
      <c r="J193" s="128">
        <f>ROUND(I193*H193,2)</f>
        <v>0</v>
      </c>
      <c r="K193" s="129"/>
      <c r="L193" s="26"/>
      <c r="M193" s="130" t="s">
        <v>1</v>
      </c>
      <c r="N193" s="131" t="s">
        <v>36</v>
      </c>
      <c r="O193" s="132">
        <v>0</v>
      </c>
      <c r="P193" s="132">
        <f>O193*H193</f>
        <v>0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P193" s="134" t="s">
        <v>161</v>
      </c>
      <c r="AR193" s="134" t="s">
        <v>128</v>
      </c>
      <c r="AS193" s="134" t="s">
        <v>81</v>
      </c>
      <c r="AW193" s="14" t="s">
        <v>125</v>
      </c>
      <c r="BC193" s="135">
        <f>IF(N193="základní",J193,0)</f>
        <v>0</v>
      </c>
      <c r="BD193" s="135">
        <f>IF(N193="snížená",J193,0)</f>
        <v>0</v>
      </c>
      <c r="BE193" s="135">
        <f>IF(N193="zákl. přenesená",J193,0)</f>
        <v>0</v>
      </c>
      <c r="BF193" s="135">
        <f>IF(N193="sníž. přenesená",J193,0)</f>
        <v>0</v>
      </c>
      <c r="BG193" s="135">
        <f>IF(N193="nulová",J193,0)</f>
        <v>0</v>
      </c>
      <c r="BH193" s="14" t="s">
        <v>79</v>
      </c>
      <c r="BI193" s="135">
        <f>ROUND(I193*H193,2)</f>
        <v>0</v>
      </c>
      <c r="BJ193" s="14" t="s">
        <v>161</v>
      </c>
      <c r="BK193" s="134" t="s">
        <v>287</v>
      </c>
    </row>
    <row r="194" spans="2:63" s="11" customFormat="1" ht="22.9" customHeight="1" x14ac:dyDescent="0.2">
      <c r="B194" s="111"/>
      <c r="D194" s="112" t="s">
        <v>70</v>
      </c>
      <c r="E194" s="120" t="s">
        <v>288</v>
      </c>
      <c r="F194" s="120" t="s">
        <v>289</v>
      </c>
      <c r="J194" s="121">
        <f>BI194</f>
        <v>0</v>
      </c>
      <c r="L194" s="111"/>
      <c r="M194" s="115"/>
      <c r="P194" s="116">
        <f>SUM(P195:P223)</f>
        <v>0</v>
      </c>
      <c r="R194" s="116">
        <f>SUM(R195:R223)</f>
        <v>0</v>
      </c>
      <c r="T194" s="117">
        <f>SUM(T195:T223)</f>
        <v>0</v>
      </c>
      <c r="AP194" s="112" t="s">
        <v>81</v>
      </c>
      <c r="AR194" s="118" t="s">
        <v>70</v>
      </c>
      <c r="AS194" s="118" t="s">
        <v>79</v>
      </c>
      <c r="AW194" s="112" t="s">
        <v>125</v>
      </c>
      <c r="BI194" s="119">
        <f>SUM(BI195:BI223)</f>
        <v>0</v>
      </c>
    </row>
    <row r="195" spans="2:63" s="1" customFormat="1" ht="16.5" customHeight="1" x14ac:dyDescent="0.2">
      <c r="B195" s="122"/>
      <c r="C195" s="123" t="s">
        <v>244</v>
      </c>
      <c r="D195" s="123" t="s">
        <v>128</v>
      </c>
      <c r="E195" s="124" t="s">
        <v>290</v>
      </c>
      <c r="F195" s="125" t="s">
        <v>291</v>
      </c>
      <c r="G195" s="126" t="s">
        <v>131</v>
      </c>
      <c r="H195" s="127">
        <v>86.47</v>
      </c>
      <c r="I195" s="128"/>
      <c r="J195" s="128">
        <f>ROUND(I195*H195,2)</f>
        <v>0</v>
      </c>
      <c r="K195" s="129"/>
      <c r="L195" s="26"/>
      <c r="M195" s="130" t="s">
        <v>1</v>
      </c>
      <c r="N195" s="131" t="s">
        <v>36</v>
      </c>
      <c r="O195" s="132">
        <v>0</v>
      </c>
      <c r="P195" s="132">
        <f>O195*H195</f>
        <v>0</v>
      </c>
      <c r="Q195" s="132">
        <v>0</v>
      </c>
      <c r="R195" s="132">
        <f>Q195*H195</f>
        <v>0</v>
      </c>
      <c r="S195" s="132">
        <v>0</v>
      </c>
      <c r="T195" s="133">
        <f>S195*H195</f>
        <v>0</v>
      </c>
      <c r="AP195" s="134" t="s">
        <v>132</v>
      </c>
      <c r="AR195" s="134" t="s">
        <v>128</v>
      </c>
      <c r="AS195" s="134" t="s">
        <v>81</v>
      </c>
      <c r="AW195" s="14" t="s">
        <v>125</v>
      </c>
      <c r="BC195" s="135">
        <f>IF(N195="základní",J195,0)</f>
        <v>0</v>
      </c>
      <c r="BD195" s="135">
        <f>IF(N195="snížená",J195,0)</f>
        <v>0</v>
      </c>
      <c r="BE195" s="135">
        <f>IF(N195="zákl. přenesená",J195,0)</f>
        <v>0</v>
      </c>
      <c r="BF195" s="135">
        <f>IF(N195="sníž. přenesená",J195,0)</f>
        <v>0</v>
      </c>
      <c r="BG195" s="135">
        <f>IF(N195="nulová",J195,0)</f>
        <v>0</v>
      </c>
      <c r="BH195" s="14" t="s">
        <v>79</v>
      </c>
      <c r="BI195" s="135">
        <f>ROUND(I195*H195,2)</f>
        <v>0</v>
      </c>
      <c r="BJ195" s="14" t="s">
        <v>132</v>
      </c>
      <c r="BK195" s="134" t="s">
        <v>292</v>
      </c>
    </row>
    <row r="196" spans="2:63" s="1" customFormat="1" ht="380.25" x14ac:dyDescent="0.2">
      <c r="B196" s="26"/>
      <c r="D196" s="136" t="s">
        <v>133</v>
      </c>
      <c r="F196" s="137" t="s">
        <v>558</v>
      </c>
      <c r="L196" s="26"/>
      <c r="M196" s="138"/>
      <c r="T196" s="50"/>
      <c r="AR196" s="14" t="s">
        <v>133</v>
      </c>
      <c r="AS196" s="14" t="s">
        <v>81</v>
      </c>
    </row>
    <row r="197" spans="2:63" s="1" customFormat="1" ht="16.5" customHeight="1" x14ac:dyDescent="0.2">
      <c r="B197" s="122"/>
      <c r="C197" s="123" t="s">
        <v>293</v>
      </c>
      <c r="D197" s="123" t="s">
        <v>128</v>
      </c>
      <c r="E197" s="124" t="s">
        <v>294</v>
      </c>
      <c r="F197" s="125" t="s">
        <v>295</v>
      </c>
      <c r="G197" s="126" t="s">
        <v>154</v>
      </c>
      <c r="H197" s="127">
        <f>12.9+25.2</f>
        <v>38.1</v>
      </c>
      <c r="I197" s="128"/>
      <c r="J197" s="128">
        <f>ROUND(I197*H197,2)</f>
        <v>0</v>
      </c>
      <c r="K197" s="129"/>
      <c r="L197" s="26"/>
      <c r="M197" s="130" t="s">
        <v>1</v>
      </c>
      <c r="N197" s="131" t="s">
        <v>36</v>
      </c>
      <c r="O197" s="132">
        <v>0</v>
      </c>
      <c r="P197" s="132">
        <f>O197*H197</f>
        <v>0</v>
      </c>
      <c r="Q197" s="132">
        <v>0</v>
      </c>
      <c r="R197" s="132">
        <f>Q197*H197</f>
        <v>0</v>
      </c>
      <c r="S197" s="132">
        <v>0</v>
      </c>
      <c r="T197" s="133">
        <f>S197*H197</f>
        <v>0</v>
      </c>
      <c r="AP197" s="134" t="s">
        <v>132</v>
      </c>
      <c r="AR197" s="134" t="s">
        <v>128</v>
      </c>
      <c r="AS197" s="134" t="s">
        <v>81</v>
      </c>
      <c r="AW197" s="14" t="s">
        <v>125</v>
      </c>
      <c r="BC197" s="135">
        <f>IF(N197="základní",J197,0)</f>
        <v>0</v>
      </c>
      <c r="BD197" s="135">
        <f>IF(N197="snížená",J197,0)</f>
        <v>0</v>
      </c>
      <c r="BE197" s="135">
        <f>IF(N197="zákl. přenesená",J197,0)</f>
        <v>0</v>
      </c>
      <c r="BF197" s="135">
        <f>IF(N197="sníž. přenesená",J197,0)</f>
        <v>0</v>
      </c>
      <c r="BG197" s="135">
        <f>IF(N197="nulová",J197,0)</f>
        <v>0</v>
      </c>
      <c r="BH197" s="14" t="s">
        <v>79</v>
      </c>
      <c r="BI197" s="135">
        <f>ROUND(I197*H197,2)</f>
        <v>0</v>
      </c>
      <c r="BJ197" s="14" t="s">
        <v>132</v>
      </c>
      <c r="BK197" s="134" t="s">
        <v>296</v>
      </c>
    </row>
    <row r="198" spans="2:63" s="1" customFormat="1" ht="107.25" x14ac:dyDescent="0.2">
      <c r="B198" s="26"/>
      <c r="D198" s="136" t="s">
        <v>133</v>
      </c>
      <c r="F198" s="137" t="s">
        <v>559</v>
      </c>
      <c r="L198" s="26"/>
      <c r="M198" s="138"/>
      <c r="T198" s="50"/>
      <c r="AR198" s="14" t="s">
        <v>133</v>
      </c>
      <c r="AS198" s="14" t="s">
        <v>81</v>
      </c>
    </row>
    <row r="199" spans="2:63" s="1" customFormat="1" ht="16.5" customHeight="1" x14ac:dyDescent="0.2">
      <c r="B199" s="122"/>
      <c r="C199" s="123" t="s">
        <v>297</v>
      </c>
      <c r="D199" s="123" t="s">
        <v>128</v>
      </c>
      <c r="E199" s="124" t="s">
        <v>298</v>
      </c>
      <c r="F199" s="125" t="s">
        <v>299</v>
      </c>
      <c r="G199" s="126" t="s">
        <v>154</v>
      </c>
      <c r="H199" s="127">
        <v>45.7</v>
      </c>
      <c r="I199" s="128"/>
      <c r="J199" s="128">
        <f>ROUND(I199*H199,2)</f>
        <v>0</v>
      </c>
      <c r="K199" s="129"/>
      <c r="L199" s="26"/>
      <c r="M199" s="130" t="s">
        <v>1</v>
      </c>
      <c r="N199" s="131" t="s">
        <v>36</v>
      </c>
      <c r="O199" s="132">
        <v>0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P199" s="134" t="s">
        <v>132</v>
      </c>
      <c r="AR199" s="134" t="s">
        <v>128</v>
      </c>
      <c r="AS199" s="134" t="s">
        <v>81</v>
      </c>
      <c r="AW199" s="14" t="s">
        <v>125</v>
      </c>
      <c r="BC199" s="135">
        <f>IF(N199="základní",J199,0)</f>
        <v>0</v>
      </c>
      <c r="BD199" s="135">
        <f>IF(N199="snížená",J199,0)</f>
        <v>0</v>
      </c>
      <c r="BE199" s="135">
        <f>IF(N199="zákl. přenesená",J199,0)</f>
        <v>0</v>
      </c>
      <c r="BF199" s="135">
        <f>IF(N199="sníž. přenesená",J199,0)</f>
        <v>0</v>
      </c>
      <c r="BG199" s="135">
        <f>IF(N199="nulová",J199,0)</f>
        <v>0</v>
      </c>
      <c r="BH199" s="14" t="s">
        <v>79</v>
      </c>
      <c r="BI199" s="135">
        <f>ROUND(I199*H199,2)</f>
        <v>0</v>
      </c>
      <c r="BJ199" s="14" t="s">
        <v>132</v>
      </c>
      <c r="BK199" s="134" t="s">
        <v>300</v>
      </c>
    </row>
    <row r="200" spans="2:63" s="1" customFormat="1" ht="156" x14ac:dyDescent="0.2">
      <c r="B200" s="26"/>
      <c r="D200" s="136" t="s">
        <v>133</v>
      </c>
      <c r="F200" s="137" t="s">
        <v>560</v>
      </c>
      <c r="L200" s="26"/>
      <c r="M200" s="138"/>
      <c r="T200" s="50"/>
      <c r="AR200" s="14" t="s">
        <v>133</v>
      </c>
      <c r="AS200" s="14" t="s">
        <v>81</v>
      </c>
    </row>
    <row r="201" spans="2:63" s="1" customFormat="1" ht="16.5" customHeight="1" x14ac:dyDescent="0.2">
      <c r="B201" s="122"/>
      <c r="C201" s="123" t="s">
        <v>301</v>
      </c>
      <c r="D201" s="123" t="s">
        <v>128</v>
      </c>
      <c r="E201" s="124" t="s">
        <v>302</v>
      </c>
      <c r="F201" s="125" t="s">
        <v>303</v>
      </c>
      <c r="G201" s="126" t="s">
        <v>131</v>
      </c>
      <c r="H201" s="127">
        <v>18.100000000000001</v>
      </c>
      <c r="I201" s="128"/>
      <c r="J201" s="128">
        <f>ROUND(I201*H201,2)</f>
        <v>0</v>
      </c>
      <c r="K201" s="129"/>
      <c r="L201" s="26"/>
      <c r="M201" s="130" t="s">
        <v>1</v>
      </c>
      <c r="N201" s="131" t="s">
        <v>36</v>
      </c>
      <c r="O201" s="132">
        <v>0</v>
      </c>
      <c r="P201" s="132">
        <f>O201*H201</f>
        <v>0</v>
      </c>
      <c r="Q201" s="132">
        <v>0</v>
      </c>
      <c r="R201" s="132">
        <f>Q201*H201</f>
        <v>0</v>
      </c>
      <c r="S201" s="132">
        <v>0</v>
      </c>
      <c r="T201" s="133">
        <f>S201*H201</f>
        <v>0</v>
      </c>
      <c r="AP201" s="134" t="s">
        <v>132</v>
      </c>
      <c r="AR201" s="134" t="s">
        <v>128</v>
      </c>
      <c r="AS201" s="134" t="s">
        <v>81</v>
      </c>
      <c r="AW201" s="14" t="s">
        <v>125</v>
      </c>
      <c r="BC201" s="135">
        <f>IF(N201="základní",J201,0)</f>
        <v>0</v>
      </c>
      <c r="BD201" s="135">
        <f>IF(N201="snížená",J201,0)</f>
        <v>0</v>
      </c>
      <c r="BE201" s="135">
        <f>IF(N201="zákl. přenesená",J201,0)</f>
        <v>0</v>
      </c>
      <c r="BF201" s="135">
        <f>IF(N201="sníž. přenesená",J201,0)</f>
        <v>0</v>
      </c>
      <c r="BG201" s="135">
        <f>IF(N201="nulová",J201,0)</f>
        <v>0</v>
      </c>
      <c r="BH201" s="14" t="s">
        <v>79</v>
      </c>
      <c r="BI201" s="135">
        <f>ROUND(I201*H201,2)</f>
        <v>0</v>
      </c>
      <c r="BJ201" s="14" t="s">
        <v>132</v>
      </c>
      <c r="BK201" s="134" t="s">
        <v>304</v>
      </c>
    </row>
    <row r="202" spans="2:63" s="1" customFormat="1" ht="146.25" x14ac:dyDescent="0.2">
      <c r="B202" s="26"/>
      <c r="D202" s="136" t="s">
        <v>133</v>
      </c>
      <c r="F202" s="137" t="s">
        <v>561</v>
      </c>
      <c r="L202" s="26"/>
      <c r="M202" s="138"/>
      <c r="T202" s="50"/>
      <c r="AR202" s="14" t="s">
        <v>133</v>
      </c>
      <c r="AS202" s="14" t="s">
        <v>81</v>
      </c>
    </row>
    <row r="203" spans="2:63" s="1" customFormat="1" ht="16.5" customHeight="1" x14ac:dyDescent="0.2">
      <c r="B203" s="122"/>
      <c r="C203" s="123" t="s">
        <v>305</v>
      </c>
      <c r="D203" s="123" t="s">
        <v>128</v>
      </c>
      <c r="E203" s="124" t="s">
        <v>306</v>
      </c>
      <c r="F203" s="125" t="s">
        <v>307</v>
      </c>
      <c r="G203" s="126" t="s">
        <v>131</v>
      </c>
      <c r="H203" s="127">
        <v>18</v>
      </c>
      <c r="I203" s="128"/>
      <c r="J203" s="128">
        <f>ROUND(I203*H203,2)</f>
        <v>0</v>
      </c>
      <c r="K203" s="129"/>
      <c r="L203" s="26"/>
      <c r="M203" s="130" t="s">
        <v>1</v>
      </c>
      <c r="N203" s="131" t="s">
        <v>36</v>
      </c>
      <c r="O203" s="132">
        <v>0</v>
      </c>
      <c r="P203" s="132">
        <f>O203*H203</f>
        <v>0</v>
      </c>
      <c r="Q203" s="132">
        <v>0</v>
      </c>
      <c r="R203" s="132">
        <f>Q203*H203</f>
        <v>0</v>
      </c>
      <c r="S203" s="132">
        <v>0</v>
      </c>
      <c r="T203" s="133">
        <f>S203*H203</f>
        <v>0</v>
      </c>
      <c r="AP203" s="134" t="s">
        <v>132</v>
      </c>
      <c r="AR203" s="134" t="s">
        <v>128</v>
      </c>
      <c r="AS203" s="134" t="s">
        <v>81</v>
      </c>
      <c r="AW203" s="14" t="s">
        <v>125</v>
      </c>
      <c r="BC203" s="135">
        <f>IF(N203="základní",J203,0)</f>
        <v>0</v>
      </c>
      <c r="BD203" s="135">
        <f>IF(N203="snížená",J203,0)</f>
        <v>0</v>
      </c>
      <c r="BE203" s="135">
        <f>IF(N203="zákl. přenesená",J203,0)</f>
        <v>0</v>
      </c>
      <c r="BF203" s="135">
        <f>IF(N203="sníž. přenesená",J203,0)</f>
        <v>0</v>
      </c>
      <c r="BG203" s="135">
        <f>IF(N203="nulová",J203,0)</f>
        <v>0</v>
      </c>
      <c r="BH203" s="14" t="s">
        <v>79</v>
      </c>
      <c r="BI203" s="135">
        <f>ROUND(I203*H203,2)</f>
        <v>0</v>
      </c>
      <c r="BJ203" s="14" t="s">
        <v>132</v>
      </c>
      <c r="BK203" s="134" t="s">
        <v>308</v>
      </c>
    </row>
    <row r="204" spans="2:63" s="1" customFormat="1" ht="39" x14ac:dyDescent="0.2">
      <c r="B204" s="26"/>
      <c r="D204" s="136" t="s">
        <v>133</v>
      </c>
      <c r="F204" s="137" t="s">
        <v>562</v>
      </c>
      <c r="L204" s="26"/>
      <c r="M204" s="138"/>
      <c r="T204" s="50"/>
      <c r="AR204" s="14" t="s">
        <v>133</v>
      </c>
      <c r="AS204" s="14" t="s">
        <v>81</v>
      </c>
    </row>
    <row r="205" spans="2:63" s="1" customFormat="1" ht="16.5" customHeight="1" x14ac:dyDescent="0.2">
      <c r="B205" s="122"/>
      <c r="C205" s="123" t="s">
        <v>309</v>
      </c>
      <c r="D205" s="123" t="s">
        <v>128</v>
      </c>
      <c r="E205" s="124" t="s">
        <v>310</v>
      </c>
      <c r="F205" s="125" t="s">
        <v>311</v>
      </c>
      <c r="G205" s="126" t="s">
        <v>230</v>
      </c>
      <c r="H205" s="127">
        <v>9.5</v>
      </c>
      <c r="I205" s="128"/>
      <c r="J205" s="128">
        <f>ROUND(I205*H205,2)</f>
        <v>0</v>
      </c>
      <c r="K205" s="129"/>
      <c r="L205" s="26"/>
      <c r="M205" s="130" t="s">
        <v>1</v>
      </c>
      <c r="N205" s="131" t="s">
        <v>36</v>
      </c>
      <c r="O205" s="132">
        <v>0</v>
      </c>
      <c r="P205" s="132">
        <f>O205*H205</f>
        <v>0</v>
      </c>
      <c r="Q205" s="132">
        <v>0</v>
      </c>
      <c r="R205" s="132">
        <f>Q205*H205</f>
        <v>0</v>
      </c>
      <c r="S205" s="132">
        <v>0</v>
      </c>
      <c r="T205" s="133">
        <f>S205*H205</f>
        <v>0</v>
      </c>
      <c r="AP205" s="134" t="s">
        <v>132</v>
      </c>
      <c r="AR205" s="134" t="s">
        <v>128</v>
      </c>
      <c r="AS205" s="134" t="s">
        <v>81</v>
      </c>
      <c r="AW205" s="14" t="s">
        <v>125</v>
      </c>
      <c r="BC205" s="135">
        <f>IF(N205="základní",J205,0)</f>
        <v>0</v>
      </c>
      <c r="BD205" s="135">
        <f>IF(N205="snížená",J205,0)</f>
        <v>0</v>
      </c>
      <c r="BE205" s="135">
        <f>IF(N205="zákl. přenesená",J205,0)</f>
        <v>0</v>
      </c>
      <c r="BF205" s="135">
        <f>IF(N205="sníž. přenesená",J205,0)</f>
        <v>0</v>
      </c>
      <c r="BG205" s="135">
        <f>IF(N205="nulová",J205,0)</f>
        <v>0</v>
      </c>
      <c r="BH205" s="14" t="s">
        <v>79</v>
      </c>
      <c r="BI205" s="135">
        <f>ROUND(I205*H205,2)</f>
        <v>0</v>
      </c>
      <c r="BJ205" s="14" t="s">
        <v>132</v>
      </c>
      <c r="BK205" s="134" t="s">
        <v>312</v>
      </c>
    </row>
    <row r="206" spans="2:63" s="1" customFormat="1" ht="48.75" x14ac:dyDescent="0.2">
      <c r="B206" s="26"/>
      <c r="D206" s="136" t="s">
        <v>133</v>
      </c>
      <c r="F206" s="137" t="s">
        <v>563</v>
      </c>
      <c r="L206" s="26"/>
      <c r="M206" s="138"/>
      <c r="T206" s="50"/>
      <c r="AR206" s="14" t="s">
        <v>133</v>
      </c>
      <c r="AS206" s="14" t="s">
        <v>81</v>
      </c>
    </row>
    <row r="207" spans="2:63" s="1" customFormat="1" ht="16.5" customHeight="1" x14ac:dyDescent="0.2">
      <c r="B207" s="122"/>
      <c r="C207" s="123" t="s">
        <v>313</v>
      </c>
      <c r="D207" s="123" t="s">
        <v>128</v>
      </c>
      <c r="E207" s="124" t="s">
        <v>314</v>
      </c>
      <c r="F207" s="125" t="s">
        <v>315</v>
      </c>
      <c r="G207" s="126" t="s">
        <v>196</v>
      </c>
      <c r="H207" s="127">
        <v>1</v>
      </c>
      <c r="I207" s="128"/>
      <c r="J207" s="128">
        <f>ROUND(I207*H207,2)</f>
        <v>0</v>
      </c>
      <c r="K207" s="129"/>
      <c r="L207" s="26"/>
      <c r="M207" s="130" t="s">
        <v>1</v>
      </c>
      <c r="N207" s="131" t="s">
        <v>36</v>
      </c>
      <c r="O207" s="132">
        <v>0</v>
      </c>
      <c r="P207" s="132">
        <f>O207*H207</f>
        <v>0</v>
      </c>
      <c r="Q207" s="132">
        <v>0</v>
      </c>
      <c r="R207" s="132">
        <f>Q207*H207</f>
        <v>0</v>
      </c>
      <c r="S207" s="132">
        <v>0</v>
      </c>
      <c r="T207" s="133">
        <f>S207*H207</f>
        <v>0</v>
      </c>
      <c r="AP207" s="134" t="s">
        <v>132</v>
      </c>
      <c r="AR207" s="134" t="s">
        <v>128</v>
      </c>
      <c r="AS207" s="134" t="s">
        <v>81</v>
      </c>
      <c r="AW207" s="14" t="s">
        <v>125</v>
      </c>
      <c r="BC207" s="135">
        <f>IF(N207="základní",J207,0)</f>
        <v>0</v>
      </c>
      <c r="BD207" s="135">
        <f>IF(N207="snížená",J207,0)</f>
        <v>0</v>
      </c>
      <c r="BE207" s="135">
        <f>IF(N207="zákl. přenesená",J207,0)</f>
        <v>0</v>
      </c>
      <c r="BF207" s="135">
        <f>IF(N207="sníž. přenesená",J207,0)</f>
        <v>0</v>
      </c>
      <c r="BG207" s="135">
        <f>IF(N207="nulová",J207,0)</f>
        <v>0</v>
      </c>
      <c r="BH207" s="14" t="s">
        <v>79</v>
      </c>
      <c r="BI207" s="135">
        <f>ROUND(I207*H207,2)</f>
        <v>0</v>
      </c>
      <c r="BJ207" s="14" t="s">
        <v>132</v>
      </c>
      <c r="BK207" s="134" t="s">
        <v>316</v>
      </c>
    </row>
    <row r="208" spans="2:63" s="1" customFormat="1" ht="58.5" x14ac:dyDescent="0.2">
      <c r="B208" s="26"/>
      <c r="D208" s="136" t="s">
        <v>133</v>
      </c>
      <c r="F208" s="137" t="s">
        <v>564</v>
      </c>
      <c r="L208" s="26"/>
      <c r="M208" s="138"/>
      <c r="T208" s="50"/>
      <c r="AR208" s="14" t="s">
        <v>133</v>
      </c>
      <c r="AS208" s="14" t="s">
        <v>81</v>
      </c>
    </row>
    <row r="209" spans="2:63" s="1" customFormat="1" ht="16.5" customHeight="1" x14ac:dyDescent="0.2">
      <c r="B209" s="122"/>
      <c r="C209" s="123" t="s">
        <v>317</v>
      </c>
      <c r="D209" s="123" t="s">
        <v>128</v>
      </c>
      <c r="E209" s="124" t="s">
        <v>318</v>
      </c>
      <c r="F209" s="125" t="s">
        <v>319</v>
      </c>
      <c r="G209" s="126" t="s">
        <v>154</v>
      </c>
      <c r="H209" s="127">
        <v>1</v>
      </c>
      <c r="I209" s="128"/>
      <c r="J209" s="128">
        <f>ROUND(I209*H209,2)</f>
        <v>0</v>
      </c>
      <c r="K209" s="129"/>
      <c r="L209" s="26"/>
      <c r="M209" s="130" t="s">
        <v>1</v>
      </c>
      <c r="N209" s="131" t="s">
        <v>36</v>
      </c>
      <c r="O209" s="132">
        <v>0</v>
      </c>
      <c r="P209" s="132">
        <f>O209*H209</f>
        <v>0</v>
      </c>
      <c r="Q209" s="132">
        <v>0</v>
      </c>
      <c r="R209" s="132">
        <f>Q209*H209</f>
        <v>0</v>
      </c>
      <c r="S209" s="132">
        <v>0</v>
      </c>
      <c r="T209" s="133">
        <f>S209*H209</f>
        <v>0</v>
      </c>
      <c r="AP209" s="134" t="s">
        <v>132</v>
      </c>
      <c r="AR209" s="134" t="s">
        <v>128</v>
      </c>
      <c r="AS209" s="134" t="s">
        <v>81</v>
      </c>
      <c r="AW209" s="14" t="s">
        <v>125</v>
      </c>
      <c r="BC209" s="135">
        <f>IF(N209="základní",J209,0)</f>
        <v>0</v>
      </c>
      <c r="BD209" s="135">
        <f>IF(N209="snížená",J209,0)</f>
        <v>0</v>
      </c>
      <c r="BE209" s="135">
        <f>IF(N209="zákl. přenesená",J209,0)</f>
        <v>0</v>
      </c>
      <c r="BF209" s="135">
        <f>IF(N209="sníž. přenesená",J209,0)</f>
        <v>0</v>
      </c>
      <c r="BG209" s="135">
        <f>IF(N209="nulová",J209,0)</f>
        <v>0</v>
      </c>
      <c r="BH209" s="14" t="s">
        <v>79</v>
      </c>
      <c r="BI209" s="135">
        <f>ROUND(I209*H209,2)</f>
        <v>0</v>
      </c>
      <c r="BJ209" s="14" t="s">
        <v>132</v>
      </c>
      <c r="BK209" s="134" t="s">
        <v>320</v>
      </c>
    </row>
    <row r="210" spans="2:63" s="1" customFormat="1" ht="39" x14ac:dyDescent="0.2">
      <c r="B210" s="26"/>
      <c r="D210" s="136" t="s">
        <v>133</v>
      </c>
      <c r="F210" s="137" t="s">
        <v>565</v>
      </c>
      <c r="L210" s="26"/>
      <c r="M210" s="138"/>
      <c r="T210" s="50"/>
      <c r="AR210" s="14" t="s">
        <v>133</v>
      </c>
      <c r="AS210" s="14" t="s">
        <v>81</v>
      </c>
    </row>
    <row r="211" spans="2:63" s="1" customFormat="1" ht="16.5" customHeight="1" x14ac:dyDescent="0.2">
      <c r="B211" s="122"/>
      <c r="C211" s="123" t="s">
        <v>321</v>
      </c>
      <c r="D211" s="123" t="s">
        <v>128</v>
      </c>
      <c r="E211" s="124" t="s">
        <v>322</v>
      </c>
      <c r="F211" s="125" t="s">
        <v>323</v>
      </c>
      <c r="G211" s="126" t="s">
        <v>154</v>
      </c>
      <c r="H211" s="127">
        <v>1</v>
      </c>
      <c r="I211" s="128"/>
      <c r="J211" s="128">
        <f>ROUND(I211*H211,2)</f>
        <v>0</v>
      </c>
      <c r="K211" s="129"/>
      <c r="L211" s="26"/>
      <c r="M211" s="130" t="s">
        <v>1</v>
      </c>
      <c r="N211" s="131" t="s">
        <v>36</v>
      </c>
      <c r="O211" s="132">
        <v>0</v>
      </c>
      <c r="P211" s="132">
        <f>O211*H211</f>
        <v>0</v>
      </c>
      <c r="Q211" s="132">
        <v>0</v>
      </c>
      <c r="R211" s="132">
        <f>Q211*H211</f>
        <v>0</v>
      </c>
      <c r="S211" s="132">
        <v>0</v>
      </c>
      <c r="T211" s="133">
        <f>S211*H211</f>
        <v>0</v>
      </c>
      <c r="AP211" s="134" t="s">
        <v>132</v>
      </c>
      <c r="AR211" s="134" t="s">
        <v>128</v>
      </c>
      <c r="AS211" s="134" t="s">
        <v>81</v>
      </c>
      <c r="AW211" s="14" t="s">
        <v>125</v>
      </c>
      <c r="BC211" s="135">
        <f>IF(N211="základní",J211,0)</f>
        <v>0</v>
      </c>
      <c r="BD211" s="135">
        <f>IF(N211="snížená",J211,0)</f>
        <v>0</v>
      </c>
      <c r="BE211" s="135">
        <f>IF(N211="zákl. přenesená",J211,0)</f>
        <v>0</v>
      </c>
      <c r="BF211" s="135">
        <f>IF(N211="sníž. přenesená",J211,0)</f>
        <v>0</v>
      </c>
      <c r="BG211" s="135">
        <f>IF(N211="nulová",J211,0)</f>
        <v>0</v>
      </c>
      <c r="BH211" s="14" t="s">
        <v>79</v>
      </c>
      <c r="BI211" s="135">
        <f>ROUND(I211*H211,2)</f>
        <v>0</v>
      </c>
      <c r="BJ211" s="14" t="s">
        <v>132</v>
      </c>
      <c r="BK211" s="134" t="s">
        <v>324</v>
      </c>
    </row>
    <row r="212" spans="2:63" s="1" customFormat="1" ht="48.75" x14ac:dyDescent="0.2">
      <c r="B212" s="26"/>
      <c r="D212" s="136" t="s">
        <v>133</v>
      </c>
      <c r="F212" s="137" t="s">
        <v>566</v>
      </c>
      <c r="L212" s="26"/>
      <c r="M212" s="138"/>
      <c r="T212" s="50"/>
      <c r="AR212" s="14" t="s">
        <v>133</v>
      </c>
      <c r="AS212" s="14" t="s">
        <v>81</v>
      </c>
    </row>
    <row r="213" spans="2:63" s="1" customFormat="1" ht="16.5" customHeight="1" x14ac:dyDescent="0.2">
      <c r="B213" s="122"/>
      <c r="C213" s="123" t="s">
        <v>325</v>
      </c>
      <c r="D213" s="123" t="s">
        <v>128</v>
      </c>
      <c r="E213" s="124" t="s">
        <v>326</v>
      </c>
      <c r="F213" s="125" t="s">
        <v>327</v>
      </c>
      <c r="G213" s="126" t="s">
        <v>154</v>
      </c>
      <c r="H213" s="127">
        <v>3</v>
      </c>
      <c r="I213" s="128"/>
      <c r="J213" s="128">
        <f>ROUND(I213*H213,2)</f>
        <v>0</v>
      </c>
      <c r="K213" s="129"/>
      <c r="L213" s="26"/>
      <c r="M213" s="130" t="s">
        <v>1</v>
      </c>
      <c r="N213" s="131" t="s">
        <v>36</v>
      </c>
      <c r="O213" s="132">
        <v>0</v>
      </c>
      <c r="P213" s="132">
        <f>O213*H213</f>
        <v>0</v>
      </c>
      <c r="Q213" s="132">
        <v>0</v>
      </c>
      <c r="R213" s="132">
        <f>Q213*H213</f>
        <v>0</v>
      </c>
      <c r="S213" s="132">
        <v>0</v>
      </c>
      <c r="T213" s="133">
        <f>S213*H213</f>
        <v>0</v>
      </c>
      <c r="AP213" s="134" t="s">
        <v>132</v>
      </c>
      <c r="AR213" s="134" t="s">
        <v>128</v>
      </c>
      <c r="AS213" s="134" t="s">
        <v>81</v>
      </c>
      <c r="AW213" s="14" t="s">
        <v>125</v>
      </c>
      <c r="BC213" s="135">
        <f>IF(N213="základní",J213,0)</f>
        <v>0</v>
      </c>
      <c r="BD213" s="135">
        <f>IF(N213="snížená",J213,0)</f>
        <v>0</v>
      </c>
      <c r="BE213" s="135">
        <f>IF(N213="zákl. přenesená",J213,0)</f>
        <v>0</v>
      </c>
      <c r="BF213" s="135">
        <f>IF(N213="sníž. přenesená",J213,0)</f>
        <v>0</v>
      </c>
      <c r="BG213" s="135">
        <f>IF(N213="nulová",J213,0)</f>
        <v>0</v>
      </c>
      <c r="BH213" s="14" t="s">
        <v>79</v>
      </c>
      <c r="BI213" s="135">
        <f>ROUND(I213*H213,2)</f>
        <v>0</v>
      </c>
      <c r="BJ213" s="14" t="s">
        <v>132</v>
      </c>
      <c r="BK213" s="134" t="s">
        <v>328</v>
      </c>
    </row>
    <row r="214" spans="2:63" s="1" customFormat="1" ht="198.75" customHeight="1" x14ac:dyDescent="0.2">
      <c r="B214" s="26"/>
      <c r="D214" s="136" t="s">
        <v>133</v>
      </c>
      <c r="F214" s="159" t="s">
        <v>567</v>
      </c>
      <c r="L214" s="26"/>
      <c r="M214" s="138"/>
      <c r="T214" s="50"/>
      <c r="AR214" s="14" t="s">
        <v>133</v>
      </c>
      <c r="AS214" s="14" t="s">
        <v>81</v>
      </c>
    </row>
    <row r="215" spans="2:63" s="1" customFormat="1" ht="16.5" customHeight="1" x14ac:dyDescent="0.2">
      <c r="B215" s="122"/>
      <c r="C215" s="123" t="s">
        <v>255</v>
      </c>
      <c r="D215" s="123" t="s">
        <v>128</v>
      </c>
      <c r="E215" s="124" t="s">
        <v>329</v>
      </c>
      <c r="F215" s="125" t="s">
        <v>330</v>
      </c>
      <c r="G215" s="126" t="s">
        <v>131</v>
      </c>
      <c r="H215" s="127">
        <v>48</v>
      </c>
      <c r="I215" s="128"/>
      <c r="J215" s="128">
        <f>ROUND(I215*H215,2)</f>
        <v>0</v>
      </c>
      <c r="K215" s="129"/>
      <c r="L215" s="26"/>
      <c r="M215" s="130" t="s">
        <v>1</v>
      </c>
      <c r="N215" s="131" t="s">
        <v>36</v>
      </c>
      <c r="O215" s="132">
        <v>0</v>
      </c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P215" s="134" t="s">
        <v>132</v>
      </c>
      <c r="AR215" s="134" t="s">
        <v>128</v>
      </c>
      <c r="AS215" s="134" t="s">
        <v>81</v>
      </c>
      <c r="AW215" s="14" t="s">
        <v>125</v>
      </c>
      <c r="BC215" s="135">
        <f>IF(N215="základní",J215,0)</f>
        <v>0</v>
      </c>
      <c r="BD215" s="135">
        <f>IF(N215="snížená",J215,0)</f>
        <v>0</v>
      </c>
      <c r="BE215" s="135">
        <f>IF(N215="zákl. přenesená",J215,0)</f>
        <v>0</v>
      </c>
      <c r="BF215" s="135">
        <f>IF(N215="sníž. přenesená",J215,0)</f>
        <v>0</v>
      </c>
      <c r="BG215" s="135">
        <f>IF(N215="nulová",J215,0)</f>
        <v>0</v>
      </c>
      <c r="BH215" s="14" t="s">
        <v>79</v>
      </c>
      <c r="BI215" s="135">
        <f>ROUND(I215*H215,2)</f>
        <v>0</v>
      </c>
      <c r="BJ215" s="14" t="s">
        <v>132</v>
      </c>
      <c r="BK215" s="134" t="s">
        <v>331</v>
      </c>
    </row>
    <row r="216" spans="2:63" s="1" customFormat="1" ht="48.75" x14ac:dyDescent="0.2">
      <c r="B216" s="26"/>
      <c r="D216" s="136" t="s">
        <v>133</v>
      </c>
      <c r="F216" s="137" t="s">
        <v>568</v>
      </c>
      <c r="L216" s="26"/>
      <c r="M216" s="138"/>
      <c r="T216" s="50"/>
      <c r="AR216" s="14" t="s">
        <v>133</v>
      </c>
      <c r="AS216" s="14" t="s">
        <v>81</v>
      </c>
    </row>
    <row r="217" spans="2:63" s="1" customFormat="1" ht="24.2" customHeight="1" x14ac:dyDescent="0.2">
      <c r="B217" s="122"/>
      <c r="C217" s="123" t="s">
        <v>332</v>
      </c>
      <c r="D217" s="123" t="s">
        <v>128</v>
      </c>
      <c r="E217" s="124" t="s">
        <v>333</v>
      </c>
      <c r="F217" s="125" t="s">
        <v>334</v>
      </c>
      <c r="G217" s="126" t="s">
        <v>154</v>
      </c>
      <c r="H217" s="127">
        <v>1</v>
      </c>
      <c r="I217" s="128"/>
      <c r="J217" s="128">
        <f>ROUND(I217*H217,2)</f>
        <v>0</v>
      </c>
      <c r="K217" s="129"/>
      <c r="L217" s="26"/>
      <c r="M217" s="130" t="s">
        <v>1</v>
      </c>
      <c r="N217" s="131" t="s">
        <v>36</v>
      </c>
      <c r="O217" s="132">
        <v>0</v>
      </c>
      <c r="P217" s="132">
        <f>O217*H217</f>
        <v>0</v>
      </c>
      <c r="Q217" s="132">
        <v>0</v>
      </c>
      <c r="R217" s="132">
        <f>Q217*H217</f>
        <v>0</v>
      </c>
      <c r="S217" s="132">
        <v>0</v>
      </c>
      <c r="T217" s="133">
        <f>S217*H217</f>
        <v>0</v>
      </c>
      <c r="AP217" s="134" t="s">
        <v>132</v>
      </c>
      <c r="AR217" s="134" t="s">
        <v>128</v>
      </c>
      <c r="AS217" s="134" t="s">
        <v>81</v>
      </c>
      <c r="AW217" s="14" t="s">
        <v>125</v>
      </c>
      <c r="BC217" s="135">
        <f>IF(N217="základní",J217,0)</f>
        <v>0</v>
      </c>
      <c r="BD217" s="135">
        <f>IF(N217="snížená",J217,0)</f>
        <v>0</v>
      </c>
      <c r="BE217" s="135">
        <f>IF(N217="zákl. přenesená",J217,0)</f>
        <v>0</v>
      </c>
      <c r="BF217" s="135">
        <f>IF(N217="sníž. přenesená",J217,0)</f>
        <v>0</v>
      </c>
      <c r="BG217" s="135">
        <f>IF(N217="nulová",J217,0)</f>
        <v>0</v>
      </c>
      <c r="BH217" s="14" t="s">
        <v>79</v>
      </c>
      <c r="BI217" s="135">
        <f>ROUND(I217*H217,2)</f>
        <v>0</v>
      </c>
      <c r="BJ217" s="14" t="s">
        <v>132</v>
      </c>
      <c r="BK217" s="134" t="s">
        <v>335</v>
      </c>
    </row>
    <row r="218" spans="2:63" s="1" customFormat="1" ht="48.75" x14ac:dyDescent="0.2">
      <c r="B218" s="26"/>
      <c r="D218" s="136" t="s">
        <v>133</v>
      </c>
      <c r="F218" s="137" t="s">
        <v>569</v>
      </c>
      <c r="L218" s="26"/>
      <c r="M218" s="138"/>
      <c r="T218" s="50"/>
      <c r="AR218" s="14" t="s">
        <v>133</v>
      </c>
      <c r="AS218" s="14" t="s">
        <v>81</v>
      </c>
    </row>
    <row r="219" spans="2:63" s="1" customFormat="1" ht="16.5" customHeight="1" x14ac:dyDescent="0.2">
      <c r="B219" s="122"/>
      <c r="C219" s="123" t="s">
        <v>270</v>
      </c>
      <c r="D219" s="123" t="s">
        <v>128</v>
      </c>
      <c r="E219" s="124" t="s">
        <v>336</v>
      </c>
      <c r="F219" s="125" t="s">
        <v>337</v>
      </c>
      <c r="G219" s="126" t="s">
        <v>154</v>
      </c>
      <c r="H219" s="127">
        <v>2</v>
      </c>
      <c r="I219" s="128"/>
      <c r="J219" s="128">
        <f>ROUND(I219*H219,2)</f>
        <v>0</v>
      </c>
      <c r="K219" s="129"/>
      <c r="L219" s="26"/>
      <c r="M219" s="130" t="s">
        <v>1</v>
      </c>
      <c r="N219" s="131" t="s">
        <v>36</v>
      </c>
      <c r="O219" s="132">
        <v>0</v>
      </c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P219" s="134" t="s">
        <v>132</v>
      </c>
      <c r="AR219" s="134" t="s">
        <v>128</v>
      </c>
      <c r="AS219" s="134" t="s">
        <v>81</v>
      </c>
      <c r="AW219" s="14" t="s">
        <v>125</v>
      </c>
      <c r="BC219" s="135">
        <f>IF(N219="základní",J219,0)</f>
        <v>0</v>
      </c>
      <c r="BD219" s="135">
        <f>IF(N219="snížená",J219,0)</f>
        <v>0</v>
      </c>
      <c r="BE219" s="135">
        <f>IF(N219="zákl. přenesená",J219,0)</f>
        <v>0</v>
      </c>
      <c r="BF219" s="135">
        <f>IF(N219="sníž. přenesená",J219,0)</f>
        <v>0</v>
      </c>
      <c r="BG219" s="135">
        <f>IF(N219="nulová",J219,0)</f>
        <v>0</v>
      </c>
      <c r="BH219" s="14" t="s">
        <v>79</v>
      </c>
      <c r="BI219" s="135">
        <f>ROUND(I219*H219,2)</f>
        <v>0</v>
      </c>
      <c r="BJ219" s="14" t="s">
        <v>132</v>
      </c>
      <c r="BK219" s="134" t="s">
        <v>338</v>
      </c>
    </row>
    <row r="220" spans="2:63" s="1" customFormat="1" ht="48.75" x14ac:dyDescent="0.2">
      <c r="B220" s="26"/>
      <c r="D220" s="136" t="s">
        <v>133</v>
      </c>
      <c r="F220" s="137" t="s">
        <v>570</v>
      </c>
      <c r="L220" s="26"/>
      <c r="M220" s="138"/>
      <c r="T220" s="50"/>
      <c r="AR220" s="14" t="s">
        <v>133</v>
      </c>
      <c r="AS220" s="14" t="s">
        <v>81</v>
      </c>
    </row>
    <row r="221" spans="2:63" s="1" customFormat="1" ht="16.5" customHeight="1" x14ac:dyDescent="0.2">
      <c r="B221" s="122"/>
      <c r="C221" s="123" t="s">
        <v>339</v>
      </c>
      <c r="D221" s="123" t="s">
        <v>128</v>
      </c>
      <c r="E221" s="124" t="s">
        <v>340</v>
      </c>
      <c r="F221" s="125" t="s">
        <v>341</v>
      </c>
      <c r="G221" s="126" t="s">
        <v>154</v>
      </c>
      <c r="H221" s="127">
        <v>2</v>
      </c>
      <c r="I221" s="128"/>
      <c r="J221" s="128">
        <f>ROUND(I221*H221,2)</f>
        <v>0</v>
      </c>
      <c r="K221" s="129"/>
      <c r="L221" s="26"/>
      <c r="M221" s="130" t="s">
        <v>1</v>
      </c>
      <c r="N221" s="131" t="s">
        <v>36</v>
      </c>
      <c r="O221" s="132">
        <v>0</v>
      </c>
      <c r="P221" s="132">
        <f>O221*H221</f>
        <v>0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AP221" s="134" t="s">
        <v>132</v>
      </c>
      <c r="AR221" s="134" t="s">
        <v>128</v>
      </c>
      <c r="AS221" s="134" t="s">
        <v>81</v>
      </c>
      <c r="AW221" s="14" t="s">
        <v>125</v>
      </c>
      <c r="BC221" s="135">
        <f>IF(N221="základní",J221,0)</f>
        <v>0</v>
      </c>
      <c r="BD221" s="135">
        <f>IF(N221="snížená",J221,0)</f>
        <v>0</v>
      </c>
      <c r="BE221" s="135">
        <f>IF(N221="zákl. přenesená",J221,0)</f>
        <v>0</v>
      </c>
      <c r="BF221" s="135">
        <f>IF(N221="sníž. přenesená",J221,0)</f>
        <v>0</v>
      </c>
      <c r="BG221" s="135">
        <f>IF(N221="nulová",J221,0)</f>
        <v>0</v>
      </c>
      <c r="BH221" s="14" t="s">
        <v>79</v>
      </c>
      <c r="BI221" s="135">
        <f>ROUND(I221*H221,2)</f>
        <v>0</v>
      </c>
      <c r="BJ221" s="14" t="s">
        <v>132</v>
      </c>
      <c r="BK221" s="134" t="s">
        <v>342</v>
      </c>
    </row>
    <row r="222" spans="2:63" s="1" customFormat="1" ht="39" x14ac:dyDescent="0.2">
      <c r="B222" s="26"/>
      <c r="D222" s="136" t="s">
        <v>133</v>
      </c>
      <c r="F222" s="137" t="s">
        <v>571</v>
      </c>
      <c r="L222" s="26"/>
      <c r="M222" s="138"/>
      <c r="T222" s="50"/>
      <c r="AR222" s="14" t="s">
        <v>133</v>
      </c>
      <c r="AS222" s="14" t="s">
        <v>81</v>
      </c>
    </row>
    <row r="223" spans="2:63" s="1" customFormat="1" ht="33" customHeight="1" x14ac:dyDescent="0.2">
      <c r="B223" s="122"/>
      <c r="C223" s="123" t="s">
        <v>343</v>
      </c>
      <c r="D223" s="123" t="s">
        <v>128</v>
      </c>
      <c r="E223" s="124" t="s">
        <v>344</v>
      </c>
      <c r="F223" s="125" t="s">
        <v>345</v>
      </c>
      <c r="G223" s="126" t="s">
        <v>249</v>
      </c>
      <c r="H223" s="127">
        <v>24817.8</v>
      </c>
      <c r="I223" s="128"/>
      <c r="J223" s="128">
        <f>ROUND(I223*H223,2)</f>
        <v>0</v>
      </c>
      <c r="K223" s="129"/>
      <c r="L223" s="26"/>
      <c r="M223" s="130" t="s">
        <v>1</v>
      </c>
      <c r="N223" s="131" t="s">
        <v>36</v>
      </c>
      <c r="O223" s="132">
        <v>0</v>
      </c>
      <c r="P223" s="132">
        <f>O223*H223</f>
        <v>0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P223" s="134" t="s">
        <v>161</v>
      </c>
      <c r="AR223" s="134" t="s">
        <v>128</v>
      </c>
      <c r="AS223" s="134" t="s">
        <v>81</v>
      </c>
      <c r="AW223" s="14" t="s">
        <v>125</v>
      </c>
      <c r="BC223" s="135">
        <f>IF(N223="základní",J223,0)</f>
        <v>0</v>
      </c>
      <c r="BD223" s="135">
        <f>IF(N223="snížená",J223,0)</f>
        <v>0</v>
      </c>
      <c r="BE223" s="135">
        <f>IF(N223="zákl. přenesená",J223,0)</f>
        <v>0</v>
      </c>
      <c r="BF223" s="135">
        <f>IF(N223="sníž. přenesená",J223,0)</f>
        <v>0</v>
      </c>
      <c r="BG223" s="135">
        <f>IF(N223="nulová",J223,0)</f>
        <v>0</v>
      </c>
      <c r="BH223" s="14" t="s">
        <v>79</v>
      </c>
      <c r="BI223" s="135">
        <f>ROUND(I223*H223,2)</f>
        <v>0</v>
      </c>
      <c r="BJ223" s="14" t="s">
        <v>161</v>
      </c>
      <c r="BK223" s="134" t="s">
        <v>346</v>
      </c>
    </row>
    <row r="224" spans="2:63" s="11" customFormat="1" ht="22.9" customHeight="1" x14ac:dyDescent="0.2">
      <c r="B224" s="111"/>
      <c r="D224" s="112" t="s">
        <v>70</v>
      </c>
      <c r="E224" s="120" t="s">
        <v>347</v>
      </c>
      <c r="F224" s="120" t="s">
        <v>348</v>
      </c>
      <c r="J224" s="121">
        <f>BI224</f>
        <v>0</v>
      </c>
      <c r="L224" s="111"/>
      <c r="M224" s="115"/>
      <c r="P224" s="116">
        <f>SUM(P225:P228)</f>
        <v>0</v>
      </c>
      <c r="R224" s="116">
        <f>SUM(R225:R228)</f>
        <v>0</v>
      </c>
      <c r="T224" s="117">
        <f>SUM(T225:T228)</f>
        <v>0</v>
      </c>
      <c r="AP224" s="112" t="s">
        <v>81</v>
      </c>
      <c r="AR224" s="118" t="s">
        <v>70</v>
      </c>
      <c r="AS224" s="118" t="s">
        <v>79</v>
      </c>
      <c r="AW224" s="112" t="s">
        <v>125</v>
      </c>
      <c r="BI224" s="119">
        <f>SUM(BI225:BI228)</f>
        <v>0</v>
      </c>
    </row>
    <row r="225" spans="2:63" s="1" customFormat="1" ht="16.5" customHeight="1" x14ac:dyDescent="0.2">
      <c r="B225" s="122"/>
      <c r="C225" s="123" t="s">
        <v>349</v>
      </c>
      <c r="D225" s="123" t="s">
        <v>128</v>
      </c>
      <c r="E225" s="124" t="s">
        <v>350</v>
      </c>
      <c r="F225" s="125" t="s">
        <v>351</v>
      </c>
      <c r="G225" s="126" t="s">
        <v>154</v>
      </c>
      <c r="H225" s="127">
        <v>1</v>
      </c>
      <c r="I225" s="128"/>
      <c r="J225" s="128">
        <f>ROUND(I225*H225,2)</f>
        <v>0</v>
      </c>
      <c r="K225" s="129"/>
      <c r="L225" s="26"/>
      <c r="M225" s="130" t="s">
        <v>1</v>
      </c>
      <c r="N225" s="131" t="s">
        <v>36</v>
      </c>
      <c r="O225" s="132">
        <v>0</v>
      </c>
      <c r="P225" s="132">
        <f>O225*H225</f>
        <v>0</v>
      </c>
      <c r="Q225" s="132">
        <v>0</v>
      </c>
      <c r="R225" s="132">
        <f>Q225*H225</f>
        <v>0</v>
      </c>
      <c r="S225" s="132">
        <v>0</v>
      </c>
      <c r="T225" s="133">
        <f>S225*H225</f>
        <v>0</v>
      </c>
      <c r="AP225" s="134" t="s">
        <v>132</v>
      </c>
      <c r="AR225" s="134" t="s">
        <v>128</v>
      </c>
      <c r="AS225" s="134" t="s">
        <v>81</v>
      </c>
      <c r="AW225" s="14" t="s">
        <v>125</v>
      </c>
      <c r="BC225" s="135">
        <f>IF(N225="základní",J225,0)</f>
        <v>0</v>
      </c>
      <c r="BD225" s="135">
        <f>IF(N225="snížená",J225,0)</f>
        <v>0</v>
      </c>
      <c r="BE225" s="135">
        <f>IF(N225="zákl. přenesená",J225,0)</f>
        <v>0</v>
      </c>
      <c r="BF225" s="135">
        <f>IF(N225="sníž. přenesená",J225,0)</f>
        <v>0</v>
      </c>
      <c r="BG225" s="135">
        <f>IF(N225="nulová",J225,0)</f>
        <v>0</v>
      </c>
      <c r="BH225" s="14" t="s">
        <v>79</v>
      </c>
      <c r="BI225" s="135">
        <f>ROUND(I225*H225,2)</f>
        <v>0</v>
      </c>
      <c r="BJ225" s="14" t="s">
        <v>132</v>
      </c>
      <c r="BK225" s="134" t="s">
        <v>352</v>
      </c>
    </row>
    <row r="226" spans="2:63" s="1" customFormat="1" ht="19.5" x14ac:dyDescent="0.2">
      <c r="B226" s="26"/>
      <c r="D226" s="136" t="s">
        <v>133</v>
      </c>
      <c r="F226" s="137" t="s">
        <v>353</v>
      </c>
      <c r="L226" s="26"/>
      <c r="M226" s="138"/>
      <c r="T226" s="50"/>
      <c r="AR226" s="14" t="s">
        <v>133</v>
      </c>
      <c r="AS226" s="14" t="s">
        <v>81</v>
      </c>
    </row>
    <row r="227" spans="2:63" s="1" customFormat="1" ht="16.5" customHeight="1" x14ac:dyDescent="0.2">
      <c r="B227" s="122"/>
      <c r="C227" s="123" t="s">
        <v>354</v>
      </c>
      <c r="D227" s="123" t="s">
        <v>128</v>
      </c>
      <c r="E227" s="124" t="s">
        <v>355</v>
      </c>
      <c r="F227" s="125" t="s">
        <v>356</v>
      </c>
      <c r="G227" s="126" t="s">
        <v>154</v>
      </c>
      <c r="H227" s="127">
        <v>1</v>
      </c>
      <c r="I227" s="128"/>
      <c r="J227" s="128">
        <f>ROUND(I227*H227,2)</f>
        <v>0</v>
      </c>
      <c r="K227" s="129"/>
      <c r="L227" s="26"/>
      <c r="M227" s="130" t="s">
        <v>1</v>
      </c>
      <c r="N227" s="131" t="s">
        <v>36</v>
      </c>
      <c r="O227" s="132">
        <v>0</v>
      </c>
      <c r="P227" s="132">
        <f>O227*H227</f>
        <v>0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P227" s="134" t="s">
        <v>132</v>
      </c>
      <c r="AR227" s="134" t="s">
        <v>128</v>
      </c>
      <c r="AS227" s="134" t="s">
        <v>81</v>
      </c>
      <c r="AW227" s="14" t="s">
        <v>125</v>
      </c>
      <c r="BC227" s="135">
        <f>IF(N227="základní",J227,0)</f>
        <v>0</v>
      </c>
      <c r="BD227" s="135">
        <f>IF(N227="snížená",J227,0)</f>
        <v>0</v>
      </c>
      <c r="BE227" s="135">
        <f>IF(N227="zákl. přenesená",J227,0)</f>
        <v>0</v>
      </c>
      <c r="BF227" s="135">
        <f>IF(N227="sníž. přenesená",J227,0)</f>
        <v>0</v>
      </c>
      <c r="BG227" s="135">
        <f>IF(N227="nulová",J227,0)</f>
        <v>0</v>
      </c>
      <c r="BH227" s="14" t="s">
        <v>79</v>
      </c>
      <c r="BI227" s="135">
        <f>ROUND(I227*H227,2)</f>
        <v>0</v>
      </c>
      <c r="BJ227" s="14" t="s">
        <v>132</v>
      </c>
      <c r="BK227" s="134" t="s">
        <v>357</v>
      </c>
    </row>
    <row r="228" spans="2:63" s="1" customFormat="1" ht="33" customHeight="1" x14ac:dyDescent="0.2">
      <c r="B228" s="122"/>
      <c r="C228" s="123" t="s">
        <v>278</v>
      </c>
      <c r="D228" s="123" t="s">
        <v>128</v>
      </c>
      <c r="E228" s="124" t="s">
        <v>358</v>
      </c>
      <c r="F228" s="125" t="s">
        <v>359</v>
      </c>
      <c r="G228" s="126" t="s">
        <v>249</v>
      </c>
      <c r="H228" s="127">
        <v>100.4</v>
      </c>
      <c r="I228" s="128"/>
      <c r="J228" s="128">
        <f>ROUND(I228*H228,2)</f>
        <v>0</v>
      </c>
      <c r="K228" s="129"/>
      <c r="L228" s="26"/>
      <c r="M228" s="130" t="s">
        <v>1</v>
      </c>
      <c r="N228" s="131" t="s">
        <v>36</v>
      </c>
      <c r="O228" s="132">
        <v>0</v>
      </c>
      <c r="P228" s="132">
        <f>O228*H228</f>
        <v>0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P228" s="134" t="s">
        <v>161</v>
      </c>
      <c r="AR228" s="134" t="s">
        <v>128</v>
      </c>
      <c r="AS228" s="134" t="s">
        <v>81</v>
      </c>
      <c r="AW228" s="14" t="s">
        <v>125</v>
      </c>
      <c r="BC228" s="135">
        <f>IF(N228="základní",J228,0)</f>
        <v>0</v>
      </c>
      <c r="BD228" s="135">
        <f>IF(N228="snížená",J228,0)</f>
        <v>0</v>
      </c>
      <c r="BE228" s="135">
        <f>IF(N228="zákl. přenesená",J228,0)</f>
        <v>0</v>
      </c>
      <c r="BF228" s="135">
        <f>IF(N228="sníž. přenesená",J228,0)</f>
        <v>0</v>
      </c>
      <c r="BG228" s="135">
        <f>IF(N228="nulová",J228,0)</f>
        <v>0</v>
      </c>
      <c r="BH228" s="14" t="s">
        <v>79</v>
      </c>
      <c r="BI228" s="135">
        <f>ROUND(I228*H228,2)</f>
        <v>0</v>
      </c>
      <c r="BJ228" s="14" t="s">
        <v>161</v>
      </c>
      <c r="BK228" s="134" t="s">
        <v>360</v>
      </c>
    </row>
    <row r="229" spans="2:63" s="11" customFormat="1" ht="22.9" customHeight="1" x14ac:dyDescent="0.2">
      <c r="B229" s="111"/>
      <c r="D229" s="112" t="s">
        <v>70</v>
      </c>
      <c r="E229" s="120" t="s">
        <v>361</v>
      </c>
      <c r="F229" s="120" t="s">
        <v>362</v>
      </c>
      <c r="J229" s="121">
        <f>BI229</f>
        <v>0</v>
      </c>
      <c r="L229" s="111"/>
      <c r="M229" s="115"/>
      <c r="P229" s="116">
        <f>SUM(P230:P242)</f>
        <v>77.870999999999995</v>
      </c>
      <c r="R229" s="116">
        <f>SUM(R230:R242)</f>
        <v>1.95577</v>
      </c>
      <c r="T229" s="117">
        <f>SUM(T230:T242)</f>
        <v>0</v>
      </c>
      <c r="AP229" s="112" t="s">
        <v>81</v>
      </c>
      <c r="AR229" s="118" t="s">
        <v>70</v>
      </c>
      <c r="AS229" s="118" t="s">
        <v>79</v>
      </c>
      <c r="AW229" s="112" t="s">
        <v>125</v>
      </c>
      <c r="BI229" s="119">
        <f>SUM(BI230:BI242)</f>
        <v>0</v>
      </c>
    </row>
    <row r="230" spans="2:63" s="1" customFormat="1" ht="16.5" customHeight="1" x14ac:dyDescent="0.2">
      <c r="B230" s="122"/>
      <c r="C230" s="123" t="s">
        <v>363</v>
      </c>
      <c r="D230" s="123" t="s">
        <v>128</v>
      </c>
      <c r="E230" s="124" t="s">
        <v>364</v>
      </c>
      <c r="F230" s="125" t="s">
        <v>365</v>
      </c>
      <c r="G230" s="126" t="s">
        <v>131</v>
      </c>
      <c r="H230" s="127">
        <v>257</v>
      </c>
      <c r="I230" s="128"/>
      <c r="J230" s="128">
        <f t="shared" ref="J230:J235" si="10">ROUND(I230*H230,2)</f>
        <v>0</v>
      </c>
      <c r="K230" s="129"/>
      <c r="L230" s="26"/>
      <c r="M230" s="130" t="s">
        <v>1</v>
      </c>
      <c r="N230" s="131" t="s">
        <v>36</v>
      </c>
      <c r="O230" s="132">
        <v>0</v>
      </c>
      <c r="P230" s="132">
        <f t="shared" ref="P230:P235" si="11">O230*H230</f>
        <v>0</v>
      </c>
      <c r="Q230" s="132">
        <v>0</v>
      </c>
      <c r="R230" s="132">
        <f t="shared" ref="R230:R235" si="12">Q230*H230</f>
        <v>0</v>
      </c>
      <c r="S230" s="132">
        <v>0</v>
      </c>
      <c r="T230" s="133">
        <f t="shared" ref="T230:T235" si="13">S230*H230</f>
        <v>0</v>
      </c>
      <c r="AP230" s="134" t="s">
        <v>132</v>
      </c>
      <c r="AR230" s="134" t="s">
        <v>128</v>
      </c>
      <c r="AS230" s="134" t="s">
        <v>81</v>
      </c>
      <c r="AW230" s="14" t="s">
        <v>125</v>
      </c>
      <c r="BC230" s="135">
        <f t="shared" ref="BC230:BC235" si="14">IF(N230="základní",J230,0)</f>
        <v>0</v>
      </c>
      <c r="BD230" s="135">
        <f t="shared" ref="BD230:BD235" si="15">IF(N230="snížená",J230,0)</f>
        <v>0</v>
      </c>
      <c r="BE230" s="135">
        <f t="shared" ref="BE230:BE235" si="16">IF(N230="zákl. přenesená",J230,0)</f>
        <v>0</v>
      </c>
      <c r="BF230" s="135">
        <f t="shared" ref="BF230:BF235" si="17">IF(N230="sníž. přenesená",J230,0)</f>
        <v>0</v>
      </c>
      <c r="BG230" s="135">
        <f t="shared" ref="BG230:BG235" si="18">IF(N230="nulová",J230,0)</f>
        <v>0</v>
      </c>
      <c r="BH230" s="14" t="s">
        <v>79</v>
      </c>
      <c r="BI230" s="135">
        <f t="shared" ref="BI230:BI235" si="19">ROUND(I230*H230,2)</f>
        <v>0</v>
      </c>
      <c r="BJ230" s="14" t="s">
        <v>132</v>
      </c>
      <c r="BK230" s="134" t="s">
        <v>297</v>
      </c>
    </row>
    <row r="231" spans="2:63" s="1" customFormat="1" ht="24.2" customHeight="1" x14ac:dyDescent="0.2">
      <c r="B231" s="122"/>
      <c r="C231" s="123" t="s">
        <v>282</v>
      </c>
      <c r="D231" s="123" t="s">
        <v>128</v>
      </c>
      <c r="E231" s="124" t="s">
        <v>366</v>
      </c>
      <c r="F231" s="125" t="s">
        <v>367</v>
      </c>
      <c r="G231" s="126" t="s">
        <v>131</v>
      </c>
      <c r="H231" s="127">
        <v>257</v>
      </c>
      <c r="I231" s="128"/>
      <c r="J231" s="128">
        <f t="shared" si="10"/>
        <v>0</v>
      </c>
      <c r="K231" s="129"/>
      <c r="L231" s="26"/>
      <c r="M231" s="130" t="s">
        <v>1</v>
      </c>
      <c r="N231" s="131" t="s">
        <v>36</v>
      </c>
      <c r="O231" s="132">
        <v>0</v>
      </c>
      <c r="P231" s="132">
        <f t="shared" si="11"/>
        <v>0</v>
      </c>
      <c r="Q231" s="132">
        <v>0</v>
      </c>
      <c r="R231" s="132">
        <f t="shared" si="12"/>
        <v>0</v>
      </c>
      <c r="S231" s="132">
        <v>0</v>
      </c>
      <c r="T231" s="133">
        <f t="shared" si="13"/>
        <v>0</v>
      </c>
      <c r="AP231" s="134" t="s">
        <v>132</v>
      </c>
      <c r="AR231" s="134" t="s">
        <v>128</v>
      </c>
      <c r="AS231" s="134" t="s">
        <v>81</v>
      </c>
      <c r="AW231" s="14" t="s">
        <v>125</v>
      </c>
      <c r="BC231" s="135">
        <f t="shared" si="14"/>
        <v>0</v>
      </c>
      <c r="BD231" s="135">
        <f t="shared" si="15"/>
        <v>0</v>
      </c>
      <c r="BE231" s="135">
        <f t="shared" si="16"/>
        <v>0</v>
      </c>
      <c r="BF231" s="135">
        <f t="shared" si="17"/>
        <v>0</v>
      </c>
      <c r="BG231" s="135">
        <f t="shared" si="18"/>
        <v>0</v>
      </c>
      <c r="BH231" s="14" t="s">
        <v>79</v>
      </c>
      <c r="BI231" s="135">
        <f t="shared" si="19"/>
        <v>0</v>
      </c>
      <c r="BJ231" s="14" t="s">
        <v>132</v>
      </c>
      <c r="BK231" s="134" t="s">
        <v>368</v>
      </c>
    </row>
    <row r="232" spans="2:63" s="1" customFormat="1" ht="21.75" customHeight="1" x14ac:dyDescent="0.2">
      <c r="B232" s="122"/>
      <c r="C232" s="123" t="s">
        <v>369</v>
      </c>
      <c r="D232" s="123" t="s">
        <v>128</v>
      </c>
      <c r="E232" s="124" t="s">
        <v>370</v>
      </c>
      <c r="F232" s="125" t="s">
        <v>371</v>
      </c>
      <c r="G232" s="126" t="s">
        <v>131</v>
      </c>
      <c r="H232" s="127">
        <v>257</v>
      </c>
      <c r="I232" s="128"/>
      <c r="J232" s="128">
        <f t="shared" si="10"/>
        <v>0</v>
      </c>
      <c r="K232" s="129"/>
      <c r="L232" s="26"/>
      <c r="M232" s="130" t="s">
        <v>1</v>
      </c>
      <c r="N232" s="131" t="s">
        <v>36</v>
      </c>
      <c r="O232" s="132">
        <v>5.8000000000000003E-2</v>
      </c>
      <c r="P232" s="132">
        <f t="shared" si="11"/>
        <v>14.906000000000001</v>
      </c>
      <c r="Q232" s="132">
        <v>3.0000000000000001E-5</v>
      </c>
      <c r="R232" s="132">
        <f t="shared" si="12"/>
        <v>7.7099999999999998E-3</v>
      </c>
      <c r="S232" s="132">
        <v>0</v>
      </c>
      <c r="T232" s="133">
        <f t="shared" si="13"/>
        <v>0</v>
      </c>
      <c r="AP232" s="134" t="s">
        <v>161</v>
      </c>
      <c r="AR232" s="134" t="s">
        <v>128</v>
      </c>
      <c r="AS232" s="134" t="s">
        <v>81</v>
      </c>
      <c r="AW232" s="14" t="s">
        <v>125</v>
      </c>
      <c r="BC232" s="135">
        <f t="shared" si="14"/>
        <v>0</v>
      </c>
      <c r="BD232" s="135">
        <f t="shared" si="15"/>
        <v>0</v>
      </c>
      <c r="BE232" s="135">
        <f t="shared" si="16"/>
        <v>0</v>
      </c>
      <c r="BF232" s="135">
        <f t="shared" si="17"/>
        <v>0</v>
      </c>
      <c r="BG232" s="135">
        <f t="shared" si="18"/>
        <v>0</v>
      </c>
      <c r="BH232" s="14" t="s">
        <v>79</v>
      </c>
      <c r="BI232" s="135">
        <f t="shared" si="19"/>
        <v>0</v>
      </c>
      <c r="BJ232" s="14" t="s">
        <v>161</v>
      </c>
      <c r="BK232" s="134" t="s">
        <v>372</v>
      </c>
    </row>
    <row r="233" spans="2:63" s="1" customFormat="1" ht="33" customHeight="1" x14ac:dyDescent="0.2">
      <c r="B233" s="122"/>
      <c r="C233" s="123" t="s">
        <v>292</v>
      </c>
      <c r="D233" s="123" t="s">
        <v>128</v>
      </c>
      <c r="E233" s="124" t="s">
        <v>373</v>
      </c>
      <c r="F233" s="125" t="s">
        <v>374</v>
      </c>
      <c r="G233" s="126" t="s">
        <v>131</v>
      </c>
      <c r="H233" s="127">
        <v>257</v>
      </c>
      <c r="I233" s="128"/>
      <c r="J233" s="128">
        <f t="shared" si="10"/>
        <v>0</v>
      </c>
      <c r="K233" s="129"/>
      <c r="L233" s="26"/>
      <c r="M233" s="130" t="s">
        <v>1</v>
      </c>
      <c r="N233" s="131" t="s">
        <v>36</v>
      </c>
      <c r="O233" s="132">
        <v>0.245</v>
      </c>
      <c r="P233" s="132">
        <f t="shared" si="11"/>
        <v>62.964999999999996</v>
      </c>
      <c r="Q233" s="132">
        <v>7.5799999999999999E-3</v>
      </c>
      <c r="R233" s="132">
        <f t="shared" si="12"/>
        <v>1.9480599999999999</v>
      </c>
      <c r="S233" s="132">
        <v>0</v>
      </c>
      <c r="T233" s="133">
        <f t="shared" si="13"/>
        <v>0</v>
      </c>
      <c r="AP233" s="134" t="s">
        <v>161</v>
      </c>
      <c r="AR233" s="134" t="s">
        <v>128</v>
      </c>
      <c r="AS233" s="134" t="s">
        <v>81</v>
      </c>
      <c r="AW233" s="14" t="s">
        <v>125</v>
      </c>
      <c r="BC233" s="135">
        <f t="shared" si="14"/>
        <v>0</v>
      </c>
      <c r="BD233" s="135">
        <f t="shared" si="15"/>
        <v>0</v>
      </c>
      <c r="BE233" s="135">
        <f t="shared" si="16"/>
        <v>0</v>
      </c>
      <c r="BF233" s="135">
        <f t="shared" si="17"/>
        <v>0</v>
      </c>
      <c r="BG233" s="135">
        <f t="shared" si="18"/>
        <v>0</v>
      </c>
      <c r="BH233" s="14" t="s">
        <v>79</v>
      </c>
      <c r="BI233" s="135">
        <f t="shared" si="19"/>
        <v>0</v>
      </c>
      <c r="BJ233" s="14" t="s">
        <v>161</v>
      </c>
      <c r="BK233" s="134" t="s">
        <v>375</v>
      </c>
    </row>
    <row r="234" spans="2:63" s="1" customFormat="1" ht="16.5" customHeight="1" x14ac:dyDescent="0.2">
      <c r="B234" s="122"/>
      <c r="C234" s="123" t="s">
        <v>376</v>
      </c>
      <c r="D234" s="123" t="s">
        <v>128</v>
      </c>
      <c r="E234" s="124" t="s">
        <v>377</v>
      </c>
      <c r="F234" s="125" t="s">
        <v>378</v>
      </c>
      <c r="G234" s="126" t="s">
        <v>131</v>
      </c>
      <c r="H234" s="127">
        <v>257</v>
      </c>
      <c r="I234" s="128"/>
      <c r="J234" s="128">
        <f t="shared" si="10"/>
        <v>0</v>
      </c>
      <c r="K234" s="129"/>
      <c r="L234" s="26"/>
      <c r="M234" s="130" t="s">
        <v>1</v>
      </c>
      <c r="N234" s="131" t="s">
        <v>36</v>
      </c>
      <c r="O234" s="132">
        <v>0</v>
      </c>
      <c r="P234" s="132">
        <f t="shared" si="11"/>
        <v>0</v>
      </c>
      <c r="Q234" s="132">
        <v>0</v>
      </c>
      <c r="R234" s="132">
        <f t="shared" si="12"/>
        <v>0</v>
      </c>
      <c r="S234" s="132">
        <v>0</v>
      </c>
      <c r="T234" s="133">
        <f t="shared" si="13"/>
        <v>0</v>
      </c>
      <c r="AP234" s="134" t="s">
        <v>132</v>
      </c>
      <c r="AR234" s="134" t="s">
        <v>128</v>
      </c>
      <c r="AS234" s="134" t="s">
        <v>81</v>
      </c>
      <c r="AW234" s="14" t="s">
        <v>125</v>
      </c>
      <c r="BC234" s="135">
        <f t="shared" si="14"/>
        <v>0</v>
      </c>
      <c r="BD234" s="135">
        <f t="shared" si="15"/>
        <v>0</v>
      </c>
      <c r="BE234" s="135">
        <f t="shared" si="16"/>
        <v>0</v>
      </c>
      <c r="BF234" s="135">
        <f t="shared" si="17"/>
        <v>0</v>
      </c>
      <c r="BG234" s="135">
        <f t="shared" si="18"/>
        <v>0</v>
      </c>
      <c r="BH234" s="14" t="s">
        <v>79</v>
      </c>
      <c r="BI234" s="135">
        <f t="shared" si="19"/>
        <v>0</v>
      </c>
      <c r="BJ234" s="14" t="s">
        <v>132</v>
      </c>
      <c r="BK234" s="134" t="s">
        <v>313</v>
      </c>
    </row>
    <row r="235" spans="2:63" s="1" customFormat="1" ht="16.5" customHeight="1" x14ac:dyDescent="0.2">
      <c r="B235" s="122"/>
      <c r="C235" s="123" t="s">
        <v>296</v>
      </c>
      <c r="D235" s="123" t="s">
        <v>128</v>
      </c>
      <c r="E235" s="124" t="s">
        <v>379</v>
      </c>
      <c r="F235" s="125" t="s">
        <v>380</v>
      </c>
      <c r="G235" s="126" t="s">
        <v>131</v>
      </c>
      <c r="H235" s="127">
        <v>76.900000000000006</v>
      </c>
      <c r="I235" s="128"/>
      <c r="J235" s="128">
        <f t="shared" si="10"/>
        <v>0</v>
      </c>
      <c r="K235" s="129"/>
      <c r="L235" s="26"/>
      <c r="M235" s="130" t="s">
        <v>1</v>
      </c>
      <c r="N235" s="131" t="s">
        <v>36</v>
      </c>
      <c r="O235" s="132">
        <v>0</v>
      </c>
      <c r="P235" s="132">
        <f t="shared" si="11"/>
        <v>0</v>
      </c>
      <c r="Q235" s="132">
        <v>0</v>
      </c>
      <c r="R235" s="132">
        <f t="shared" si="12"/>
        <v>0</v>
      </c>
      <c r="S235" s="132">
        <v>0</v>
      </c>
      <c r="T235" s="133">
        <f t="shared" si="13"/>
        <v>0</v>
      </c>
      <c r="AP235" s="134" t="s">
        <v>132</v>
      </c>
      <c r="AR235" s="134" t="s">
        <v>128</v>
      </c>
      <c r="AS235" s="134" t="s">
        <v>81</v>
      </c>
      <c r="AW235" s="14" t="s">
        <v>125</v>
      </c>
      <c r="BC235" s="135">
        <f t="shared" si="14"/>
        <v>0</v>
      </c>
      <c r="BD235" s="135">
        <f t="shared" si="15"/>
        <v>0</v>
      </c>
      <c r="BE235" s="135">
        <f t="shared" si="16"/>
        <v>0</v>
      </c>
      <c r="BF235" s="135">
        <f t="shared" si="17"/>
        <v>0</v>
      </c>
      <c r="BG235" s="135">
        <f t="shared" si="18"/>
        <v>0</v>
      </c>
      <c r="BH235" s="14" t="s">
        <v>79</v>
      </c>
      <c r="BI235" s="135">
        <f t="shared" si="19"/>
        <v>0</v>
      </c>
      <c r="BJ235" s="14" t="s">
        <v>132</v>
      </c>
      <c r="BK235" s="134" t="s">
        <v>381</v>
      </c>
    </row>
    <row r="236" spans="2:63" s="1" customFormat="1" ht="19.5" x14ac:dyDescent="0.2">
      <c r="B236" s="26"/>
      <c r="D236" s="136" t="s">
        <v>133</v>
      </c>
      <c r="F236" s="137" t="s">
        <v>382</v>
      </c>
      <c r="L236" s="26"/>
      <c r="M236" s="138"/>
      <c r="T236" s="50"/>
      <c r="AR236" s="14" t="s">
        <v>133</v>
      </c>
      <c r="AS236" s="14" t="s">
        <v>81</v>
      </c>
    </row>
    <row r="237" spans="2:63" s="1" customFormat="1" ht="16.5" customHeight="1" x14ac:dyDescent="0.2">
      <c r="B237" s="122"/>
      <c r="C237" s="145" t="s">
        <v>383</v>
      </c>
      <c r="D237" s="145" t="s">
        <v>384</v>
      </c>
      <c r="E237" s="146" t="s">
        <v>385</v>
      </c>
      <c r="F237" s="147" t="s">
        <v>386</v>
      </c>
      <c r="G237" s="148" t="s">
        <v>131</v>
      </c>
      <c r="H237" s="149">
        <v>284</v>
      </c>
      <c r="I237" s="150"/>
      <c r="J237" s="150">
        <f>ROUND(I237*H237,2)</f>
        <v>0</v>
      </c>
      <c r="K237" s="151"/>
      <c r="L237" s="152"/>
      <c r="M237" s="153" t="s">
        <v>1</v>
      </c>
      <c r="N237" s="154" t="s">
        <v>36</v>
      </c>
      <c r="O237" s="132">
        <v>0</v>
      </c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P237" s="134" t="s">
        <v>145</v>
      </c>
      <c r="AR237" s="134" t="s">
        <v>384</v>
      </c>
      <c r="AS237" s="134" t="s">
        <v>81</v>
      </c>
      <c r="AW237" s="14" t="s">
        <v>125</v>
      </c>
      <c r="BC237" s="135">
        <f>IF(N237="základní",J237,0)</f>
        <v>0</v>
      </c>
      <c r="BD237" s="135">
        <f>IF(N237="snížená",J237,0)</f>
        <v>0</v>
      </c>
      <c r="BE237" s="135">
        <f>IF(N237="zákl. přenesená",J237,0)</f>
        <v>0</v>
      </c>
      <c r="BF237" s="135">
        <f>IF(N237="sníž. přenesená",J237,0)</f>
        <v>0</v>
      </c>
      <c r="BG237" s="135">
        <f>IF(N237="nulová",J237,0)</f>
        <v>0</v>
      </c>
      <c r="BH237" s="14" t="s">
        <v>79</v>
      </c>
      <c r="BI237" s="135">
        <f>ROUND(I237*H237,2)</f>
        <v>0</v>
      </c>
      <c r="BJ237" s="14" t="s">
        <v>132</v>
      </c>
      <c r="BK237" s="134" t="s">
        <v>321</v>
      </c>
    </row>
    <row r="238" spans="2:63" s="1" customFormat="1" ht="48.75" x14ac:dyDescent="0.2">
      <c r="B238" s="26"/>
      <c r="D238" s="136" t="s">
        <v>133</v>
      </c>
      <c r="F238" s="137" t="s">
        <v>387</v>
      </c>
      <c r="L238" s="26"/>
      <c r="M238" s="138"/>
      <c r="T238" s="50"/>
      <c r="AR238" s="14" t="s">
        <v>133</v>
      </c>
      <c r="AS238" s="14" t="s">
        <v>81</v>
      </c>
    </row>
    <row r="239" spans="2:63" s="1" customFormat="1" ht="16.5" customHeight="1" x14ac:dyDescent="0.2">
      <c r="B239" s="122"/>
      <c r="C239" s="123" t="s">
        <v>300</v>
      </c>
      <c r="D239" s="123" t="s">
        <v>128</v>
      </c>
      <c r="E239" s="124" t="s">
        <v>388</v>
      </c>
      <c r="F239" s="125" t="s">
        <v>389</v>
      </c>
      <c r="G239" s="126" t="s">
        <v>230</v>
      </c>
      <c r="H239" s="127">
        <v>46.6</v>
      </c>
      <c r="I239" s="128"/>
      <c r="J239" s="128">
        <f>ROUND(I239*H239,2)</f>
        <v>0</v>
      </c>
      <c r="K239" s="129"/>
      <c r="L239" s="26"/>
      <c r="M239" s="130" t="s">
        <v>1</v>
      </c>
      <c r="N239" s="131" t="s">
        <v>36</v>
      </c>
      <c r="O239" s="132">
        <v>0</v>
      </c>
      <c r="P239" s="132">
        <f>O239*H239</f>
        <v>0</v>
      </c>
      <c r="Q239" s="132">
        <v>0</v>
      </c>
      <c r="R239" s="132">
        <f>Q239*H239</f>
        <v>0</v>
      </c>
      <c r="S239" s="132">
        <v>0</v>
      </c>
      <c r="T239" s="133">
        <f>S239*H239</f>
        <v>0</v>
      </c>
      <c r="AP239" s="134" t="s">
        <v>132</v>
      </c>
      <c r="AR239" s="134" t="s">
        <v>128</v>
      </c>
      <c r="AS239" s="134" t="s">
        <v>81</v>
      </c>
      <c r="AW239" s="14" t="s">
        <v>125</v>
      </c>
      <c r="BC239" s="135">
        <f>IF(N239="základní",J239,0)</f>
        <v>0</v>
      </c>
      <c r="BD239" s="135">
        <f>IF(N239="snížená",J239,0)</f>
        <v>0</v>
      </c>
      <c r="BE239" s="135">
        <f>IF(N239="zákl. přenesená",J239,0)</f>
        <v>0</v>
      </c>
      <c r="BF239" s="135">
        <f>IF(N239="sníž. přenesená",J239,0)</f>
        <v>0</v>
      </c>
      <c r="BG239" s="135">
        <f>IF(N239="nulová",J239,0)</f>
        <v>0</v>
      </c>
      <c r="BH239" s="14" t="s">
        <v>79</v>
      </c>
      <c r="BI239" s="135">
        <f>ROUND(I239*H239,2)</f>
        <v>0</v>
      </c>
      <c r="BJ239" s="14" t="s">
        <v>132</v>
      </c>
      <c r="BK239" s="134" t="s">
        <v>390</v>
      </c>
    </row>
    <row r="240" spans="2:63" s="1" customFormat="1" ht="16.5" customHeight="1" x14ac:dyDescent="0.2">
      <c r="B240" s="122"/>
      <c r="C240" s="123" t="s">
        <v>391</v>
      </c>
      <c r="D240" s="123" t="s">
        <v>128</v>
      </c>
      <c r="E240" s="124" t="s">
        <v>392</v>
      </c>
      <c r="F240" s="125" t="s">
        <v>393</v>
      </c>
      <c r="G240" s="126" t="s">
        <v>230</v>
      </c>
      <c r="H240" s="127">
        <v>3</v>
      </c>
      <c r="I240" s="128"/>
      <c r="J240" s="128">
        <f>ROUND(I240*H240,2)</f>
        <v>0</v>
      </c>
      <c r="K240" s="129"/>
      <c r="L240" s="26"/>
      <c r="M240" s="130" t="s">
        <v>1</v>
      </c>
      <c r="N240" s="131" t="s">
        <v>36</v>
      </c>
      <c r="O240" s="132">
        <v>0</v>
      </c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P240" s="134" t="s">
        <v>132</v>
      </c>
      <c r="AR240" s="134" t="s">
        <v>128</v>
      </c>
      <c r="AS240" s="134" t="s">
        <v>81</v>
      </c>
      <c r="AW240" s="14" t="s">
        <v>125</v>
      </c>
      <c r="BC240" s="135">
        <f>IF(N240="základní",J240,0)</f>
        <v>0</v>
      </c>
      <c r="BD240" s="135">
        <f>IF(N240="snížená",J240,0)</f>
        <v>0</v>
      </c>
      <c r="BE240" s="135">
        <f>IF(N240="zákl. přenesená",J240,0)</f>
        <v>0</v>
      </c>
      <c r="BF240" s="135">
        <f>IF(N240="sníž. přenesená",J240,0)</f>
        <v>0</v>
      </c>
      <c r="BG240" s="135">
        <f>IF(N240="nulová",J240,0)</f>
        <v>0</v>
      </c>
      <c r="BH240" s="14" t="s">
        <v>79</v>
      </c>
      <c r="BI240" s="135">
        <f>ROUND(I240*H240,2)</f>
        <v>0</v>
      </c>
      <c r="BJ240" s="14" t="s">
        <v>132</v>
      </c>
      <c r="BK240" s="134" t="s">
        <v>394</v>
      </c>
    </row>
    <row r="241" spans="2:63" s="1" customFormat="1" ht="19.5" x14ac:dyDescent="0.2">
      <c r="B241" s="26"/>
      <c r="D241" s="136" t="s">
        <v>133</v>
      </c>
      <c r="F241" s="137" t="s">
        <v>395</v>
      </c>
      <c r="L241" s="26"/>
      <c r="M241" s="138"/>
      <c r="T241" s="50"/>
      <c r="AR241" s="14" t="s">
        <v>133</v>
      </c>
      <c r="AS241" s="14" t="s">
        <v>81</v>
      </c>
    </row>
    <row r="242" spans="2:63" s="1" customFormat="1" ht="33" customHeight="1" x14ac:dyDescent="0.2">
      <c r="B242" s="122"/>
      <c r="C242" s="123" t="s">
        <v>304</v>
      </c>
      <c r="D242" s="123" t="s">
        <v>128</v>
      </c>
      <c r="E242" s="124" t="s">
        <v>396</v>
      </c>
      <c r="F242" s="125" t="s">
        <v>397</v>
      </c>
      <c r="G242" s="126" t="s">
        <v>249</v>
      </c>
      <c r="H242" s="127">
        <v>6083.97</v>
      </c>
      <c r="I242" s="128"/>
      <c r="J242" s="128">
        <f>ROUND(I242*H242,2)</f>
        <v>0</v>
      </c>
      <c r="K242" s="129"/>
      <c r="L242" s="26"/>
      <c r="M242" s="130" t="s">
        <v>1</v>
      </c>
      <c r="N242" s="131" t="s">
        <v>36</v>
      </c>
      <c r="O242" s="132">
        <v>0</v>
      </c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P242" s="134" t="s">
        <v>161</v>
      </c>
      <c r="AR242" s="134" t="s">
        <v>128</v>
      </c>
      <c r="AS242" s="134" t="s">
        <v>81</v>
      </c>
      <c r="AW242" s="14" t="s">
        <v>125</v>
      </c>
      <c r="BC242" s="135">
        <f>IF(N242="základní",J242,0)</f>
        <v>0</v>
      </c>
      <c r="BD242" s="135">
        <f>IF(N242="snížená",J242,0)</f>
        <v>0</v>
      </c>
      <c r="BE242" s="135">
        <f>IF(N242="zákl. přenesená",J242,0)</f>
        <v>0</v>
      </c>
      <c r="BF242" s="135">
        <f>IF(N242="sníž. přenesená",J242,0)</f>
        <v>0</v>
      </c>
      <c r="BG242" s="135">
        <f>IF(N242="nulová",J242,0)</f>
        <v>0</v>
      </c>
      <c r="BH242" s="14" t="s">
        <v>79</v>
      </c>
      <c r="BI242" s="135">
        <f>ROUND(I242*H242,2)</f>
        <v>0</v>
      </c>
      <c r="BJ242" s="14" t="s">
        <v>161</v>
      </c>
      <c r="BK242" s="134" t="s">
        <v>398</v>
      </c>
    </row>
    <row r="243" spans="2:63" s="11" customFormat="1" ht="22.9" customHeight="1" x14ac:dyDescent="0.2">
      <c r="B243" s="111"/>
      <c r="D243" s="112" t="s">
        <v>70</v>
      </c>
      <c r="E243" s="120" t="s">
        <v>399</v>
      </c>
      <c r="F243" s="120" t="s">
        <v>400</v>
      </c>
      <c r="J243" s="121">
        <f>BI243</f>
        <v>0</v>
      </c>
      <c r="L243" s="111"/>
      <c r="M243" s="115"/>
      <c r="P243" s="116">
        <f>SUM(P244:P251)</f>
        <v>6.8155599999999996</v>
      </c>
      <c r="R243" s="116">
        <f>SUM(R244:R251)</f>
        <v>0.14384400000000003</v>
      </c>
      <c r="T243" s="117">
        <f>SUM(T244:T251)</f>
        <v>2.64E-3</v>
      </c>
      <c r="AP243" s="112" t="s">
        <v>81</v>
      </c>
      <c r="AR243" s="118" t="s">
        <v>70</v>
      </c>
      <c r="AS243" s="118" t="s">
        <v>79</v>
      </c>
      <c r="AW243" s="112" t="s">
        <v>125</v>
      </c>
      <c r="BI243" s="119">
        <f>SUM(BI244:BI251)</f>
        <v>0</v>
      </c>
    </row>
    <row r="244" spans="2:63" s="1" customFormat="1" ht="16.5" customHeight="1" x14ac:dyDescent="0.2">
      <c r="B244" s="122"/>
      <c r="C244" s="123" t="s">
        <v>401</v>
      </c>
      <c r="D244" s="123" t="s">
        <v>128</v>
      </c>
      <c r="E244" s="124" t="s">
        <v>402</v>
      </c>
      <c r="F244" s="125" t="s">
        <v>403</v>
      </c>
      <c r="G244" s="126" t="s">
        <v>131</v>
      </c>
      <c r="H244" s="127">
        <v>86.47</v>
      </c>
      <c r="I244" s="128"/>
      <c r="J244" s="128">
        <f>ROUND(I244*H244,2)</f>
        <v>0</v>
      </c>
      <c r="K244" s="129"/>
      <c r="L244" s="26"/>
      <c r="M244" s="130" t="s">
        <v>1</v>
      </c>
      <c r="N244" s="131" t="s">
        <v>36</v>
      </c>
      <c r="O244" s="132">
        <v>1.2999999999999999E-2</v>
      </c>
      <c r="P244" s="132">
        <f>O244*H244</f>
        <v>1.1241099999999999</v>
      </c>
      <c r="Q244" s="132">
        <v>0</v>
      </c>
      <c r="R244" s="132">
        <f>Q244*H244</f>
        <v>0</v>
      </c>
      <c r="S244" s="132">
        <v>0</v>
      </c>
      <c r="T244" s="133">
        <f>S244*H244</f>
        <v>0</v>
      </c>
      <c r="AP244" s="134" t="s">
        <v>161</v>
      </c>
      <c r="AR244" s="134" t="s">
        <v>128</v>
      </c>
      <c r="AS244" s="134" t="s">
        <v>81</v>
      </c>
      <c r="AW244" s="14" t="s">
        <v>125</v>
      </c>
      <c r="BC244" s="135">
        <f>IF(N244="základní",J244,0)</f>
        <v>0</v>
      </c>
      <c r="BD244" s="135">
        <f>IF(N244="snížená",J244,0)</f>
        <v>0</v>
      </c>
      <c r="BE244" s="135">
        <f>IF(N244="zákl. přenesená",J244,0)</f>
        <v>0</v>
      </c>
      <c r="BF244" s="135">
        <f>IF(N244="sníž. přenesená",J244,0)</f>
        <v>0</v>
      </c>
      <c r="BG244" s="135">
        <f>IF(N244="nulová",J244,0)</f>
        <v>0</v>
      </c>
      <c r="BH244" s="14" t="s">
        <v>79</v>
      </c>
      <c r="BI244" s="135">
        <f>ROUND(I244*H244,2)</f>
        <v>0</v>
      </c>
      <c r="BJ244" s="14" t="s">
        <v>161</v>
      </c>
      <c r="BK244" s="134" t="s">
        <v>404</v>
      </c>
    </row>
    <row r="245" spans="2:63" s="1" customFormat="1" ht="24.2" customHeight="1" x14ac:dyDescent="0.2">
      <c r="B245" s="122"/>
      <c r="C245" s="123" t="s">
        <v>308</v>
      </c>
      <c r="D245" s="123" t="s">
        <v>128</v>
      </c>
      <c r="E245" s="124" t="s">
        <v>405</v>
      </c>
      <c r="F245" s="125" t="s">
        <v>406</v>
      </c>
      <c r="G245" s="126" t="s">
        <v>131</v>
      </c>
      <c r="H245" s="127">
        <v>88</v>
      </c>
      <c r="I245" s="128"/>
      <c r="J245" s="128">
        <f>ROUND(I245*H245,2)</f>
        <v>0</v>
      </c>
      <c r="K245" s="129"/>
      <c r="L245" s="26"/>
      <c r="M245" s="130" t="s">
        <v>1</v>
      </c>
      <c r="N245" s="131" t="s">
        <v>36</v>
      </c>
      <c r="O245" s="132">
        <v>1.7000000000000001E-2</v>
      </c>
      <c r="P245" s="132">
        <f>O245*H245</f>
        <v>1.496</v>
      </c>
      <c r="Q245" s="132">
        <v>0</v>
      </c>
      <c r="R245" s="132">
        <f>Q245*H245</f>
        <v>0</v>
      </c>
      <c r="S245" s="132">
        <v>3.0000000000000001E-5</v>
      </c>
      <c r="T245" s="133">
        <f>S245*H245</f>
        <v>2.64E-3</v>
      </c>
      <c r="AP245" s="134" t="s">
        <v>161</v>
      </c>
      <c r="AR245" s="134" t="s">
        <v>128</v>
      </c>
      <c r="AS245" s="134" t="s">
        <v>81</v>
      </c>
      <c r="AW245" s="14" t="s">
        <v>125</v>
      </c>
      <c r="BC245" s="135">
        <f>IF(N245="základní",J245,0)</f>
        <v>0</v>
      </c>
      <c r="BD245" s="135">
        <f>IF(N245="snížená",J245,0)</f>
        <v>0</v>
      </c>
      <c r="BE245" s="135">
        <f>IF(N245="zákl. přenesená",J245,0)</f>
        <v>0</v>
      </c>
      <c r="BF245" s="135">
        <f>IF(N245="sníž. přenesená",J245,0)</f>
        <v>0</v>
      </c>
      <c r="BG245" s="135">
        <f>IF(N245="nulová",J245,0)</f>
        <v>0</v>
      </c>
      <c r="BH245" s="14" t="s">
        <v>79</v>
      </c>
      <c r="BI245" s="135">
        <f>ROUND(I245*H245,2)</f>
        <v>0</v>
      </c>
      <c r="BJ245" s="14" t="s">
        <v>161</v>
      </c>
      <c r="BK245" s="134" t="s">
        <v>407</v>
      </c>
    </row>
    <row r="246" spans="2:63" s="1" customFormat="1" ht="24.2" customHeight="1" x14ac:dyDescent="0.2">
      <c r="B246" s="122"/>
      <c r="C246" s="123" t="s">
        <v>408</v>
      </c>
      <c r="D246" s="123" t="s">
        <v>128</v>
      </c>
      <c r="E246" s="124" t="s">
        <v>409</v>
      </c>
      <c r="F246" s="125" t="s">
        <v>410</v>
      </c>
      <c r="G246" s="126" t="s">
        <v>131</v>
      </c>
      <c r="H246" s="127">
        <v>86.47</v>
      </c>
      <c r="I246" s="128"/>
      <c r="J246" s="128">
        <f>ROUND(I246*H246,2)</f>
        <v>0</v>
      </c>
      <c r="K246" s="129"/>
      <c r="L246" s="26"/>
      <c r="M246" s="130" t="s">
        <v>1</v>
      </c>
      <c r="N246" s="131" t="s">
        <v>36</v>
      </c>
      <c r="O246" s="132">
        <v>3.5000000000000003E-2</v>
      </c>
      <c r="P246" s="132">
        <f>O246*H246</f>
        <v>3.0264500000000001</v>
      </c>
      <c r="Q246" s="132">
        <v>2.0000000000000001E-4</v>
      </c>
      <c r="R246" s="132">
        <f>Q246*H246</f>
        <v>1.7294E-2</v>
      </c>
      <c r="S246" s="132">
        <v>0</v>
      </c>
      <c r="T246" s="133">
        <f>S246*H246</f>
        <v>0</v>
      </c>
      <c r="AP246" s="134" t="s">
        <v>161</v>
      </c>
      <c r="AR246" s="134" t="s">
        <v>128</v>
      </c>
      <c r="AS246" s="134" t="s">
        <v>81</v>
      </c>
      <c r="AW246" s="14" t="s">
        <v>125</v>
      </c>
      <c r="BC246" s="135">
        <f>IF(N246="základní",J246,0)</f>
        <v>0</v>
      </c>
      <c r="BD246" s="135">
        <f>IF(N246="snížená",J246,0)</f>
        <v>0</v>
      </c>
      <c r="BE246" s="135">
        <f>IF(N246="zákl. přenesená",J246,0)</f>
        <v>0</v>
      </c>
      <c r="BF246" s="135">
        <f>IF(N246="sníž. přenesená",J246,0)</f>
        <v>0</v>
      </c>
      <c r="BG246" s="135">
        <f>IF(N246="nulová",J246,0)</f>
        <v>0</v>
      </c>
      <c r="BH246" s="14" t="s">
        <v>79</v>
      </c>
      <c r="BI246" s="135">
        <f>ROUND(I246*H246,2)</f>
        <v>0</v>
      </c>
      <c r="BJ246" s="14" t="s">
        <v>161</v>
      </c>
      <c r="BK246" s="134" t="s">
        <v>411</v>
      </c>
    </row>
    <row r="247" spans="2:63" s="1" customFormat="1" ht="24.2" customHeight="1" x14ac:dyDescent="0.2">
      <c r="B247" s="122"/>
      <c r="C247" s="123" t="s">
        <v>312</v>
      </c>
      <c r="D247" s="123" t="s">
        <v>128</v>
      </c>
      <c r="E247" s="124" t="s">
        <v>412</v>
      </c>
      <c r="F247" s="125" t="s">
        <v>413</v>
      </c>
      <c r="G247" s="126" t="s">
        <v>131</v>
      </c>
      <c r="H247" s="127">
        <v>33.4</v>
      </c>
      <c r="I247" s="128"/>
      <c r="J247" s="128">
        <f>ROUND(I247*H247,2)</f>
        <v>0</v>
      </c>
      <c r="K247" s="129"/>
      <c r="L247" s="26"/>
      <c r="M247" s="130" t="s">
        <v>1</v>
      </c>
      <c r="N247" s="131" t="s">
        <v>36</v>
      </c>
      <c r="O247" s="132">
        <v>3.5000000000000003E-2</v>
      </c>
      <c r="P247" s="132">
        <f>O247*H247</f>
        <v>1.169</v>
      </c>
      <c r="Q247" s="132">
        <v>2.0000000000000001E-4</v>
      </c>
      <c r="R247" s="132">
        <f>Q247*H247</f>
        <v>6.6800000000000002E-3</v>
      </c>
      <c r="S247" s="132">
        <v>0</v>
      </c>
      <c r="T247" s="133">
        <f>S247*H247</f>
        <v>0</v>
      </c>
      <c r="AP247" s="134" t="s">
        <v>161</v>
      </c>
      <c r="AR247" s="134" t="s">
        <v>128</v>
      </c>
      <c r="AS247" s="134" t="s">
        <v>81</v>
      </c>
      <c r="AW247" s="14" t="s">
        <v>125</v>
      </c>
      <c r="BC247" s="135">
        <f>IF(N247="základní",J247,0)</f>
        <v>0</v>
      </c>
      <c r="BD247" s="135">
        <f>IF(N247="snížená",J247,0)</f>
        <v>0</v>
      </c>
      <c r="BE247" s="135">
        <f>IF(N247="zákl. přenesená",J247,0)</f>
        <v>0</v>
      </c>
      <c r="BF247" s="135">
        <f>IF(N247="sníž. přenesená",J247,0)</f>
        <v>0</v>
      </c>
      <c r="BG247" s="135">
        <f>IF(N247="nulová",J247,0)</f>
        <v>0</v>
      </c>
      <c r="BH247" s="14" t="s">
        <v>79</v>
      </c>
      <c r="BI247" s="135">
        <f>ROUND(I247*H247,2)</f>
        <v>0</v>
      </c>
      <c r="BJ247" s="14" t="s">
        <v>161</v>
      </c>
      <c r="BK247" s="134" t="s">
        <v>414</v>
      </c>
    </row>
    <row r="248" spans="2:63" s="1" customFormat="1" ht="37.9" customHeight="1" x14ac:dyDescent="0.2">
      <c r="B248" s="122"/>
      <c r="C248" s="123" t="s">
        <v>415</v>
      </c>
      <c r="D248" s="123" t="s">
        <v>128</v>
      </c>
      <c r="E248" s="124" t="s">
        <v>416</v>
      </c>
      <c r="F248" s="125" t="s">
        <v>417</v>
      </c>
      <c r="G248" s="126" t="s">
        <v>131</v>
      </c>
      <c r="H248" s="127">
        <v>86.47</v>
      </c>
      <c r="I248" s="128"/>
      <c r="J248" s="128">
        <f>ROUND(I248*H248,2)</f>
        <v>0</v>
      </c>
      <c r="K248" s="129"/>
      <c r="L248" s="26"/>
      <c r="M248" s="130" t="s">
        <v>1</v>
      </c>
      <c r="N248" s="131" t="s">
        <v>36</v>
      </c>
      <c r="O248" s="132">
        <v>0</v>
      </c>
      <c r="P248" s="132">
        <f>O248*H248</f>
        <v>0</v>
      </c>
      <c r="Q248" s="132">
        <v>1E-3</v>
      </c>
      <c r="R248" s="132">
        <f>Q248*H248</f>
        <v>8.6470000000000005E-2</v>
      </c>
      <c r="S248" s="132">
        <v>0</v>
      </c>
      <c r="T248" s="133">
        <f>S248*H248</f>
        <v>0</v>
      </c>
      <c r="AP248" s="134" t="s">
        <v>132</v>
      </c>
      <c r="AR248" s="134" t="s">
        <v>128</v>
      </c>
      <c r="AS248" s="134" t="s">
        <v>81</v>
      </c>
      <c r="AW248" s="14" t="s">
        <v>125</v>
      </c>
      <c r="BC248" s="135">
        <f>IF(N248="základní",J248,0)</f>
        <v>0</v>
      </c>
      <c r="BD248" s="135">
        <f>IF(N248="snížená",J248,0)</f>
        <v>0</v>
      </c>
      <c r="BE248" s="135">
        <f>IF(N248="zákl. přenesená",J248,0)</f>
        <v>0</v>
      </c>
      <c r="BF248" s="135">
        <f>IF(N248="sníž. přenesená",J248,0)</f>
        <v>0</v>
      </c>
      <c r="BG248" s="135">
        <f>IF(N248="nulová",J248,0)</f>
        <v>0</v>
      </c>
      <c r="BH248" s="14" t="s">
        <v>79</v>
      </c>
      <c r="BI248" s="135">
        <f>ROUND(I248*H248,2)</f>
        <v>0</v>
      </c>
      <c r="BJ248" s="14" t="s">
        <v>132</v>
      </c>
      <c r="BK248" s="134" t="s">
        <v>233</v>
      </c>
    </row>
    <row r="249" spans="2:63" s="1" customFormat="1" ht="39" x14ac:dyDescent="0.2">
      <c r="B249" s="26"/>
      <c r="D249" s="136" t="s">
        <v>133</v>
      </c>
      <c r="F249" s="137" t="s">
        <v>418</v>
      </c>
      <c r="L249" s="26"/>
      <c r="M249" s="138"/>
      <c r="T249" s="50"/>
      <c r="AR249" s="14" t="s">
        <v>133</v>
      </c>
      <c r="AS249" s="14" t="s">
        <v>81</v>
      </c>
    </row>
    <row r="250" spans="2:63" s="1" customFormat="1" ht="37.9" customHeight="1" x14ac:dyDescent="0.2">
      <c r="B250" s="122"/>
      <c r="C250" s="123" t="s">
        <v>316</v>
      </c>
      <c r="D250" s="123" t="s">
        <v>128</v>
      </c>
      <c r="E250" s="124" t="s">
        <v>419</v>
      </c>
      <c r="F250" s="125" t="s">
        <v>573</v>
      </c>
      <c r="G250" s="126" t="s">
        <v>131</v>
      </c>
      <c r="H250" s="127">
        <v>33.4</v>
      </c>
      <c r="I250" s="128"/>
      <c r="J250" s="128">
        <f>ROUND(I250*H250,2)</f>
        <v>0</v>
      </c>
      <c r="K250" s="129"/>
      <c r="L250" s="26"/>
      <c r="M250" s="130" t="s">
        <v>1</v>
      </c>
      <c r="N250" s="131" t="s">
        <v>36</v>
      </c>
      <c r="O250" s="132">
        <v>0</v>
      </c>
      <c r="P250" s="132">
        <f>O250*H250</f>
        <v>0</v>
      </c>
      <c r="Q250" s="132">
        <v>1E-3</v>
      </c>
      <c r="R250" s="132">
        <f>Q250*H250</f>
        <v>3.3399999999999999E-2</v>
      </c>
      <c r="S250" s="132">
        <v>0</v>
      </c>
      <c r="T250" s="133">
        <f>S250*H250</f>
        <v>0</v>
      </c>
      <c r="AP250" s="134" t="s">
        <v>132</v>
      </c>
      <c r="AR250" s="134" t="s">
        <v>128</v>
      </c>
      <c r="AS250" s="134" t="s">
        <v>81</v>
      </c>
      <c r="AW250" s="14" t="s">
        <v>125</v>
      </c>
      <c r="BC250" s="135">
        <f>IF(N250="základní",J250,0)</f>
        <v>0</v>
      </c>
      <c r="BD250" s="135">
        <f>IF(N250="snížená",J250,0)</f>
        <v>0</v>
      </c>
      <c r="BE250" s="135">
        <f>IF(N250="zákl. přenesená",J250,0)</f>
        <v>0</v>
      </c>
      <c r="BF250" s="135">
        <f>IF(N250="sníž. přenesená",J250,0)</f>
        <v>0</v>
      </c>
      <c r="BG250" s="135">
        <f>IF(N250="nulová",J250,0)</f>
        <v>0</v>
      </c>
      <c r="BH250" s="14" t="s">
        <v>79</v>
      </c>
      <c r="BI250" s="135">
        <f>ROUND(I250*H250,2)</f>
        <v>0</v>
      </c>
      <c r="BJ250" s="14" t="s">
        <v>132</v>
      </c>
      <c r="BK250" s="134" t="s">
        <v>420</v>
      </c>
    </row>
    <row r="251" spans="2:63" s="1" customFormat="1" ht="39" x14ac:dyDescent="0.2">
      <c r="B251" s="26"/>
      <c r="D251" s="136" t="s">
        <v>133</v>
      </c>
      <c r="F251" s="137" t="s">
        <v>572</v>
      </c>
      <c r="L251" s="26"/>
      <c r="M251" s="138"/>
      <c r="T251" s="50"/>
      <c r="AR251" s="14" t="s">
        <v>133</v>
      </c>
      <c r="AS251" s="14" t="s">
        <v>81</v>
      </c>
    </row>
    <row r="252" spans="2:63" s="11" customFormat="1" ht="22.9" customHeight="1" x14ac:dyDescent="0.2">
      <c r="B252" s="111"/>
      <c r="D252" s="112" t="s">
        <v>70</v>
      </c>
      <c r="E252" s="120" t="s">
        <v>421</v>
      </c>
      <c r="F252" s="120" t="s">
        <v>422</v>
      </c>
      <c r="J252" s="121">
        <f>BI252</f>
        <v>0</v>
      </c>
      <c r="L252" s="111"/>
      <c r="M252" s="115"/>
      <c r="P252" s="116">
        <f>SUM(P253:P258)</f>
        <v>82.5</v>
      </c>
      <c r="R252" s="116">
        <f>SUM(R253:R258)</f>
        <v>0</v>
      </c>
      <c r="T252" s="117">
        <f>SUM(T253:T258)</f>
        <v>0</v>
      </c>
      <c r="AP252" s="112" t="s">
        <v>81</v>
      </c>
      <c r="AR252" s="118" t="s">
        <v>70</v>
      </c>
      <c r="AS252" s="118" t="s">
        <v>79</v>
      </c>
      <c r="AW252" s="112" t="s">
        <v>125</v>
      </c>
      <c r="BI252" s="119">
        <f>SUM(BI253:BI258)</f>
        <v>0</v>
      </c>
    </row>
    <row r="253" spans="2:63" s="1" customFormat="1" ht="24.2" customHeight="1" x14ac:dyDescent="0.2">
      <c r="B253" s="122"/>
      <c r="C253" s="123" t="s">
        <v>423</v>
      </c>
      <c r="D253" s="123" t="s">
        <v>128</v>
      </c>
      <c r="E253" s="124" t="s">
        <v>424</v>
      </c>
      <c r="F253" s="125" t="s">
        <v>576</v>
      </c>
      <c r="G253" s="126" t="s">
        <v>425</v>
      </c>
      <c r="H253" s="127">
        <v>9</v>
      </c>
      <c r="I253" s="128"/>
      <c r="J253" s="128">
        <f>ROUND(I253*H253,2)</f>
        <v>0</v>
      </c>
      <c r="K253" s="129"/>
      <c r="L253" s="26"/>
      <c r="M253" s="130" t="s">
        <v>1</v>
      </c>
      <c r="N253" s="131" t="s">
        <v>36</v>
      </c>
      <c r="O253" s="132">
        <v>3.75</v>
      </c>
      <c r="P253" s="132">
        <f>O253*H253</f>
        <v>33.75</v>
      </c>
      <c r="Q253" s="132">
        <v>0</v>
      </c>
      <c r="R253" s="132">
        <f>Q253*H253</f>
        <v>0</v>
      </c>
      <c r="S253" s="132">
        <v>0</v>
      </c>
      <c r="T253" s="133">
        <f>S253*H253</f>
        <v>0</v>
      </c>
      <c r="AP253" s="134" t="s">
        <v>161</v>
      </c>
      <c r="AR253" s="134" t="s">
        <v>128</v>
      </c>
      <c r="AS253" s="134" t="s">
        <v>81</v>
      </c>
      <c r="AW253" s="14" t="s">
        <v>125</v>
      </c>
      <c r="BC253" s="135">
        <f>IF(N253="základní",J253,0)</f>
        <v>0</v>
      </c>
      <c r="BD253" s="135">
        <f>IF(N253="snížená",J253,0)</f>
        <v>0</v>
      </c>
      <c r="BE253" s="135">
        <f>IF(N253="zákl. přenesená",J253,0)</f>
        <v>0</v>
      </c>
      <c r="BF253" s="135">
        <f>IF(N253="sníž. přenesená",J253,0)</f>
        <v>0</v>
      </c>
      <c r="BG253" s="135">
        <f>IF(N253="nulová",J253,0)</f>
        <v>0</v>
      </c>
      <c r="BH253" s="14" t="s">
        <v>79</v>
      </c>
      <c r="BI253" s="135">
        <f>ROUND(I253*H253,2)</f>
        <v>0</v>
      </c>
      <c r="BJ253" s="14" t="s">
        <v>161</v>
      </c>
      <c r="BK253" s="134" t="s">
        <v>426</v>
      </c>
    </row>
    <row r="254" spans="2:63" s="1" customFormat="1" ht="86.1" customHeight="1" x14ac:dyDescent="0.2">
      <c r="B254" s="26"/>
      <c r="D254" s="136" t="s">
        <v>133</v>
      </c>
      <c r="F254" s="137" t="s">
        <v>578</v>
      </c>
      <c r="L254" s="26"/>
      <c r="M254" s="138"/>
      <c r="T254" s="50"/>
      <c r="AR254" s="14" t="s">
        <v>133</v>
      </c>
      <c r="AS254" s="14" t="s">
        <v>81</v>
      </c>
    </row>
    <row r="255" spans="2:63" s="1" customFormat="1" ht="24.2" customHeight="1" x14ac:dyDescent="0.2">
      <c r="B255" s="122"/>
      <c r="C255" s="123" t="s">
        <v>320</v>
      </c>
      <c r="D255" s="123" t="s">
        <v>128</v>
      </c>
      <c r="E255" s="124" t="s">
        <v>427</v>
      </c>
      <c r="F255" s="125" t="s">
        <v>428</v>
      </c>
      <c r="G255" s="126" t="s">
        <v>425</v>
      </c>
      <c r="H255" s="127">
        <v>2</v>
      </c>
      <c r="I255" s="128"/>
      <c r="J255" s="128">
        <f>ROUND(I255*H255,2)</f>
        <v>0</v>
      </c>
      <c r="K255" s="129"/>
      <c r="L255" s="26"/>
      <c r="M255" s="130" t="s">
        <v>1</v>
      </c>
      <c r="N255" s="131" t="s">
        <v>36</v>
      </c>
      <c r="O255" s="132">
        <v>3.75</v>
      </c>
      <c r="P255" s="132">
        <f>O255*H255</f>
        <v>7.5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AP255" s="134" t="s">
        <v>161</v>
      </c>
      <c r="AR255" s="134" t="s">
        <v>128</v>
      </c>
      <c r="AS255" s="134" t="s">
        <v>81</v>
      </c>
      <c r="AW255" s="14" t="s">
        <v>125</v>
      </c>
      <c r="BC255" s="135">
        <f>IF(N255="základní",J255,0)</f>
        <v>0</v>
      </c>
      <c r="BD255" s="135">
        <f>IF(N255="snížená",J255,0)</f>
        <v>0</v>
      </c>
      <c r="BE255" s="135">
        <f>IF(N255="zákl. přenesená",J255,0)</f>
        <v>0</v>
      </c>
      <c r="BF255" s="135">
        <f>IF(N255="sníž. přenesená",J255,0)</f>
        <v>0</v>
      </c>
      <c r="BG255" s="135">
        <f>IF(N255="nulová",J255,0)</f>
        <v>0</v>
      </c>
      <c r="BH255" s="14" t="s">
        <v>79</v>
      </c>
      <c r="BI255" s="135">
        <f>ROUND(I255*H255,2)</f>
        <v>0</v>
      </c>
      <c r="BJ255" s="14" t="s">
        <v>161</v>
      </c>
      <c r="BK255" s="134" t="s">
        <v>429</v>
      </c>
    </row>
    <row r="256" spans="2:63" s="1" customFormat="1" ht="58.5" x14ac:dyDescent="0.2">
      <c r="B256" s="26"/>
      <c r="D256" s="136" t="s">
        <v>133</v>
      </c>
      <c r="F256" s="137" t="s">
        <v>577</v>
      </c>
      <c r="L256" s="26"/>
      <c r="M256" s="138"/>
      <c r="T256" s="50"/>
      <c r="AR256" s="14" t="s">
        <v>133</v>
      </c>
      <c r="AS256" s="14" t="s">
        <v>81</v>
      </c>
    </row>
    <row r="257" spans="2:63" s="1" customFormat="1" ht="24.2" customHeight="1" x14ac:dyDescent="0.2">
      <c r="B257" s="122"/>
      <c r="C257" s="123" t="s">
        <v>430</v>
      </c>
      <c r="D257" s="123" t="s">
        <v>128</v>
      </c>
      <c r="E257" s="124" t="s">
        <v>431</v>
      </c>
      <c r="F257" s="125" t="s">
        <v>432</v>
      </c>
      <c r="G257" s="126" t="s">
        <v>425</v>
      </c>
      <c r="H257" s="127">
        <v>11</v>
      </c>
      <c r="I257" s="128"/>
      <c r="J257" s="128">
        <f>ROUND(I257*H257,2)</f>
        <v>0</v>
      </c>
      <c r="K257" s="129"/>
      <c r="L257" s="26"/>
      <c r="M257" s="130" t="s">
        <v>1</v>
      </c>
      <c r="N257" s="131" t="s">
        <v>36</v>
      </c>
      <c r="O257" s="132">
        <v>3.75</v>
      </c>
      <c r="P257" s="132">
        <f>O257*H257</f>
        <v>41.25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P257" s="134" t="s">
        <v>161</v>
      </c>
      <c r="AR257" s="134" t="s">
        <v>128</v>
      </c>
      <c r="AS257" s="134" t="s">
        <v>81</v>
      </c>
      <c r="AW257" s="14" t="s">
        <v>125</v>
      </c>
      <c r="BC257" s="135">
        <f>IF(N257="základní",J257,0)</f>
        <v>0</v>
      </c>
      <c r="BD257" s="135">
        <f>IF(N257="snížená",J257,0)</f>
        <v>0</v>
      </c>
      <c r="BE257" s="135">
        <f>IF(N257="zákl. přenesená",J257,0)</f>
        <v>0</v>
      </c>
      <c r="BF257" s="135">
        <f>IF(N257="sníž. přenesená",J257,0)</f>
        <v>0</v>
      </c>
      <c r="BG257" s="135">
        <f>IF(N257="nulová",J257,0)</f>
        <v>0</v>
      </c>
      <c r="BH257" s="14" t="s">
        <v>79</v>
      </c>
      <c r="BI257" s="135">
        <f>ROUND(I257*H257,2)</f>
        <v>0</v>
      </c>
      <c r="BJ257" s="14" t="s">
        <v>161</v>
      </c>
      <c r="BK257" s="134" t="s">
        <v>433</v>
      </c>
    </row>
    <row r="258" spans="2:63" s="1" customFormat="1" ht="37.9" customHeight="1" x14ac:dyDescent="0.2">
      <c r="B258" s="122"/>
      <c r="C258" s="123" t="s">
        <v>324</v>
      </c>
      <c r="D258" s="123" t="s">
        <v>128</v>
      </c>
      <c r="E258" s="124" t="s">
        <v>434</v>
      </c>
      <c r="F258" s="125" t="s">
        <v>435</v>
      </c>
      <c r="G258" s="126" t="s">
        <v>249</v>
      </c>
      <c r="H258" s="127">
        <v>3214.48</v>
      </c>
      <c r="I258" s="128"/>
      <c r="J258" s="128">
        <f>ROUND(I258*H258,2)</f>
        <v>0</v>
      </c>
      <c r="K258" s="129"/>
      <c r="L258" s="26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AP258" s="134" t="s">
        <v>161</v>
      </c>
      <c r="AR258" s="134" t="s">
        <v>128</v>
      </c>
      <c r="AS258" s="134" t="s">
        <v>81</v>
      </c>
      <c r="AW258" s="14" t="s">
        <v>125</v>
      </c>
      <c r="BC258" s="135">
        <f>IF(N258="základní",J258,0)</f>
        <v>0</v>
      </c>
      <c r="BD258" s="135">
        <f>IF(N258="snížená",J258,0)</f>
        <v>0</v>
      </c>
      <c r="BE258" s="135">
        <f>IF(N258="zákl. přenesená",J258,0)</f>
        <v>0</v>
      </c>
      <c r="BF258" s="135">
        <f>IF(N258="sníž. přenesená",J258,0)</f>
        <v>0</v>
      </c>
      <c r="BG258" s="135">
        <f>IF(N258="nulová",J258,0)</f>
        <v>0</v>
      </c>
      <c r="BH258" s="14" t="s">
        <v>79</v>
      </c>
      <c r="BI258" s="135">
        <f>ROUND(I258*H258,2)</f>
        <v>0</v>
      </c>
      <c r="BJ258" s="14" t="s">
        <v>161</v>
      </c>
      <c r="BK258" s="134" t="s">
        <v>436</v>
      </c>
    </row>
    <row r="260" spans="2:63" s="1" customFormat="1" ht="6.95" customHeight="1" x14ac:dyDescent="0.2">
      <c r="B260" s="38"/>
      <c r="C260" s="39"/>
      <c r="D260" s="39"/>
      <c r="E260" s="39"/>
      <c r="F260" s="39"/>
      <c r="G260" s="39"/>
      <c r="H260" s="39"/>
      <c r="I260" s="39"/>
      <c r="J260" s="39"/>
      <c r="K260" s="39"/>
      <c r="L260" s="26"/>
    </row>
  </sheetData>
  <autoFilter ref="C128:K259"/>
  <mergeCells count="9">
    <mergeCell ref="E87:H87"/>
    <mergeCell ref="E119:H119"/>
    <mergeCell ref="E121:H121"/>
    <mergeCell ref="L2:U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3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topLeftCell="A109" zoomScaleNormal="100" zoomScaleSheetLayoutView="100" workbookViewId="0">
      <selection activeCell="I127" sqref="I127:I17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48.1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7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84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 x14ac:dyDescent="0.2">
      <c r="B4" s="17"/>
      <c r="D4" s="18" t="s">
        <v>88</v>
      </c>
      <c r="L4" s="17"/>
      <c r="M4" s="78" t="s">
        <v>10</v>
      </c>
      <c r="AT4" s="14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14</v>
      </c>
      <c r="L6" s="17"/>
    </row>
    <row r="7" spans="2:46" ht="16.5" customHeight="1" x14ac:dyDescent="0.2">
      <c r="B7" s="17"/>
      <c r="E7" s="203" t="str">
        <f>'Rekapitulace stavby'!K6</f>
        <v>VŠE – Modulární učebna IB M2+M3</v>
      </c>
      <c r="F7" s="204"/>
      <c r="G7" s="204"/>
      <c r="H7" s="204"/>
      <c r="L7" s="17"/>
    </row>
    <row r="8" spans="2:46" s="1" customFormat="1" ht="12" customHeight="1" x14ac:dyDescent="0.2">
      <c r="B8" s="26"/>
      <c r="D8" s="23" t="s">
        <v>89</v>
      </c>
      <c r="L8" s="26"/>
    </row>
    <row r="9" spans="2:46" s="1" customFormat="1" ht="16.5" customHeight="1" x14ac:dyDescent="0.2">
      <c r="B9" s="26"/>
      <c r="E9" s="166" t="s">
        <v>437</v>
      </c>
      <c r="F9" s="202"/>
      <c r="G9" s="202"/>
      <c r="H9" s="202"/>
      <c r="L9" s="26"/>
    </row>
    <row r="10" spans="2:46" s="1" customFormat="1" x14ac:dyDescent="0.2">
      <c r="B10" s="26"/>
      <c r="L10" s="26"/>
    </row>
    <row r="11" spans="2:46" s="1" customFormat="1" ht="12" customHeight="1" x14ac:dyDescent="0.2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 x14ac:dyDescent="0.2">
      <c r="B12" s="26"/>
      <c r="D12" s="23" t="s">
        <v>18</v>
      </c>
      <c r="F12" s="21" t="s">
        <v>91</v>
      </c>
      <c r="I12" s="23" t="s">
        <v>20</v>
      </c>
      <c r="J12" s="46">
        <f>'Rekapitulace stavby'!AN8</f>
        <v>45548</v>
      </c>
      <c r="L12" s="26"/>
    </row>
    <row r="13" spans="2:46" s="1" customFormat="1" ht="10.9" customHeight="1" x14ac:dyDescent="0.2">
      <c r="B13" s="26"/>
      <c r="L13" s="26"/>
    </row>
    <row r="14" spans="2:46" s="1" customFormat="1" ht="12" customHeight="1" x14ac:dyDescent="0.2">
      <c r="B14" s="26"/>
      <c r="D14" s="23" t="s">
        <v>21</v>
      </c>
      <c r="I14" s="23" t="s">
        <v>22</v>
      </c>
      <c r="J14" s="21" t="s">
        <v>1</v>
      </c>
      <c r="L14" s="26"/>
    </row>
    <row r="15" spans="2:46" s="1" customFormat="1" ht="18" customHeight="1" x14ac:dyDescent="0.2">
      <c r="B15" s="26"/>
      <c r="E15" s="21" t="s">
        <v>23</v>
      </c>
      <c r="I15" s="23" t="s">
        <v>24</v>
      </c>
      <c r="J15" s="21" t="s">
        <v>1</v>
      </c>
      <c r="L15" s="26"/>
    </row>
    <row r="16" spans="2:46" s="1" customFormat="1" ht="6.95" customHeight="1" x14ac:dyDescent="0.2">
      <c r="B16" s="26"/>
      <c r="L16" s="26"/>
    </row>
    <row r="17" spans="2:12" s="1" customFormat="1" ht="12" customHeight="1" x14ac:dyDescent="0.2">
      <c r="B17" s="26"/>
      <c r="D17" s="23" t="s">
        <v>25</v>
      </c>
      <c r="I17" s="23" t="s">
        <v>22</v>
      </c>
      <c r="J17" s="21" t="str">
        <f>'Rekapitulace stavby'!AN13</f>
        <v/>
      </c>
      <c r="L17" s="26"/>
    </row>
    <row r="18" spans="2:12" s="1" customFormat="1" ht="18" customHeight="1" x14ac:dyDescent="0.2">
      <c r="B18" s="26"/>
      <c r="E18" s="189" t="str">
        <f>'Rekapitulace stavby'!E14</f>
        <v xml:space="preserve"> </v>
      </c>
      <c r="F18" s="189"/>
      <c r="G18" s="189"/>
      <c r="H18" s="189"/>
      <c r="I18" s="23" t="s">
        <v>24</v>
      </c>
      <c r="J18" s="21" t="str">
        <f>'Rekapitulace stavby'!AN14</f>
        <v/>
      </c>
      <c r="L18" s="26"/>
    </row>
    <row r="19" spans="2:12" s="1" customFormat="1" ht="6.95" customHeight="1" x14ac:dyDescent="0.2">
      <c r="B19" s="26"/>
      <c r="L19" s="26"/>
    </row>
    <row r="20" spans="2:12" s="1" customFormat="1" ht="12" customHeight="1" x14ac:dyDescent="0.2">
      <c r="B20" s="26"/>
      <c r="D20" s="23" t="s">
        <v>27</v>
      </c>
      <c r="I20" s="23" t="s">
        <v>22</v>
      </c>
      <c r="J20" s="164" t="s">
        <v>587</v>
      </c>
      <c r="L20" s="26"/>
    </row>
    <row r="21" spans="2:12" s="1" customFormat="1" ht="18" customHeight="1" x14ac:dyDescent="0.2">
      <c r="B21" s="26"/>
      <c r="E21" s="21" t="s">
        <v>585</v>
      </c>
      <c r="I21" s="23" t="s">
        <v>24</v>
      </c>
      <c r="J21" s="21" t="s">
        <v>586</v>
      </c>
      <c r="L21" s="26"/>
    </row>
    <row r="22" spans="2:12" s="1" customFormat="1" ht="6.95" customHeight="1" x14ac:dyDescent="0.2">
      <c r="B22" s="26"/>
      <c r="L22" s="26"/>
    </row>
    <row r="23" spans="2:12" s="1" customFormat="1" ht="12" customHeight="1" x14ac:dyDescent="0.2">
      <c r="B23" s="26"/>
      <c r="D23" s="23" t="s">
        <v>29</v>
      </c>
      <c r="I23" s="23" t="s">
        <v>22</v>
      </c>
      <c r="J23" s="164" t="s">
        <v>587</v>
      </c>
      <c r="L23" s="26"/>
    </row>
    <row r="24" spans="2:12" s="1" customFormat="1" ht="18" customHeight="1" x14ac:dyDescent="0.2">
      <c r="B24" s="26"/>
      <c r="E24" s="21" t="s">
        <v>585</v>
      </c>
      <c r="I24" s="23" t="s">
        <v>24</v>
      </c>
      <c r="J24" s="21" t="s">
        <v>586</v>
      </c>
      <c r="L24" s="26"/>
    </row>
    <row r="25" spans="2:12" s="1" customFormat="1" ht="6.95" customHeight="1" x14ac:dyDescent="0.2">
      <c r="B25" s="26"/>
      <c r="L25" s="26"/>
    </row>
    <row r="26" spans="2:12" s="1" customFormat="1" ht="12" customHeight="1" x14ac:dyDescent="0.2">
      <c r="B26" s="26"/>
      <c r="D26" s="23" t="s">
        <v>30</v>
      </c>
      <c r="L26" s="26"/>
    </row>
    <row r="27" spans="2:12" s="7" customFormat="1" ht="16.5" customHeight="1" x14ac:dyDescent="0.2">
      <c r="B27" s="79"/>
      <c r="E27" s="175" t="s">
        <v>584</v>
      </c>
      <c r="F27" s="175"/>
      <c r="G27" s="175"/>
      <c r="H27" s="175"/>
      <c r="L27" s="79"/>
    </row>
    <row r="28" spans="2:12" s="1" customFormat="1" ht="6.95" customHeight="1" x14ac:dyDescent="0.2">
      <c r="B28" s="26"/>
      <c r="L28" s="26"/>
    </row>
    <row r="29" spans="2:12" s="1" customFormat="1" ht="6.95" customHeight="1" x14ac:dyDescent="0.2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 x14ac:dyDescent="0.2">
      <c r="B30" s="26"/>
      <c r="D30" s="80" t="s">
        <v>31</v>
      </c>
      <c r="J30" s="60">
        <f>ROUND(J123, 2)</f>
        <v>0</v>
      </c>
      <c r="L30" s="26"/>
    </row>
    <row r="31" spans="2:12" s="1" customFormat="1" ht="6.95" customHeight="1" x14ac:dyDescent="0.2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 x14ac:dyDescent="0.2">
      <c r="B32" s="26"/>
      <c r="F32" s="29" t="s">
        <v>33</v>
      </c>
      <c r="I32" s="29" t="s">
        <v>32</v>
      </c>
      <c r="J32" s="29" t="s">
        <v>34</v>
      </c>
      <c r="L32" s="26"/>
    </row>
    <row r="33" spans="2:12" s="1" customFormat="1" ht="14.45" customHeight="1" x14ac:dyDescent="0.2">
      <c r="B33" s="26"/>
      <c r="D33" s="49" t="s">
        <v>35</v>
      </c>
      <c r="E33" s="23" t="s">
        <v>36</v>
      </c>
      <c r="F33" s="81">
        <f>ROUND((SUM(BE123:BE175)),  2)</f>
        <v>0</v>
      </c>
      <c r="I33" s="82">
        <v>0.21</v>
      </c>
      <c r="J33" s="81">
        <f>ROUND(((SUM(BE123:BE175))*I33),  2)</f>
        <v>0</v>
      </c>
      <c r="L33" s="26"/>
    </row>
    <row r="34" spans="2:12" s="1" customFormat="1" ht="14.45" customHeight="1" x14ac:dyDescent="0.2">
      <c r="B34" s="26"/>
      <c r="E34" s="23" t="s">
        <v>37</v>
      </c>
      <c r="F34" s="81">
        <f>ROUND((SUM(BF123:BF175)),  2)</f>
        <v>0</v>
      </c>
      <c r="I34" s="82">
        <v>0.12</v>
      </c>
      <c r="J34" s="81">
        <f>ROUND(((SUM(BF123:BF175))*I34),  2)</f>
        <v>0</v>
      </c>
      <c r="L34" s="26"/>
    </row>
    <row r="35" spans="2:12" s="1" customFormat="1" ht="14.45" hidden="1" customHeight="1" x14ac:dyDescent="0.2">
      <c r="B35" s="26"/>
      <c r="E35" s="23" t="s">
        <v>38</v>
      </c>
      <c r="F35" s="81">
        <f>ROUND((SUM(BG123:BG175)),  2)</f>
        <v>0</v>
      </c>
      <c r="I35" s="82">
        <v>0.21</v>
      </c>
      <c r="J35" s="81">
        <f>0</f>
        <v>0</v>
      </c>
      <c r="L35" s="26"/>
    </row>
    <row r="36" spans="2:12" s="1" customFormat="1" ht="14.45" hidden="1" customHeight="1" x14ac:dyDescent="0.2">
      <c r="B36" s="26"/>
      <c r="E36" s="23" t="s">
        <v>39</v>
      </c>
      <c r="F36" s="81">
        <f>ROUND((SUM(BH123:BH175)),  2)</f>
        <v>0</v>
      </c>
      <c r="I36" s="82">
        <v>0.12</v>
      </c>
      <c r="J36" s="81">
        <f>0</f>
        <v>0</v>
      </c>
      <c r="L36" s="26"/>
    </row>
    <row r="37" spans="2:12" s="1" customFormat="1" ht="14.45" hidden="1" customHeight="1" x14ac:dyDescent="0.2">
      <c r="B37" s="26"/>
      <c r="E37" s="23" t="s">
        <v>40</v>
      </c>
      <c r="F37" s="81">
        <f>ROUND((SUM(BI123:BI175)),  2)</f>
        <v>0</v>
      </c>
      <c r="I37" s="82">
        <v>0</v>
      </c>
      <c r="J37" s="81">
        <f>0</f>
        <v>0</v>
      </c>
      <c r="L37" s="26"/>
    </row>
    <row r="38" spans="2:12" s="1" customFormat="1" ht="6.95" customHeight="1" x14ac:dyDescent="0.2">
      <c r="B38" s="26"/>
      <c r="L38" s="26"/>
    </row>
    <row r="39" spans="2:12" s="1" customFormat="1" ht="25.35" customHeight="1" x14ac:dyDescent="0.2">
      <c r="B39" s="26"/>
      <c r="C39" s="83"/>
      <c r="D39" s="84" t="s">
        <v>41</v>
      </c>
      <c r="E39" s="51"/>
      <c r="F39" s="51"/>
      <c r="G39" s="85" t="s">
        <v>42</v>
      </c>
      <c r="H39" s="86" t="s">
        <v>43</v>
      </c>
      <c r="I39" s="51"/>
      <c r="J39" s="87">
        <f>SUM(J30:J37)</f>
        <v>0</v>
      </c>
      <c r="K39" s="88"/>
      <c r="L39" s="26"/>
    </row>
    <row r="40" spans="2:12" s="1" customFormat="1" ht="14.45" customHeight="1" x14ac:dyDescent="0.2">
      <c r="B40" s="26"/>
      <c r="L40" s="26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6"/>
      <c r="D50" s="35" t="s">
        <v>44</v>
      </c>
      <c r="E50" s="36"/>
      <c r="F50" s="36"/>
      <c r="G50" s="35" t="s">
        <v>45</v>
      </c>
      <c r="H50" s="36"/>
      <c r="I50" s="36"/>
      <c r="J50" s="36"/>
      <c r="K50" s="36"/>
      <c r="L50" s="26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6"/>
      <c r="D61" s="37" t="s">
        <v>46</v>
      </c>
      <c r="E61" s="28"/>
      <c r="F61" s="89" t="s">
        <v>47</v>
      </c>
      <c r="G61" s="37" t="s">
        <v>46</v>
      </c>
      <c r="H61" s="28"/>
      <c r="I61" s="28"/>
      <c r="J61" s="90" t="s">
        <v>47</v>
      </c>
      <c r="K61" s="28"/>
      <c r="L61" s="26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6"/>
      <c r="D65" s="35" t="s">
        <v>48</v>
      </c>
      <c r="E65" s="36"/>
      <c r="F65" s="36"/>
      <c r="G65" s="35" t="s">
        <v>49</v>
      </c>
      <c r="H65" s="36"/>
      <c r="I65" s="36"/>
      <c r="J65" s="36"/>
      <c r="K65" s="36"/>
      <c r="L65" s="26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6"/>
      <c r="D76" s="37" t="s">
        <v>46</v>
      </c>
      <c r="E76" s="28"/>
      <c r="F76" s="89" t="s">
        <v>47</v>
      </c>
      <c r="G76" s="37" t="s">
        <v>46</v>
      </c>
      <c r="H76" s="28"/>
      <c r="I76" s="28"/>
      <c r="J76" s="90" t="s">
        <v>47</v>
      </c>
      <c r="K76" s="28"/>
      <c r="L76" s="26"/>
    </row>
    <row r="77" spans="2:12" s="1" customFormat="1" ht="14.45" customHeight="1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 x14ac:dyDescent="0.2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 x14ac:dyDescent="0.2">
      <c r="B82" s="26"/>
      <c r="C82" s="18" t="s">
        <v>92</v>
      </c>
      <c r="L82" s="26"/>
    </row>
    <row r="83" spans="2:47" s="1" customFormat="1" ht="6.95" customHeight="1" x14ac:dyDescent="0.2">
      <c r="B83" s="26"/>
      <c r="L83" s="26"/>
    </row>
    <row r="84" spans="2:47" s="1" customFormat="1" ht="12" customHeight="1" x14ac:dyDescent="0.2">
      <c r="B84" s="26"/>
      <c r="C84" s="23" t="s">
        <v>14</v>
      </c>
      <c r="L84" s="26"/>
    </row>
    <row r="85" spans="2:47" s="1" customFormat="1" ht="16.5" customHeight="1" x14ac:dyDescent="0.2">
      <c r="B85" s="26"/>
      <c r="E85" s="203" t="str">
        <f>E7</f>
        <v>VŠE – Modulární učebna IB M2+M3</v>
      </c>
      <c r="F85" s="204"/>
      <c r="G85" s="204"/>
      <c r="H85" s="204"/>
      <c r="L85" s="26"/>
    </row>
    <row r="86" spans="2:47" s="1" customFormat="1" ht="12" customHeight="1" x14ac:dyDescent="0.2">
      <c r="B86" s="26"/>
      <c r="C86" s="23" t="s">
        <v>89</v>
      </c>
      <c r="L86" s="26"/>
    </row>
    <row r="87" spans="2:47" s="1" customFormat="1" ht="16.5" customHeight="1" x14ac:dyDescent="0.2">
      <c r="B87" s="26"/>
      <c r="E87" s="166" t="str">
        <f>E9</f>
        <v>VSE02 - 02 - Elektroinstalace silnoproud</v>
      </c>
      <c r="F87" s="202"/>
      <c r="G87" s="202"/>
      <c r="H87" s="202"/>
      <c r="L87" s="26"/>
    </row>
    <row r="88" spans="2:47" s="1" customFormat="1" ht="6.95" customHeight="1" x14ac:dyDescent="0.2">
      <c r="B88" s="26"/>
      <c r="L88" s="26"/>
    </row>
    <row r="89" spans="2:47" s="1" customFormat="1" ht="12" customHeight="1" x14ac:dyDescent="0.2">
      <c r="B89" s="26"/>
      <c r="C89" s="23" t="s">
        <v>18</v>
      </c>
      <c r="F89" s="21" t="str">
        <f>F12</f>
        <v>Nám. W. Churchilla, Praha 3, 130 67</v>
      </c>
      <c r="I89" s="23" t="s">
        <v>20</v>
      </c>
      <c r="J89" s="46">
        <f>IF(J12="","",J12)</f>
        <v>45548</v>
      </c>
      <c r="L89" s="26"/>
    </row>
    <row r="90" spans="2:47" s="1" customFormat="1" ht="6.95" customHeight="1" x14ac:dyDescent="0.2">
      <c r="B90" s="26"/>
      <c r="L90" s="26"/>
    </row>
    <row r="91" spans="2:47" s="1" customFormat="1" ht="15.2" customHeight="1" x14ac:dyDescent="0.2">
      <c r="B91" s="26"/>
      <c r="C91" s="23" t="s">
        <v>21</v>
      </c>
      <c r="F91" s="21" t="str">
        <f>E15</f>
        <v>Vysoká škola ekonomická</v>
      </c>
      <c r="I91" s="23" t="s">
        <v>27</v>
      </c>
      <c r="J91" s="24" t="str">
        <f>E21</f>
        <v>Aveton s.r.o., Drahobejlova 54, Praha 9</v>
      </c>
      <c r="L91" s="26"/>
    </row>
    <row r="92" spans="2:47" s="1" customFormat="1" ht="15.2" customHeight="1" x14ac:dyDescent="0.2">
      <c r="B92" s="26"/>
      <c r="C92" s="23" t="s">
        <v>25</v>
      </c>
      <c r="F92" s="21" t="str">
        <f>IF(E18="","",E18)</f>
        <v xml:space="preserve"> </v>
      </c>
      <c r="I92" s="23" t="s">
        <v>29</v>
      </c>
      <c r="J92" s="24" t="str">
        <f>E24</f>
        <v>Aveton s.r.o., Drahobejlova 54, Praha 9</v>
      </c>
      <c r="L92" s="26"/>
    </row>
    <row r="93" spans="2:47" s="1" customFormat="1" ht="10.35" customHeight="1" x14ac:dyDescent="0.2">
      <c r="B93" s="26"/>
      <c r="L93" s="26"/>
    </row>
    <row r="94" spans="2:47" s="1" customFormat="1" ht="29.25" customHeight="1" x14ac:dyDescent="0.2">
      <c r="B94" s="26"/>
      <c r="C94" s="91" t="s">
        <v>93</v>
      </c>
      <c r="D94" s="83"/>
      <c r="E94" s="83"/>
      <c r="F94" s="83"/>
      <c r="G94" s="83"/>
      <c r="H94" s="83"/>
      <c r="I94" s="83"/>
      <c r="J94" s="92" t="s">
        <v>94</v>
      </c>
      <c r="K94" s="83"/>
      <c r="L94" s="26"/>
    </row>
    <row r="95" spans="2:47" s="1" customFormat="1" ht="10.35" customHeight="1" x14ac:dyDescent="0.2">
      <c r="B95" s="26"/>
      <c r="L95" s="26"/>
    </row>
    <row r="96" spans="2:47" s="1" customFormat="1" ht="22.9" customHeight="1" x14ac:dyDescent="0.2">
      <c r="B96" s="26"/>
      <c r="C96" s="93" t="s">
        <v>95</v>
      </c>
      <c r="J96" s="60">
        <f>J123</f>
        <v>0</v>
      </c>
      <c r="L96" s="26"/>
      <c r="AU96" s="14" t="s">
        <v>96</v>
      </c>
    </row>
    <row r="97" spans="2:12" s="8" customFormat="1" ht="24.95" customHeight="1" x14ac:dyDescent="0.2">
      <c r="B97" s="94"/>
      <c r="D97" s="95" t="s">
        <v>101</v>
      </c>
      <c r="E97" s="96"/>
      <c r="F97" s="96"/>
      <c r="G97" s="96"/>
      <c r="H97" s="96"/>
      <c r="I97" s="96"/>
      <c r="J97" s="97">
        <f>J124</f>
        <v>0</v>
      </c>
      <c r="L97" s="94"/>
    </row>
    <row r="98" spans="2:12" s="9" customFormat="1" ht="19.899999999999999" customHeight="1" x14ac:dyDescent="0.2">
      <c r="B98" s="98"/>
      <c r="D98" s="99" t="s">
        <v>438</v>
      </c>
      <c r="E98" s="100"/>
      <c r="F98" s="100"/>
      <c r="G98" s="100"/>
      <c r="H98" s="100"/>
      <c r="I98" s="100"/>
      <c r="J98" s="101">
        <f>J125</f>
        <v>0</v>
      </c>
      <c r="L98" s="98"/>
    </row>
    <row r="99" spans="2:12" s="9" customFormat="1" ht="14.85" customHeight="1" x14ac:dyDescent="0.2">
      <c r="B99" s="98"/>
      <c r="D99" s="99" t="s">
        <v>439</v>
      </c>
      <c r="E99" s="100"/>
      <c r="F99" s="100"/>
      <c r="G99" s="100"/>
      <c r="H99" s="100"/>
      <c r="I99" s="100"/>
      <c r="J99" s="101">
        <f>J126</f>
        <v>0</v>
      </c>
      <c r="L99" s="98"/>
    </row>
    <row r="100" spans="2:12" s="9" customFormat="1" ht="14.85" customHeight="1" x14ac:dyDescent="0.2">
      <c r="B100" s="98"/>
      <c r="D100" s="99" t="s">
        <v>440</v>
      </c>
      <c r="E100" s="100"/>
      <c r="F100" s="100"/>
      <c r="G100" s="100"/>
      <c r="H100" s="100"/>
      <c r="I100" s="100"/>
      <c r="J100" s="101">
        <f>J132</f>
        <v>0</v>
      </c>
      <c r="L100" s="98"/>
    </row>
    <row r="101" spans="2:12" s="9" customFormat="1" ht="14.85" customHeight="1" x14ac:dyDescent="0.2">
      <c r="B101" s="98"/>
      <c r="D101" s="99" t="s">
        <v>441</v>
      </c>
      <c r="E101" s="100"/>
      <c r="F101" s="100"/>
      <c r="G101" s="100"/>
      <c r="H101" s="100"/>
      <c r="I101" s="100"/>
      <c r="J101" s="101">
        <f>J156</f>
        <v>0</v>
      </c>
      <c r="L101" s="98"/>
    </row>
    <row r="102" spans="2:12" s="9" customFormat="1" ht="14.85" customHeight="1" x14ac:dyDescent="0.2">
      <c r="B102" s="98"/>
      <c r="D102" s="99" t="s">
        <v>442</v>
      </c>
      <c r="E102" s="100"/>
      <c r="F102" s="100"/>
      <c r="G102" s="100"/>
      <c r="H102" s="100"/>
      <c r="I102" s="100"/>
      <c r="J102" s="101">
        <f>J161</f>
        <v>0</v>
      </c>
      <c r="L102" s="98"/>
    </row>
    <row r="103" spans="2:12" s="9" customFormat="1" ht="14.85" customHeight="1" x14ac:dyDescent="0.2">
      <c r="B103" s="98"/>
      <c r="D103" s="99" t="s">
        <v>443</v>
      </c>
      <c r="E103" s="100"/>
      <c r="F103" s="100"/>
      <c r="G103" s="100"/>
      <c r="H103" s="100"/>
      <c r="I103" s="100"/>
      <c r="J103" s="101">
        <f>J169</f>
        <v>0</v>
      </c>
      <c r="L103" s="98"/>
    </row>
    <row r="104" spans="2:12" s="1" customFormat="1" ht="21.75" customHeight="1" x14ac:dyDescent="0.2">
      <c r="B104" s="26"/>
      <c r="L104" s="26"/>
    </row>
    <row r="105" spans="2:12" s="1" customFormat="1" ht="6.95" customHeight="1" x14ac:dyDescent="0.2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26"/>
    </row>
    <row r="109" spans="2:12" s="1" customFormat="1" ht="6.95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6"/>
    </row>
    <row r="110" spans="2:12" s="1" customFormat="1" ht="24.95" customHeight="1" x14ac:dyDescent="0.2">
      <c r="B110" s="26"/>
      <c r="C110" s="18" t="s">
        <v>110</v>
      </c>
      <c r="L110" s="26"/>
    </row>
    <row r="111" spans="2:12" s="1" customFormat="1" ht="6.95" customHeight="1" x14ac:dyDescent="0.2">
      <c r="B111" s="26"/>
      <c r="L111" s="26"/>
    </row>
    <row r="112" spans="2:12" s="1" customFormat="1" ht="12" customHeight="1" x14ac:dyDescent="0.2">
      <c r="B112" s="26"/>
      <c r="C112" s="23" t="s">
        <v>14</v>
      </c>
      <c r="L112" s="26"/>
    </row>
    <row r="113" spans="2:65" s="1" customFormat="1" ht="16.5" customHeight="1" x14ac:dyDescent="0.2">
      <c r="B113" s="26"/>
      <c r="E113" s="203" t="str">
        <f>E7</f>
        <v>VŠE – Modulární učebna IB M2+M3</v>
      </c>
      <c r="F113" s="204"/>
      <c r="G113" s="204"/>
      <c r="H113" s="204"/>
      <c r="L113" s="26"/>
    </row>
    <row r="114" spans="2:65" s="1" customFormat="1" ht="12" customHeight="1" x14ac:dyDescent="0.2">
      <c r="B114" s="26"/>
      <c r="C114" s="23" t="s">
        <v>89</v>
      </c>
      <c r="L114" s="26"/>
    </row>
    <row r="115" spans="2:65" s="1" customFormat="1" ht="16.5" customHeight="1" x14ac:dyDescent="0.2">
      <c r="B115" s="26"/>
      <c r="E115" s="166" t="str">
        <f>E9</f>
        <v>VSE02 - 02 - Elektroinstalace silnoproud</v>
      </c>
      <c r="F115" s="202"/>
      <c r="G115" s="202"/>
      <c r="H115" s="202"/>
      <c r="L115" s="26"/>
    </row>
    <row r="116" spans="2:65" s="1" customFormat="1" ht="6.95" customHeight="1" x14ac:dyDescent="0.2">
      <c r="B116" s="26"/>
      <c r="L116" s="26"/>
    </row>
    <row r="117" spans="2:65" s="1" customFormat="1" ht="12" customHeight="1" x14ac:dyDescent="0.2">
      <c r="B117" s="26"/>
      <c r="C117" s="23" t="s">
        <v>18</v>
      </c>
      <c r="F117" s="21" t="str">
        <f>F12</f>
        <v>Nám. W. Churchilla, Praha 3, 130 67</v>
      </c>
      <c r="I117" s="23" t="s">
        <v>20</v>
      </c>
      <c r="J117" s="46">
        <f>IF(J12="","",J12)</f>
        <v>45548</v>
      </c>
      <c r="L117" s="26"/>
    </row>
    <row r="118" spans="2:65" s="1" customFormat="1" ht="6.95" customHeight="1" x14ac:dyDescent="0.2">
      <c r="B118" s="26"/>
      <c r="L118" s="26"/>
    </row>
    <row r="119" spans="2:65" s="1" customFormat="1" ht="15.2" customHeight="1" x14ac:dyDescent="0.2">
      <c r="B119" s="26"/>
      <c r="C119" s="23" t="s">
        <v>21</v>
      </c>
      <c r="F119" s="21" t="str">
        <f>E15</f>
        <v>Vysoká škola ekonomická</v>
      </c>
      <c r="I119" s="23" t="s">
        <v>27</v>
      </c>
      <c r="J119" s="24" t="str">
        <f>E21</f>
        <v>Aveton s.r.o., Drahobejlova 54, Praha 9</v>
      </c>
      <c r="L119" s="26"/>
    </row>
    <row r="120" spans="2:65" s="1" customFormat="1" ht="15.2" customHeight="1" x14ac:dyDescent="0.2">
      <c r="B120" s="26"/>
      <c r="C120" s="23" t="s">
        <v>25</v>
      </c>
      <c r="F120" s="21" t="str">
        <f>IF(E18="","",E18)</f>
        <v xml:space="preserve"> </v>
      </c>
      <c r="I120" s="23" t="s">
        <v>29</v>
      </c>
      <c r="J120" s="24" t="str">
        <f>E24</f>
        <v>Aveton s.r.o., Drahobejlova 54, Praha 9</v>
      </c>
      <c r="L120" s="26"/>
    </row>
    <row r="121" spans="2:65" s="1" customFormat="1" ht="10.35" customHeight="1" x14ac:dyDescent="0.2">
      <c r="B121" s="26"/>
      <c r="L121" s="26"/>
    </row>
    <row r="122" spans="2:65" s="10" customFormat="1" ht="29.25" customHeight="1" x14ac:dyDescent="0.2">
      <c r="B122" s="102"/>
      <c r="C122" s="103" t="s">
        <v>111</v>
      </c>
      <c r="D122" s="104" t="s">
        <v>56</v>
      </c>
      <c r="E122" s="104" t="s">
        <v>52</v>
      </c>
      <c r="F122" s="104" t="s">
        <v>53</v>
      </c>
      <c r="G122" s="104" t="s">
        <v>112</v>
      </c>
      <c r="H122" s="104" t="s">
        <v>113</v>
      </c>
      <c r="I122" s="104" t="s">
        <v>114</v>
      </c>
      <c r="J122" s="105" t="s">
        <v>94</v>
      </c>
      <c r="K122" s="106" t="s">
        <v>115</v>
      </c>
      <c r="L122" s="102"/>
      <c r="M122" s="53" t="s">
        <v>1</v>
      </c>
      <c r="N122" s="54" t="s">
        <v>35</v>
      </c>
      <c r="O122" s="54" t="s">
        <v>116</v>
      </c>
      <c r="P122" s="54" t="s">
        <v>117</v>
      </c>
      <c r="Q122" s="54" t="s">
        <v>118</v>
      </c>
      <c r="R122" s="54" t="s">
        <v>119</v>
      </c>
      <c r="S122" s="54" t="s">
        <v>120</v>
      </c>
      <c r="T122" s="55" t="s">
        <v>121</v>
      </c>
    </row>
    <row r="123" spans="2:65" s="1" customFormat="1" ht="22.9" customHeight="1" x14ac:dyDescent="0.25">
      <c r="B123" s="26"/>
      <c r="C123" s="58" t="s">
        <v>122</v>
      </c>
      <c r="J123" s="107">
        <f>BK123</f>
        <v>0</v>
      </c>
      <c r="L123" s="26"/>
      <c r="M123" s="56"/>
      <c r="N123" s="47"/>
      <c r="O123" s="47"/>
      <c r="P123" s="108">
        <f>P124</f>
        <v>8.0830000000000002</v>
      </c>
      <c r="Q123" s="47"/>
      <c r="R123" s="108">
        <f>R124</f>
        <v>0</v>
      </c>
      <c r="S123" s="47"/>
      <c r="T123" s="109">
        <f>T124</f>
        <v>0</v>
      </c>
      <c r="AT123" s="14" t="s">
        <v>70</v>
      </c>
      <c r="AU123" s="14" t="s">
        <v>96</v>
      </c>
      <c r="BK123" s="110">
        <f>BK124</f>
        <v>0</v>
      </c>
    </row>
    <row r="124" spans="2:65" s="11" customFormat="1" ht="25.9" customHeight="1" x14ac:dyDescent="0.2">
      <c r="B124" s="111"/>
      <c r="D124" s="112" t="s">
        <v>70</v>
      </c>
      <c r="E124" s="113" t="s">
        <v>205</v>
      </c>
      <c r="F124" s="113" t="s">
        <v>206</v>
      </c>
      <c r="J124" s="114">
        <f>BK124</f>
        <v>0</v>
      </c>
      <c r="L124" s="111"/>
      <c r="M124" s="115"/>
      <c r="P124" s="116">
        <f>P125</f>
        <v>8.0830000000000002</v>
      </c>
      <c r="R124" s="116">
        <f>R125</f>
        <v>0</v>
      </c>
      <c r="T124" s="117">
        <f>T125</f>
        <v>0</v>
      </c>
      <c r="AR124" s="112" t="s">
        <v>81</v>
      </c>
      <c r="AT124" s="118" t="s">
        <v>70</v>
      </c>
      <c r="AU124" s="118" t="s">
        <v>71</v>
      </c>
      <c r="AY124" s="112" t="s">
        <v>125</v>
      </c>
      <c r="BK124" s="119">
        <f>BK125</f>
        <v>0</v>
      </c>
    </row>
    <row r="125" spans="2:65" s="11" customFormat="1" ht="22.9" customHeight="1" x14ac:dyDescent="0.2">
      <c r="B125" s="111"/>
      <c r="D125" s="112" t="s">
        <v>70</v>
      </c>
      <c r="E125" s="120" t="s">
        <v>444</v>
      </c>
      <c r="F125" s="120" t="s">
        <v>445</v>
      </c>
      <c r="J125" s="121">
        <f>BK125</f>
        <v>0</v>
      </c>
      <c r="L125" s="111"/>
      <c r="M125" s="115"/>
      <c r="P125" s="116">
        <f>P126+P132+P156+P161+P169</f>
        <v>8.0830000000000002</v>
      </c>
      <c r="R125" s="116">
        <f>R126+R132+R156+R161+R169</f>
        <v>0</v>
      </c>
      <c r="T125" s="117">
        <f>T126+T132+T156+T161+T169</f>
        <v>0</v>
      </c>
      <c r="AR125" s="112" t="s">
        <v>81</v>
      </c>
      <c r="AT125" s="118" t="s">
        <v>70</v>
      </c>
      <c r="AU125" s="118" t="s">
        <v>79</v>
      </c>
      <c r="AY125" s="112" t="s">
        <v>125</v>
      </c>
      <c r="BK125" s="119">
        <f>BK126+BK132+BK156+BK161+BK169</f>
        <v>0</v>
      </c>
    </row>
    <row r="126" spans="2:65" s="11" customFormat="1" ht="20.85" customHeight="1" x14ac:dyDescent="0.2">
      <c r="B126" s="111"/>
      <c r="D126" s="112" t="s">
        <v>70</v>
      </c>
      <c r="E126" s="120" t="s">
        <v>126</v>
      </c>
      <c r="F126" s="120" t="s">
        <v>446</v>
      </c>
      <c r="J126" s="121">
        <f>BK126</f>
        <v>0</v>
      </c>
      <c r="L126" s="111"/>
      <c r="M126" s="115"/>
      <c r="P126" s="116">
        <f>SUM(P127:P131)</f>
        <v>0</v>
      </c>
      <c r="R126" s="116">
        <f>SUM(R127:R131)</f>
        <v>0</v>
      </c>
      <c r="T126" s="117">
        <f>SUM(T127:T131)</f>
        <v>0</v>
      </c>
      <c r="AR126" s="112" t="s">
        <v>79</v>
      </c>
      <c r="AT126" s="118" t="s">
        <v>70</v>
      </c>
      <c r="AU126" s="118" t="s">
        <v>81</v>
      </c>
      <c r="AY126" s="112" t="s">
        <v>125</v>
      </c>
      <c r="BK126" s="119">
        <f>SUM(BK127:BK131)</f>
        <v>0</v>
      </c>
    </row>
    <row r="127" spans="2:65" s="1" customFormat="1" ht="16.5" customHeight="1" x14ac:dyDescent="0.2">
      <c r="B127" s="122"/>
      <c r="C127" s="123" t="s">
        <v>79</v>
      </c>
      <c r="D127" s="123" t="s">
        <v>128</v>
      </c>
      <c r="E127" s="124" t="s">
        <v>447</v>
      </c>
      <c r="F127" s="125" t="s">
        <v>448</v>
      </c>
      <c r="G127" s="126" t="s">
        <v>154</v>
      </c>
      <c r="H127" s="127">
        <v>46</v>
      </c>
      <c r="I127" s="128"/>
      <c r="J127" s="128">
        <f>ROUND(I127*H127,2)</f>
        <v>0</v>
      </c>
      <c r="K127" s="129"/>
      <c r="L127" s="26"/>
      <c r="M127" s="130" t="s">
        <v>1</v>
      </c>
      <c r="N127" s="131" t="s">
        <v>36</v>
      </c>
      <c r="O127" s="132">
        <v>0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132</v>
      </c>
      <c r="AT127" s="134" t="s">
        <v>128</v>
      </c>
      <c r="AU127" s="134" t="s">
        <v>138</v>
      </c>
      <c r="AY127" s="14" t="s">
        <v>125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4" t="s">
        <v>79</v>
      </c>
      <c r="BK127" s="135">
        <f>ROUND(I127*H127,2)</f>
        <v>0</v>
      </c>
      <c r="BL127" s="14" t="s">
        <v>132</v>
      </c>
      <c r="BM127" s="134" t="s">
        <v>81</v>
      </c>
    </row>
    <row r="128" spans="2:65" s="1" customFormat="1" ht="16.5" customHeight="1" x14ac:dyDescent="0.2">
      <c r="B128" s="122"/>
      <c r="C128" s="123" t="s">
        <v>81</v>
      </c>
      <c r="D128" s="123" t="s">
        <v>128</v>
      </c>
      <c r="E128" s="124" t="s">
        <v>449</v>
      </c>
      <c r="F128" s="125" t="s">
        <v>450</v>
      </c>
      <c r="G128" s="126" t="s">
        <v>154</v>
      </c>
      <c r="H128" s="127">
        <v>3</v>
      </c>
      <c r="I128" s="128"/>
      <c r="J128" s="128">
        <f>ROUND(I128*H128,2)</f>
        <v>0</v>
      </c>
      <c r="K128" s="129"/>
      <c r="L128" s="26"/>
      <c r="M128" s="130" t="s">
        <v>1</v>
      </c>
      <c r="N128" s="131" t="s">
        <v>36</v>
      </c>
      <c r="O128" s="132">
        <v>0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132</v>
      </c>
      <c r="AT128" s="134" t="s">
        <v>128</v>
      </c>
      <c r="AU128" s="134" t="s">
        <v>138</v>
      </c>
      <c r="AY128" s="14" t="s">
        <v>125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4" t="s">
        <v>79</v>
      </c>
      <c r="BK128" s="135">
        <f>ROUND(I128*H128,2)</f>
        <v>0</v>
      </c>
      <c r="BL128" s="14" t="s">
        <v>132</v>
      </c>
      <c r="BM128" s="134" t="s">
        <v>132</v>
      </c>
    </row>
    <row r="129" spans="2:65" s="1" customFormat="1" ht="16.5" customHeight="1" x14ac:dyDescent="0.2">
      <c r="B129" s="122"/>
      <c r="C129" s="123" t="s">
        <v>138</v>
      </c>
      <c r="D129" s="123" t="s">
        <v>128</v>
      </c>
      <c r="E129" s="124" t="s">
        <v>451</v>
      </c>
      <c r="F129" s="125" t="s">
        <v>452</v>
      </c>
      <c r="G129" s="126" t="s">
        <v>154</v>
      </c>
      <c r="H129" s="127">
        <v>35</v>
      </c>
      <c r="I129" s="128"/>
      <c r="J129" s="128">
        <f>ROUND(I129*H129,2)</f>
        <v>0</v>
      </c>
      <c r="K129" s="129"/>
      <c r="L129" s="26"/>
      <c r="M129" s="130" t="s">
        <v>1</v>
      </c>
      <c r="N129" s="131" t="s">
        <v>36</v>
      </c>
      <c r="O129" s="132">
        <v>0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132</v>
      </c>
      <c r="AT129" s="134" t="s">
        <v>128</v>
      </c>
      <c r="AU129" s="134" t="s">
        <v>138</v>
      </c>
      <c r="AY129" s="14" t="s">
        <v>125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4" t="s">
        <v>79</v>
      </c>
      <c r="BK129" s="135">
        <f>ROUND(I129*H129,2)</f>
        <v>0</v>
      </c>
      <c r="BL129" s="14" t="s">
        <v>132</v>
      </c>
      <c r="BM129" s="134" t="s">
        <v>141</v>
      </c>
    </row>
    <row r="130" spans="2:65" s="1" customFormat="1" ht="16.5" customHeight="1" x14ac:dyDescent="0.2">
      <c r="B130" s="122"/>
      <c r="C130" s="123" t="s">
        <v>132</v>
      </c>
      <c r="D130" s="123" t="s">
        <v>128</v>
      </c>
      <c r="E130" s="124" t="s">
        <v>453</v>
      </c>
      <c r="F130" s="125" t="s">
        <v>454</v>
      </c>
      <c r="G130" s="126" t="s">
        <v>154</v>
      </c>
      <c r="H130" s="127">
        <v>18</v>
      </c>
      <c r="I130" s="128"/>
      <c r="J130" s="128">
        <f>ROUND(I130*H130,2)</f>
        <v>0</v>
      </c>
      <c r="K130" s="129"/>
      <c r="L130" s="26"/>
      <c r="M130" s="130" t="s">
        <v>1</v>
      </c>
      <c r="N130" s="131" t="s">
        <v>36</v>
      </c>
      <c r="O130" s="132">
        <v>0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132</v>
      </c>
      <c r="AT130" s="134" t="s">
        <v>128</v>
      </c>
      <c r="AU130" s="134" t="s">
        <v>138</v>
      </c>
      <c r="AY130" s="14" t="s">
        <v>125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4" t="s">
        <v>79</v>
      </c>
      <c r="BK130" s="135">
        <f>ROUND(I130*H130,2)</f>
        <v>0</v>
      </c>
      <c r="BL130" s="14" t="s">
        <v>132</v>
      </c>
      <c r="BM130" s="134" t="s">
        <v>145</v>
      </c>
    </row>
    <row r="131" spans="2:65" s="1" customFormat="1" ht="39" x14ac:dyDescent="0.2">
      <c r="B131" s="26"/>
      <c r="D131" s="136" t="s">
        <v>133</v>
      </c>
      <c r="F131" s="137" t="s">
        <v>455</v>
      </c>
      <c r="L131" s="26"/>
      <c r="M131" s="138"/>
      <c r="T131" s="50"/>
      <c r="AT131" s="14" t="s">
        <v>133</v>
      </c>
      <c r="AU131" s="14" t="s">
        <v>138</v>
      </c>
    </row>
    <row r="132" spans="2:65" s="11" customFormat="1" ht="20.85" customHeight="1" x14ac:dyDescent="0.2">
      <c r="B132" s="111"/>
      <c r="D132" s="112" t="s">
        <v>70</v>
      </c>
      <c r="E132" s="120" t="s">
        <v>456</v>
      </c>
      <c r="F132" s="120" t="s">
        <v>457</v>
      </c>
      <c r="J132" s="121">
        <f>BK132</f>
        <v>0</v>
      </c>
      <c r="L132" s="111"/>
      <c r="M132" s="115"/>
      <c r="P132" s="116">
        <f>SUM(P133:P155)</f>
        <v>0</v>
      </c>
      <c r="R132" s="116">
        <f>SUM(R133:R155)</f>
        <v>0</v>
      </c>
      <c r="T132" s="117">
        <f>SUM(T133:T155)</f>
        <v>0</v>
      </c>
      <c r="AR132" s="112" t="s">
        <v>79</v>
      </c>
      <c r="AT132" s="118" t="s">
        <v>70</v>
      </c>
      <c r="AU132" s="118" t="s">
        <v>81</v>
      </c>
      <c r="AY132" s="112" t="s">
        <v>125</v>
      </c>
      <c r="BK132" s="119">
        <f>SUM(BK133:BK155)</f>
        <v>0</v>
      </c>
    </row>
    <row r="133" spans="2:65" s="1" customFormat="1" ht="16.5" customHeight="1" x14ac:dyDescent="0.2">
      <c r="B133" s="122"/>
      <c r="C133" s="123" t="s">
        <v>147</v>
      </c>
      <c r="D133" s="123" t="s">
        <v>128</v>
      </c>
      <c r="E133" s="124" t="s">
        <v>458</v>
      </c>
      <c r="F133" s="125" t="s">
        <v>459</v>
      </c>
      <c r="G133" s="126" t="s">
        <v>154</v>
      </c>
      <c r="H133" s="127">
        <v>40</v>
      </c>
      <c r="I133" s="128"/>
      <c r="J133" s="128">
        <f t="shared" ref="J133:J138" si="0">ROUND(I133*H133,2)</f>
        <v>0</v>
      </c>
      <c r="K133" s="129"/>
      <c r="L133" s="26"/>
      <c r="M133" s="130" t="s">
        <v>1</v>
      </c>
      <c r="N133" s="131" t="s">
        <v>36</v>
      </c>
      <c r="O133" s="132">
        <v>0</v>
      </c>
      <c r="P133" s="132">
        <f t="shared" ref="P133:P138" si="1">O133*H133</f>
        <v>0</v>
      </c>
      <c r="Q133" s="132">
        <v>0</v>
      </c>
      <c r="R133" s="132">
        <f t="shared" ref="R133:R138" si="2">Q133*H133</f>
        <v>0</v>
      </c>
      <c r="S133" s="132">
        <v>0</v>
      </c>
      <c r="T133" s="133">
        <f t="shared" ref="T133:T138" si="3">S133*H133</f>
        <v>0</v>
      </c>
      <c r="AR133" s="134" t="s">
        <v>132</v>
      </c>
      <c r="AT133" s="134" t="s">
        <v>128</v>
      </c>
      <c r="AU133" s="134" t="s">
        <v>138</v>
      </c>
      <c r="AY133" s="14" t="s">
        <v>125</v>
      </c>
      <c r="BE133" s="135">
        <f t="shared" ref="BE133:BE138" si="4">IF(N133="základní",J133,0)</f>
        <v>0</v>
      </c>
      <c r="BF133" s="135">
        <f t="shared" ref="BF133:BF138" si="5">IF(N133="snížená",J133,0)</f>
        <v>0</v>
      </c>
      <c r="BG133" s="135">
        <f t="shared" ref="BG133:BG138" si="6">IF(N133="zákl. přenesená",J133,0)</f>
        <v>0</v>
      </c>
      <c r="BH133" s="135">
        <f t="shared" ref="BH133:BH138" si="7">IF(N133="sníž. přenesená",J133,0)</f>
        <v>0</v>
      </c>
      <c r="BI133" s="135">
        <f t="shared" ref="BI133:BI138" si="8">IF(N133="nulová",J133,0)</f>
        <v>0</v>
      </c>
      <c r="BJ133" s="14" t="s">
        <v>79</v>
      </c>
      <c r="BK133" s="135">
        <f t="shared" ref="BK133:BK138" si="9">ROUND(I133*H133,2)</f>
        <v>0</v>
      </c>
      <c r="BL133" s="14" t="s">
        <v>132</v>
      </c>
      <c r="BM133" s="134" t="s">
        <v>150</v>
      </c>
    </row>
    <row r="134" spans="2:65" s="1" customFormat="1" ht="16.5" customHeight="1" x14ac:dyDescent="0.2">
      <c r="B134" s="122"/>
      <c r="C134" s="123" t="s">
        <v>141</v>
      </c>
      <c r="D134" s="123" t="s">
        <v>128</v>
      </c>
      <c r="E134" s="124" t="s">
        <v>460</v>
      </c>
      <c r="F134" s="125" t="s">
        <v>461</v>
      </c>
      <c r="G134" s="126" t="s">
        <v>230</v>
      </c>
      <c r="H134" s="127">
        <v>55</v>
      </c>
      <c r="I134" s="128"/>
      <c r="J134" s="128">
        <f t="shared" si="0"/>
        <v>0</v>
      </c>
      <c r="K134" s="129"/>
      <c r="L134" s="26"/>
      <c r="M134" s="130" t="s">
        <v>1</v>
      </c>
      <c r="N134" s="131" t="s">
        <v>36</v>
      </c>
      <c r="O134" s="132">
        <v>0</v>
      </c>
      <c r="P134" s="132">
        <f t="shared" si="1"/>
        <v>0</v>
      </c>
      <c r="Q134" s="132">
        <v>0</v>
      </c>
      <c r="R134" s="132">
        <f t="shared" si="2"/>
        <v>0</v>
      </c>
      <c r="S134" s="132">
        <v>0</v>
      </c>
      <c r="T134" s="133">
        <f t="shared" si="3"/>
        <v>0</v>
      </c>
      <c r="AR134" s="134" t="s">
        <v>132</v>
      </c>
      <c r="AT134" s="134" t="s">
        <v>128</v>
      </c>
      <c r="AU134" s="134" t="s">
        <v>138</v>
      </c>
      <c r="AY134" s="14" t="s">
        <v>125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4" t="s">
        <v>79</v>
      </c>
      <c r="BK134" s="135">
        <f t="shared" si="9"/>
        <v>0</v>
      </c>
      <c r="BL134" s="14" t="s">
        <v>132</v>
      </c>
      <c r="BM134" s="134" t="s">
        <v>8</v>
      </c>
    </row>
    <row r="135" spans="2:65" s="1" customFormat="1" ht="16.5" customHeight="1" x14ac:dyDescent="0.2">
      <c r="B135" s="122"/>
      <c r="C135" s="123" t="s">
        <v>155</v>
      </c>
      <c r="D135" s="123" t="s">
        <v>128</v>
      </c>
      <c r="E135" s="124" t="s">
        <v>462</v>
      </c>
      <c r="F135" s="125" t="s">
        <v>463</v>
      </c>
      <c r="G135" s="126" t="s">
        <v>154</v>
      </c>
      <c r="H135" s="127">
        <v>40</v>
      </c>
      <c r="I135" s="128"/>
      <c r="J135" s="128">
        <f t="shared" si="0"/>
        <v>0</v>
      </c>
      <c r="K135" s="129"/>
      <c r="L135" s="26"/>
      <c r="M135" s="130" t="s">
        <v>1</v>
      </c>
      <c r="N135" s="131" t="s">
        <v>36</v>
      </c>
      <c r="O135" s="132">
        <v>0</v>
      </c>
      <c r="P135" s="132">
        <f t="shared" si="1"/>
        <v>0</v>
      </c>
      <c r="Q135" s="132">
        <v>0</v>
      </c>
      <c r="R135" s="132">
        <f t="shared" si="2"/>
        <v>0</v>
      </c>
      <c r="S135" s="132">
        <v>0</v>
      </c>
      <c r="T135" s="133">
        <f t="shared" si="3"/>
        <v>0</v>
      </c>
      <c r="AR135" s="134" t="s">
        <v>132</v>
      </c>
      <c r="AT135" s="134" t="s">
        <v>128</v>
      </c>
      <c r="AU135" s="134" t="s">
        <v>138</v>
      </c>
      <c r="AY135" s="14" t="s">
        <v>125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4" t="s">
        <v>79</v>
      </c>
      <c r="BK135" s="135">
        <f t="shared" si="9"/>
        <v>0</v>
      </c>
      <c r="BL135" s="14" t="s">
        <v>132</v>
      </c>
      <c r="BM135" s="134" t="s">
        <v>158</v>
      </c>
    </row>
    <row r="136" spans="2:65" s="1" customFormat="1" ht="16.5" customHeight="1" x14ac:dyDescent="0.2">
      <c r="B136" s="122"/>
      <c r="C136" s="123" t="s">
        <v>145</v>
      </c>
      <c r="D136" s="123" t="s">
        <v>128</v>
      </c>
      <c r="E136" s="124" t="s">
        <v>464</v>
      </c>
      <c r="F136" s="125" t="s">
        <v>465</v>
      </c>
      <c r="G136" s="126" t="s">
        <v>154</v>
      </c>
      <c r="H136" s="127">
        <v>12</v>
      </c>
      <c r="I136" s="128"/>
      <c r="J136" s="128">
        <f t="shared" si="0"/>
        <v>0</v>
      </c>
      <c r="K136" s="129"/>
      <c r="L136" s="26"/>
      <c r="M136" s="130" t="s">
        <v>1</v>
      </c>
      <c r="N136" s="131" t="s">
        <v>36</v>
      </c>
      <c r="O136" s="132">
        <v>0</v>
      </c>
      <c r="P136" s="132">
        <f t="shared" si="1"/>
        <v>0</v>
      </c>
      <c r="Q136" s="132">
        <v>0</v>
      </c>
      <c r="R136" s="132">
        <f t="shared" si="2"/>
        <v>0</v>
      </c>
      <c r="S136" s="132">
        <v>0</v>
      </c>
      <c r="T136" s="133">
        <f t="shared" si="3"/>
        <v>0</v>
      </c>
      <c r="AR136" s="134" t="s">
        <v>132</v>
      </c>
      <c r="AT136" s="134" t="s">
        <v>128</v>
      </c>
      <c r="AU136" s="134" t="s">
        <v>138</v>
      </c>
      <c r="AY136" s="14" t="s">
        <v>125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4" t="s">
        <v>79</v>
      </c>
      <c r="BK136" s="135">
        <f t="shared" si="9"/>
        <v>0</v>
      </c>
      <c r="BL136" s="14" t="s">
        <v>132</v>
      </c>
      <c r="BM136" s="134" t="s">
        <v>161</v>
      </c>
    </row>
    <row r="137" spans="2:65" s="1" customFormat="1" ht="16.5" customHeight="1" x14ac:dyDescent="0.2">
      <c r="B137" s="122"/>
      <c r="C137" s="123" t="s">
        <v>162</v>
      </c>
      <c r="D137" s="123" t="s">
        <v>128</v>
      </c>
      <c r="E137" s="124" t="s">
        <v>466</v>
      </c>
      <c r="F137" s="125" t="s">
        <v>467</v>
      </c>
      <c r="G137" s="126" t="s">
        <v>230</v>
      </c>
      <c r="H137" s="127">
        <v>55</v>
      </c>
      <c r="I137" s="128"/>
      <c r="J137" s="128">
        <f t="shared" si="0"/>
        <v>0</v>
      </c>
      <c r="K137" s="129"/>
      <c r="L137" s="26"/>
      <c r="M137" s="130" t="s">
        <v>1</v>
      </c>
      <c r="N137" s="131" t="s">
        <v>36</v>
      </c>
      <c r="O137" s="132">
        <v>0</v>
      </c>
      <c r="P137" s="132">
        <f t="shared" si="1"/>
        <v>0</v>
      </c>
      <c r="Q137" s="132">
        <v>0</v>
      </c>
      <c r="R137" s="132">
        <f t="shared" si="2"/>
        <v>0</v>
      </c>
      <c r="S137" s="132">
        <v>0</v>
      </c>
      <c r="T137" s="133">
        <f t="shared" si="3"/>
        <v>0</v>
      </c>
      <c r="AR137" s="134" t="s">
        <v>132</v>
      </c>
      <c r="AT137" s="134" t="s">
        <v>128</v>
      </c>
      <c r="AU137" s="134" t="s">
        <v>138</v>
      </c>
      <c r="AY137" s="14" t="s">
        <v>125</v>
      </c>
      <c r="BE137" s="135">
        <f t="shared" si="4"/>
        <v>0</v>
      </c>
      <c r="BF137" s="135">
        <f t="shared" si="5"/>
        <v>0</v>
      </c>
      <c r="BG137" s="135">
        <f t="shared" si="6"/>
        <v>0</v>
      </c>
      <c r="BH137" s="135">
        <f t="shared" si="7"/>
        <v>0</v>
      </c>
      <c r="BI137" s="135">
        <f t="shared" si="8"/>
        <v>0</v>
      </c>
      <c r="BJ137" s="14" t="s">
        <v>79</v>
      </c>
      <c r="BK137" s="135">
        <f t="shared" si="9"/>
        <v>0</v>
      </c>
      <c r="BL137" s="14" t="s">
        <v>132</v>
      </c>
      <c r="BM137" s="134" t="s">
        <v>468</v>
      </c>
    </row>
    <row r="138" spans="2:65" s="1" customFormat="1" ht="16.5" customHeight="1" x14ac:dyDescent="0.2">
      <c r="B138" s="122"/>
      <c r="C138" s="145" t="s">
        <v>150</v>
      </c>
      <c r="D138" s="145" t="s">
        <v>384</v>
      </c>
      <c r="E138" s="146" t="s">
        <v>469</v>
      </c>
      <c r="F138" s="147" t="s">
        <v>592</v>
      </c>
      <c r="G138" s="148" t="s">
        <v>154</v>
      </c>
      <c r="H138" s="149">
        <v>30</v>
      </c>
      <c r="I138" s="150"/>
      <c r="J138" s="150">
        <f t="shared" si="0"/>
        <v>0</v>
      </c>
      <c r="K138" s="151"/>
      <c r="L138" s="152"/>
      <c r="M138" s="153" t="s">
        <v>1</v>
      </c>
      <c r="N138" s="154" t="s">
        <v>36</v>
      </c>
      <c r="O138" s="132">
        <v>0</v>
      </c>
      <c r="P138" s="132">
        <f t="shared" si="1"/>
        <v>0</v>
      </c>
      <c r="Q138" s="132">
        <v>0</v>
      </c>
      <c r="R138" s="132">
        <f t="shared" si="2"/>
        <v>0</v>
      </c>
      <c r="S138" s="132">
        <v>0</v>
      </c>
      <c r="T138" s="133">
        <f t="shared" si="3"/>
        <v>0</v>
      </c>
      <c r="AR138" s="134" t="s">
        <v>145</v>
      </c>
      <c r="AT138" s="134" t="s">
        <v>384</v>
      </c>
      <c r="AU138" s="134" t="s">
        <v>138</v>
      </c>
      <c r="AY138" s="14" t="s">
        <v>125</v>
      </c>
      <c r="BE138" s="135">
        <f t="shared" si="4"/>
        <v>0</v>
      </c>
      <c r="BF138" s="135">
        <f t="shared" si="5"/>
        <v>0</v>
      </c>
      <c r="BG138" s="135">
        <f t="shared" si="6"/>
        <v>0</v>
      </c>
      <c r="BH138" s="135">
        <f t="shared" si="7"/>
        <v>0</v>
      </c>
      <c r="BI138" s="135">
        <f t="shared" si="8"/>
        <v>0</v>
      </c>
      <c r="BJ138" s="14" t="s">
        <v>79</v>
      </c>
      <c r="BK138" s="135">
        <f t="shared" si="9"/>
        <v>0</v>
      </c>
      <c r="BL138" s="14" t="s">
        <v>132</v>
      </c>
      <c r="BM138" s="134" t="s">
        <v>212</v>
      </c>
    </row>
    <row r="139" spans="2:65" s="1" customFormat="1" ht="111.6" customHeight="1" x14ac:dyDescent="0.2">
      <c r="B139" s="26"/>
      <c r="D139" s="136" t="s">
        <v>133</v>
      </c>
      <c r="F139" s="159" t="s">
        <v>594</v>
      </c>
      <c r="L139" s="26"/>
      <c r="M139" s="138"/>
      <c r="T139" s="50"/>
      <c r="W139" s="137"/>
      <c r="AT139" s="14" t="s">
        <v>133</v>
      </c>
      <c r="AU139" s="14" t="s">
        <v>138</v>
      </c>
    </row>
    <row r="140" spans="2:65" s="1" customFormat="1" ht="16.5" customHeight="1" x14ac:dyDescent="0.2">
      <c r="B140" s="122"/>
      <c r="C140" s="145" t="s">
        <v>150</v>
      </c>
      <c r="D140" s="145" t="s">
        <v>384</v>
      </c>
      <c r="E140" s="146" t="s">
        <v>469</v>
      </c>
      <c r="F140" s="147" t="s">
        <v>593</v>
      </c>
      <c r="G140" s="148" t="s">
        <v>154</v>
      </c>
      <c r="H140" s="149">
        <v>10</v>
      </c>
      <c r="I140" s="150"/>
      <c r="J140" s="150">
        <f t="shared" ref="J140" si="10">ROUND(I140*H140,2)</f>
        <v>0</v>
      </c>
      <c r="K140" s="151"/>
      <c r="L140" s="152"/>
      <c r="M140" s="153" t="s">
        <v>1</v>
      </c>
      <c r="N140" s="154" t="s">
        <v>36</v>
      </c>
      <c r="O140" s="132">
        <v>0</v>
      </c>
      <c r="P140" s="132">
        <f t="shared" ref="P140" si="11">O140*H140</f>
        <v>0</v>
      </c>
      <c r="Q140" s="132">
        <v>0</v>
      </c>
      <c r="R140" s="132">
        <f t="shared" ref="R140" si="12">Q140*H140</f>
        <v>0</v>
      </c>
      <c r="S140" s="132">
        <v>0</v>
      </c>
      <c r="T140" s="133">
        <f t="shared" ref="T140" si="13">S140*H140</f>
        <v>0</v>
      </c>
      <c r="W140" s="137"/>
      <c r="AR140" s="134" t="s">
        <v>145</v>
      </c>
      <c r="AT140" s="134" t="s">
        <v>384</v>
      </c>
      <c r="AU140" s="134" t="s">
        <v>138</v>
      </c>
      <c r="AY140" s="14" t="s">
        <v>125</v>
      </c>
      <c r="BE140" s="135">
        <f t="shared" ref="BE140" si="14">IF(N140="základní",J140,0)</f>
        <v>0</v>
      </c>
      <c r="BF140" s="135">
        <f t="shared" ref="BF140" si="15">IF(N140="snížená",J140,0)</f>
        <v>0</v>
      </c>
      <c r="BG140" s="135">
        <f t="shared" ref="BG140" si="16">IF(N140="zákl. přenesená",J140,0)</f>
        <v>0</v>
      </c>
      <c r="BH140" s="135">
        <f t="shared" ref="BH140" si="17">IF(N140="sníž. přenesená",J140,0)</f>
        <v>0</v>
      </c>
      <c r="BI140" s="135">
        <f t="shared" ref="BI140" si="18">IF(N140="nulová",J140,0)</f>
        <v>0</v>
      </c>
      <c r="BJ140" s="14" t="s">
        <v>79</v>
      </c>
      <c r="BK140" s="135">
        <f t="shared" ref="BK140" si="19">ROUND(I140*H140,2)</f>
        <v>0</v>
      </c>
      <c r="BL140" s="14" t="s">
        <v>132</v>
      </c>
      <c r="BM140" s="134" t="s">
        <v>212</v>
      </c>
    </row>
    <row r="141" spans="2:65" s="1" customFormat="1" ht="114.95" customHeight="1" x14ac:dyDescent="0.2">
      <c r="B141" s="26"/>
      <c r="D141" s="136" t="s">
        <v>133</v>
      </c>
      <c r="F141" s="159" t="s">
        <v>595</v>
      </c>
      <c r="L141" s="26"/>
      <c r="M141" s="138"/>
      <c r="T141" s="50"/>
      <c r="W141" s="137"/>
      <c r="AT141" s="14" t="s">
        <v>133</v>
      </c>
      <c r="AU141" s="14" t="s">
        <v>138</v>
      </c>
    </row>
    <row r="142" spans="2:65" s="1" customFormat="1" ht="16.5" customHeight="1" x14ac:dyDescent="0.2">
      <c r="B142" s="122"/>
      <c r="C142" s="145" t="s">
        <v>169</v>
      </c>
      <c r="D142" s="145" t="s">
        <v>384</v>
      </c>
      <c r="E142" s="146" t="s">
        <v>470</v>
      </c>
      <c r="F142" s="147" t="s">
        <v>471</v>
      </c>
      <c r="G142" s="148" t="s">
        <v>154</v>
      </c>
      <c r="H142" s="149">
        <v>40</v>
      </c>
      <c r="I142" s="150"/>
      <c r="J142" s="150">
        <f>ROUND(I142*H142,2)</f>
        <v>0</v>
      </c>
      <c r="K142" s="151"/>
      <c r="L142" s="152"/>
      <c r="M142" s="153" t="s">
        <v>1</v>
      </c>
      <c r="N142" s="154" t="s">
        <v>36</v>
      </c>
      <c r="O142" s="132">
        <v>0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W142" s="137"/>
      <c r="AR142" s="134" t="s">
        <v>145</v>
      </c>
      <c r="AT142" s="134" t="s">
        <v>384</v>
      </c>
      <c r="AU142" s="134" t="s">
        <v>138</v>
      </c>
      <c r="AY142" s="14" t="s">
        <v>125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4" t="s">
        <v>79</v>
      </c>
      <c r="BK142" s="135">
        <f>ROUND(I142*H142,2)</f>
        <v>0</v>
      </c>
      <c r="BL142" s="14" t="s">
        <v>132</v>
      </c>
      <c r="BM142" s="134" t="s">
        <v>472</v>
      </c>
    </row>
    <row r="143" spans="2:65" s="1" customFormat="1" ht="85.5" customHeight="1" x14ac:dyDescent="0.2">
      <c r="B143" s="26"/>
      <c r="D143" s="136" t="s">
        <v>133</v>
      </c>
      <c r="F143" s="137" t="s">
        <v>597</v>
      </c>
      <c r="L143" s="26"/>
      <c r="M143" s="138"/>
      <c r="T143" s="50"/>
      <c r="W143" s="137"/>
      <c r="AT143" s="14" t="s">
        <v>133</v>
      </c>
      <c r="AU143" s="14" t="s">
        <v>138</v>
      </c>
    </row>
    <row r="144" spans="2:65" s="1" customFormat="1" ht="16.5" customHeight="1" x14ac:dyDescent="0.2">
      <c r="B144" s="122"/>
      <c r="C144" s="145" t="s">
        <v>8</v>
      </c>
      <c r="D144" s="145" t="s">
        <v>384</v>
      </c>
      <c r="E144" s="146" t="s">
        <v>473</v>
      </c>
      <c r="F144" s="147" t="s">
        <v>474</v>
      </c>
      <c r="G144" s="148" t="s">
        <v>230</v>
      </c>
      <c r="H144" s="149">
        <v>55</v>
      </c>
      <c r="I144" s="150"/>
      <c r="J144" s="150">
        <f>ROUND(I144*H144,2)</f>
        <v>0</v>
      </c>
      <c r="K144" s="151"/>
      <c r="L144" s="152"/>
      <c r="M144" s="153" t="s">
        <v>1</v>
      </c>
      <c r="N144" s="154" t="s">
        <v>36</v>
      </c>
      <c r="O144" s="132">
        <v>0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145</v>
      </c>
      <c r="AT144" s="134" t="s">
        <v>384</v>
      </c>
      <c r="AU144" s="134" t="s">
        <v>138</v>
      </c>
      <c r="AY144" s="14" t="s">
        <v>125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4" t="s">
        <v>79</v>
      </c>
      <c r="BK144" s="135">
        <f>ROUND(I144*H144,2)</f>
        <v>0</v>
      </c>
      <c r="BL144" s="14" t="s">
        <v>132</v>
      </c>
      <c r="BM144" s="134" t="s">
        <v>475</v>
      </c>
    </row>
    <row r="145" spans="2:65" s="1" customFormat="1" ht="87.75" x14ac:dyDescent="0.2">
      <c r="B145" s="26"/>
      <c r="D145" s="136" t="s">
        <v>133</v>
      </c>
      <c r="F145" s="137" t="s">
        <v>590</v>
      </c>
      <c r="L145" s="26"/>
      <c r="M145" s="138"/>
      <c r="T145" s="50"/>
      <c r="AT145" s="14" t="s">
        <v>133</v>
      </c>
      <c r="AU145" s="14" t="s">
        <v>138</v>
      </c>
    </row>
    <row r="146" spans="2:65" s="1" customFormat="1" ht="16.5" customHeight="1" x14ac:dyDescent="0.2">
      <c r="B146" s="122"/>
      <c r="C146" s="145" t="s">
        <v>180</v>
      </c>
      <c r="D146" s="145" t="s">
        <v>384</v>
      </c>
      <c r="E146" s="146" t="s">
        <v>476</v>
      </c>
      <c r="F146" s="147" t="s">
        <v>477</v>
      </c>
      <c r="G146" s="148" t="s">
        <v>230</v>
      </c>
      <c r="H146" s="149">
        <v>2</v>
      </c>
      <c r="I146" s="150"/>
      <c r="J146" s="150">
        <f>ROUND(I146*H146,2)</f>
        <v>0</v>
      </c>
      <c r="K146" s="151"/>
      <c r="L146" s="152"/>
      <c r="M146" s="153" t="s">
        <v>1</v>
      </c>
      <c r="N146" s="154" t="s">
        <v>36</v>
      </c>
      <c r="O146" s="132">
        <v>0</v>
      </c>
      <c r="P146" s="132">
        <f>O146*H146</f>
        <v>0</v>
      </c>
      <c r="Q146" s="132">
        <v>0</v>
      </c>
      <c r="R146" s="132">
        <f>Q146*H146</f>
        <v>0</v>
      </c>
      <c r="S146" s="132">
        <v>0</v>
      </c>
      <c r="T146" s="133">
        <f>S146*H146</f>
        <v>0</v>
      </c>
      <c r="AR146" s="134" t="s">
        <v>145</v>
      </c>
      <c r="AT146" s="134" t="s">
        <v>384</v>
      </c>
      <c r="AU146" s="134" t="s">
        <v>138</v>
      </c>
      <c r="AY146" s="14" t="s">
        <v>125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4" t="s">
        <v>79</v>
      </c>
      <c r="BK146" s="135">
        <f>ROUND(I146*H146,2)</f>
        <v>0</v>
      </c>
      <c r="BL146" s="14" t="s">
        <v>132</v>
      </c>
      <c r="BM146" s="134" t="s">
        <v>478</v>
      </c>
    </row>
    <row r="147" spans="2:65" s="1" customFormat="1" ht="39" x14ac:dyDescent="0.2">
      <c r="B147" s="26"/>
      <c r="D147" s="136" t="s">
        <v>133</v>
      </c>
      <c r="F147" s="137" t="s">
        <v>596</v>
      </c>
      <c r="L147" s="26"/>
      <c r="M147" s="138"/>
      <c r="T147" s="50"/>
      <c r="AT147" s="14" t="s">
        <v>133</v>
      </c>
      <c r="AU147" s="14" t="s">
        <v>138</v>
      </c>
    </row>
    <row r="148" spans="2:65" s="1" customFormat="1" ht="16.5" customHeight="1" x14ac:dyDescent="0.2">
      <c r="B148" s="122"/>
      <c r="C148" s="145" t="s">
        <v>158</v>
      </c>
      <c r="D148" s="145" t="s">
        <v>384</v>
      </c>
      <c r="E148" s="146" t="s">
        <v>479</v>
      </c>
      <c r="F148" s="147" t="s">
        <v>480</v>
      </c>
      <c r="G148" s="148" t="s">
        <v>154</v>
      </c>
      <c r="H148" s="149">
        <v>6</v>
      </c>
      <c r="I148" s="150"/>
      <c r="J148" s="150">
        <f>ROUND(I148*H148,2)</f>
        <v>0</v>
      </c>
      <c r="K148" s="151"/>
      <c r="L148" s="152"/>
      <c r="M148" s="153" t="s">
        <v>1</v>
      </c>
      <c r="N148" s="154" t="s">
        <v>36</v>
      </c>
      <c r="O148" s="132">
        <v>0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145</v>
      </c>
      <c r="AT148" s="134" t="s">
        <v>384</v>
      </c>
      <c r="AU148" s="134" t="s">
        <v>138</v>
      </c>
      <c r="AY148" s="14" t="s">
        <v>125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4" t="s">
        <v>79</v>
      </c>
      <c r="BK148" s="135">
        <f>ROUND(I148*H148,2)</f>
        <v>0</v>
      </c>
      <c r="BL148" s="14" t="s">
        <v>132</v>
      </c>
      <c r="BM148" s="134" t="s">
        <v>481</v>
      </c>
    </row>
    <row r="149" spans="2:65" s="1" customFormat="1" ht="65.099999999999994" customHeight="1" x14ac:dyDescent="0.2">
      <c r="B149" s="26"/>
      <c r="D149" s="136" t="s">
        <v>133</v>
      </c>
      <c r="F149" s="137" t="s">
        <v>482</v>
      </c>
      <c r="L149" s="26"/>
      <c r="M149" s="138"/>
      <c r="T149" s="50"/>
      <c r="AT149" s="14" t="s">
        <v>133</v>
      </c>
      <c r="AU149" s="14" t="s">
        <v>138</v>
      </c>
    </row>
    <row r="150" spans="2:65" s="1" customFormat="1" ht="16.5" customHeight="1" x14ac:dyDescent="0.2">
      <c r="B150" s="122"/>
      <c r="C150" s="145" t="s">
        <v>189</v>
      </c>
      <c r="D150" s="145" t="s">
        <v>384</v>
      </c>
      <c r="E150" s="146" t="s">
        <v>483</v>
      </c>
      <c r="F150" s="147" t="s">
        <v>484</v>
      </c>
      <c r="G150" s="148" t="s">
        <v>154</v>
      </c>
      <c r="H150" s="149">
        <v>4</v>
      </c>
      <c r="I150" s="150"/>
      <c r="J150" s="150">
        <f>ROUND(I150*H150,2)</f>
        <v>0</v>
      </c>
      <c r="K150" s="151"/>
      <c r="L150" s="152"/>
      <c r="M150" s="153" t="s">
        <v>1</v>
      </c>
      <c r="N150" s="154" t="s">
        <v>36</v>
      </c>
      <c r="O150" s="132">
        <v>0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145</v>
      </c>
      <c r="AT150" s="134" t="s">
        <v>384</v>
      </c>
      <c r="AU150" s="134" t="s">
        <v>138</v>
      </c>
      <c r="AY150" s="14" t="s">
        <v>125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4" t="s">
        <v>79</v>
      </c>
      <c r="BK150" s="135">
        <f>ROUND(I150*H150,2)</f>
        <v>0</v>
      </c>
      <c r="BL150" s="14" t="s">
        <v>132</v>
      </c>
      <c r="BM150" s="134" t="s">
        <v>485</v>
      </c>
    </row>
    <row r="151" spans="2:65" s="1" customFormat="1" ht="65.45" customHeight="1" x14ac:dyDescent="0.2">
      <c r="B151" s="26"/>
      <c r="D151" s="136" t="s">
        <v>133</v>
      </c>
      <c r="F151" s="137" t="s">
        <v>486</v>
      </c>
      <c r="L151" s="26"/>
      <c r="M151" s="138"/>
      <c r="T151" s="50"/>
      <c r="AT151" s="14" t="s">
        <v>133</v>
      </c>
      <c r="AU151" s="14" t="s">
        <v>138</v>
      </c>
    </row>
    <row r="152" spans="2:65" s="1" customFormat="1" ht="16.5" customHeight="1" x14ac:dyDescent="0.2">
      <c r="B152" s="122"/>
      <c r="C152" s="145" t="s">
        <v>161</v>
      </c>
      <c r="D152" s="145" t="s">
        <v>384</v>
      </c>
      <c r="E152" s="146" t="s">
        <v>487</v>
      </c>
      <c r="F152" s="147" t="s">
        <v>488</v>
      </c>
      <c r="G152" s="148" t="s">
        <v>154</v>
      </c>
      <c r="H152" s="149">
        <v>5</v>
      </c>
      <c r="I152" s="150"/>
      <c r="J152" s="150">
        <f>ROUND(I152*H152,2)</f>
        <v>0</v>
      </c>
      <c r="K152" s="151"/>
      <c r="L152" s="152"/>
      <c r="M152" s="153" t="s">
        <v>1</v>
      </c>
      <c r="N152" s="154" t="s">
        <v>36</v>
      </c>
      <c r="O152" s="132">
        <v>0</v>
      </c>
      <c r="P152" s="132">
        <f>O152*H152</f>
        <v>0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34" t="s">
        <v>145</v>
      </c>
      <c r="AT152" s="134" t="s">
        <v>384</v>
      </c>
      <c r="AU152" s="134" t="s">
        <v>138</v>
      </c>
      <c r="AY152" s="14" t="s">
        <v>125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4" t="s">
        <v>79</v>
      </c>
      <c r="BK152" s="135">
        <f>ROUND(I152*H152,2)</f>
        <v>0</v>
      </c>
      <c r="BL152" s="14" t="s">
        <v>132</v>
      </c>
      <c r="BM152" s="134" t="s">
        <v>489</v>
      </c>
    </row>
    <row r="153" spans="2:65" s="1" customFormat="1" ht="68.25" x14ac:dyDescent="0.2">
      <c r="B153" s="26"/>
      <c r="D153" s="136" t="s">
        <v>133</v>
      </c>
      <c r="F153" s="137" t="s">
        <v>591</v>
      </c>
      <c r="L153" s="26"/>
      <c r="M153" s="138"/>
      <c r="T153" s="50"/>
      <c r="AT153" s="14" t="s">
        <v>133</v>
      </c>
      <c r="AU153" s="14" t="s">
        <v>138</v>
      </c>
    </row>
    <row r="154" spans="2:65" s="1" customFormat="1" ht="16.5" customHeight="1" x14ac:dyDescent="0.2">
      <c r="B154" s="122"/>
      <c r="C154" s="145" t="s">
        <v>198</v>
      </c>
      <c r="D154" s="145" t="s">
        <v>384</v>
      </c>
      <c r="E154" s="146" t="s">
        <v>490</v>
      </c>
      <c r="F154" s="147" t="s">
        <v>598</v>
      </c>
      <c r="G154" s="148" t="s">
        <v>230</v>
      </c>
      <c r="H154" s="149">
        <v>60.5</v>
      </c>
      <c r="I154" s="150"/>
      <c r="J154" s="150">
        <f>ROUND(I154*H154,2)</f>
        <v>0</v>
      </c>
      <c r="K154" s="151"/>
      <c r="L154" s="152"/>
      <c r="M154" s="153" t="s">
        <v>1</v>
      </c>
      <c r="N154" s="154" t="s">
        <v>36</v>
      </c>
      <c r="O154" s="132">
        <v>0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145</v>
      </c>
      <c r="AT154" s="134" t="s">
        <v>384</v>
      </c>
      <c r="AU154" s="134" t="s">
        <v>138</v>
      </c>
      <c r="AY154" s="14" t="s">
        <v>125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4" t="s">
        <v>79</v>
      </c>
      <c r="BK154" s="135">
        <f>ROUND(I154*H154,2)</f>
        <v>0</v>
      </c>
      <c r="BL154" s="14" t="s">
        <v>132</v>
      </c>
      <c r="BM154" s="134" t="s">
        <v>491</v>
      </c>
    </row>
    <row r="155" spans="2:65" s="1" customFormat="1" x14ac:dyDescent="0.2">
      <c r="B155" s="26"/>
      <c r="D155" s="136" t="s">
        <v>133</v>
      </c>
      <c r="F155" s="137"/>
      <c r="L155" s="26"/>
      <c r="M155" s="138"/>
      <c r="T155" s="50"/>
      <c r="AT155" s="14" t="s">
        <v>133</v>
      </c>
      <c r="AU155" s="14" t="s">
        <v>138</v>
      </c>
    </row>
    <row r="156" spans="2:65" s="11" customFormat="1" ht="20.85" customHeight="1" x14ac:dyDescent="0.2">
      <c r="B156" s="111"/>
      <c r="D156" s="112" t="s">
        <v>70</v>
      </c>
      <c r="E156" s="120" t="s">
        <v>361</v>
      </c>
      <c r="F156" s="120" t="s">
        <v>492</v>
      </c>
      <c r="J156" s="121">
        <f>BK156</f>
        <v>0</v>
      </c>
      <c r="L156" s="111"/>
      <c r="M156" s="115"/>
      <c r="P156" s="116">
        <f>SUM(P157:P160)</f>
        <v>0</v>
      </c>
      <c r="R156" s="116">
        <f>SUM(R157:R160)</f>
        <v>0</v>
      </c>
      <c r="T156" s="117">
        <f>SUM(T157:T160)</f>
        <v>0</v>
      </c>
      <c r="AR156" s="112" t="s">
        <v>79</v>
      </c>
      <c r="AT156" s="118" t="s">
        <v>70</v>
      </c>
      <c r="AU156" s="118" t="s">
        <v>81</v>
      </c>
      <c r="AY156" s="112" t="s">
        <v>125</v>
      </c>
      <c r="BK156" s="119">
        <f>SUM(BK157:BK160)</f>
        <v>0</v>
      </c>
    </row>
    <row r="157" spans="2:65" s="1" customFormat="1" ht="16.5" customHeight="1" x14ac:dyDescent="0.2">
      <c r="B157" s="122"/>
      <c r="C157" s="123" t="s">
        <v>165</v>
      </c>
      <c r="D157" s="123" t="s">
        <v>128</v>
      </c>
      <c r="E157" s="124" t="s">
        <v>493</v>
      </c>
      <c r="F157" s="125" t="s">
        <v>494</v>
      </c>
      <c r="G157" s="126" t="s">
        <v>154</v>
      </c>
      <c r="H157" s="127">
        <v>16</v>
      </c>
      <c r="I157" s="128"/>
      <c r="J157" s="128">
        <f>ROUND(I157*H157,2)</f>
        <v>0</v>
      </c>
      <c r="K157" s="129"/>
      <c r="L157" s="26"/>
      <c r="M157" s="130" t="s">
        <v>1</v>
      </c>
      <c r="N157" s="131" t="s">
        <v>36</v>
      </c>
      <c r="O157" s="132">
        <v>0</v>
      </c>
      <c r="P157" s="132">
        <f>O157*H157</f>
        <v>0</v>
      </c>
      <c r="Q157" s="132">
        <v>0</v>
      </c>
      <c r="R157" s="132">
        <f>Q157*H157</f>
        <v>0</v>
      </c>
      <c r="S157" s="132">
        <v>0</v>
      </c>
      <c r="T157" s="133">
        <f>S157*H157</f>
        <v>0</v>
      </c>
      <c r="AR157" s="134" t="s">
        <v>132</v>
      </c>
      <c r="AT157" s="134" t="s">
        <v>128</v>
      </c>
      <c r="AU157" s="134" t="s">
        <v>138</v>
      </c>
      <c r="AY157" s="14" t="s">
        <v>125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4" t="s">
        <v>79</v>
      </c>
      <c r="BK157" s="135">
        <f>ROUND(I157*H157,2)</f>
        <v>0</v>
      </c>
      <c r="BL157" s="14" t="s">
        <v>132</v>
      </c>
      <c r="BM157" s="134" t="s">
        <v>236</v>
      </c>
    </row>
    <row r="158" spans="2:65" s="1" customFormat="1" ht="24.2" customHeight="1" x14ac:dyDescent="0.2">
      <c r="B158" s="122"/>
      <c r="C158" s="145" t="s">
        <v>209</v>
      </c>
      <c r="D158" s="145" t="s">
        <v>384</v>
      </c>
      <c r="E158" s="146" t="s">
        <v>495</v>
      </c>
      <c r="F158" s="147" t="s">
        <v>496</v>
      </c>
      <c r="G158" s="148" t="s">
        <v>154</v>
      </c>
      <c r="H158" s="149">
        <v>9</v>
      </c>
      <c r="I158" s="150"/>
      <c r="J158" s="150">
        <f>ROUND(I158*H158,2)</f>
        <v>0</v>
      </c>
      <c r="K158" s="151"/>
      <c r="L158" s="152"/>
      <c r="M158" s="153" t="s">
        <v>1</v>
      </c>
      <c r="N158" s="154" t="s">
        <v>36</v>
      </c>
      <c r="O158" s="132">
        <v>0</v>
      </c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145</v>
      </c>
      <c r="AT158" s="134" t="s">
        <v>384</v>
      </c>
      <c r="AU158" s="134" t="s">
        <v>138</v>
      </c>
      <c r="AY158" s="14" t="s">
        <v>125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4" t="s">
        <v>79</v>
      </c>
      <c r="BK158" s="135">
        <f>ROUND(I158*H158,2)</f>
        <v>0</v>
      </c>
      <c r="BL158" s="14" t="s">
        <v>132</v>
      </c>
      <c r="BM158" s="134" t="s">
        <v>216</v>
      </c>
    </row>
    <row r="159" spans="2:65" s="1" customFormat="1" ht="16.5" customHeight="1" x14ac:dyDescent="0.2">
      <c r="B159" s="122"/>
      <c r="C159" s="123" t="s">
        <v>172</v>
      </c>
      <c r="D159" s="123" t="s">
        <v>128</v>
      </c>
      <c r="E159" s="124" t="s">
        <v>497</v>
      </c>
      <c r="F159" s="125" t="s">
        <v>498</v>
      </c>
      <c r="G159" s="126" t="s">
        <v>154</v>
      </c>
      <c r="H159" s="127">
        <v>6</v>
      </c>
      <c r="I159" s="128"/>
      <c r="J159" s="128">
        <f>ROUND(I159*H159,2)</f>
        <v>0</v>
      </c>
      <c r="K159" s="129"/>
      <c r="L159" s="26"/>
      <c r="M159" s="130" t="s">
        <v>1</v>
      </c>
      <c r="N159" s="131" t="s">
        <v>36</v>
      </c>
      <c r="O159" s="132">
        <v>0</v>
      </c>
      <c r="P159" s="132">
        <f>O159*H159</f>
        <v>0</v>
      </c>
      <c r="Q159" s="132">
        <v>0</v>
      </c>
      <c r="R159" s="132">
        <f>Q159*H159</f>
        <v>0</v>
      </c>
      <c r="S159" s="132">
        <v>0</v>
      </c>
      <c r="T159" s="133">
        <f>S159*H159</f>
        <v>0</v>
      </c>
      <c r="AR159" s="134" t="s">
        <v>132</v>
      </c>
      <c r="AT159" s="134" t="s">
        <v>128</v>
      </c>
      <c r="AU159" s="134" t="s">
        <v>138</v>
      </c>
      <c r="AY159" s="14" t="s">
        <v>125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4" t="s">
        <v>79</v>
      </c>
      <c r="BK159" s="135">
        <f>ROUND(I159*H159,2)</f>
        <v>0</v>
      </c>
      <c r="BL159" s="14" t="s">
        <v>132</v>
      </c>
      <c r="BM159" s="134" t="s">
        <v>240</v>
      </c>
    </row>
    <row r="160" spans="2:65" s="1" customFormat="1" ht="24.2" customHeight="1" x14ac:dyDescent="0.2">
      <c r="B160" s="122"/>
      <c r="C160" s="145" t="s">
        <v>7</v>
      </c>
      <c r="D160" s="145" t="s">
        <v>384</v>
      </c>
      <c r="E160" s="146" t="s">
        <v>499</v>
      </c>
      <c r="F160" s="147" t="s">
        <v>500</v>
      </c>
      <c r="G160" s="148" t="s">
        <v>154</v>
      </c>
      <c r="H160" s="149">
        <v>6</v>
      </c>
      <c r="I160" s="150"/>
      <c r="J160" s="150">
        <f>ROUND(I160*H160,2)</f>
        <v>0</v>
      </c>
      <c r="K160" s="151"/>
      <c r="L160" s="152"/>
      <c r="M160" s="153" t="s">
        <v>1</v>
      </c>
      <c r="N160" s="154" t="s">
        <v>36</v>
      </c>
      <c r="O160" s="132">
        <v>0</v>
      </c>
      <c r="P160" s="132">
        <f>O160*H160</f>
        <v>0</v>
      </c>
      <c r="Q160" s="132">
        <v>0</v>
      </c>
      <c r="R160" s="132">
        <f>Q160*H160</f>
        <v>0</v>
      </c>
      <c r="S160" s="132">
        <v>0</v>
      </c>
      <c r="T160" s="133">
        <f>S160*H160</f>
        <v>0</v>
      </c>
      <c r="AR160" s="134" t="s">
        <v>145</v>
      </c>
      <c r="AT160" s="134" t="s">
        <v>384</v>
      </c>
      <c r="AU160" s="134" t="s">
        <v>138</v>
      </c>
      <c r="AY160" s="14" t="s">
        <v>125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4" t="s">
        <v>79</v>
      </c>
      <c r="BK160" s="135">
        <f>ROUND(I160*H160,2)</f>
        <v>0</v>
      </c>
      <c r="BL160" s="14" t="s">
        <v>132</v>
      </c>
      <c r="BM160" s="134" t="s">
        <v>231</v>
      </c>
    </row>
    <row r="161" spans="2:65" s="11" customFormat="1" ht="20.85" customHeight="1" x14ac:dyDescent="0.2">
      <c r="B161" s="111"/>
      <c r="D161" s="112" t="s">
        <v>70</v>
      </c>
      <c r="E161" s="120" t="s">
        <v>251</v>
      </c>
      <c r="F161" s="120" t="s">
        <v>501</v>
      </c>
      <c r="J161" s="121">
        <f>BK161</f>
        <v>0</v>
      </c>
      <c r="L161" s="111"/>
      <c r="M161" s="115"/>
      <c r="P161" s="116">
        <f>SUM(P162:P168)</f>
        <v>8.0830000000000002</v>
      </c>
      <c r="R161" s="116">
        <f>SUM(R162:R168)</f>
        <v>0</v>
      </c>
      <c r="T161" s="117">
        <f>SUM(T162:T168)</f>
        <v>0</v>
      </c>
      <c r="AR161" s="112" t="s">
        <v>79</v>
      </c>
      <c r="AT161" s="118" t="s">
        <v>70</v>
      </c>
      <c r="AU161" s="118" t="s">
        <v>81</v>
      </c>
      <c r="AY161" s="112" t="s">
        <v>125</v>
      </c>
      <c r="BK161" s="119">
        <f>SUM(BK162:BK168)</f>
        <v>0</v>
      </c>
    </row>
    <row r="162" spans="2:65" s="1" customFormat="1" ht="24.2" customHeight="1" x14ac:dyDescent="0.2">
      <c r="B162" s="122"/>
      <c r="C162" s="123" t="s">
        <v>222</v>
      </c>
      <c r="D162" s="123" t="s">
        <v>128</v>
      </c>
      <c r="E162" s="124" t="s">
        <v>502</v>
      </c>
      <c r="F162" s="125" t="s">
        <v>503</v>
      </c>
      <c r="G162" s="126" t="s">
        <v>230</v>
      </c>
      <c r="H162" s="127">
        <v>1960</v>
      </c>
      <c r="I162" s="128"/>
      <c r="J162" s="128">
        <f>ROUND(I162*H162,2)</f>
        <v>0</v>
      </c>
      <c r="K162" s="129"/>
      <c r="L162" s="26"/>
      <c r="M162" s="130" t="s">
        <v>1</v>
      </c>
      <c r="N162" s="131" t="s">
        <v>36</v>
      </c>
      <c r="O162" s="132">
        <v>0</v>
      </c>
      <c r="P162" s="132">
        <f>O162*H162</f>
        <v>0</v>
      </c>
      <c r="Q162" s="132">
        <v>0</v>
      </c>
      <c r="R162" s="132">
        <f>Q162*H162</f>
        <v>0</v>
      </c>
      <c r="S162" s="132">
        <v>0</v>
      </c>
      <c r="T162" s="133">
        <f>S162*H162</f>
        <v>0</v>
      </c>
      <c r="AR162" s="134" t="s">
        <v>132</v>
      </c>
      <c r="AT162" s="134" t="s">
        <v>128</v>
      </c>
      <c r="AU162" s="134" t="s">
        <v>138</v>
      </c>
      <c r="AY162" s="14" t="s">
        <v>125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4" t="s">
        <v>79</v>
      </c>
      <c r="BK162" s="135">
        <f>ROUND(I162*H162,2)</f>
        <v>0</v>
      </c>
      <c r="BL162" s="14" t="s">
        <v>132</v>
      </c>
      <c r="BM162" s="134" t="s">
        <v>244</v>
      </c>
    </row>
    <row r="163" spans="2:65" s="1" customFormat="1" ht="16.5" customHeight="1" x14ac:dyDescent="0.2">
      <c r="B163" s="122"/>
      <c r="C163" s="145" t="s">
        <v>227</v>
      </c>
      <c r="D163" s="145" t="s">
        <v>384</v>
      </c>
      <c r="E163" s="146" t="s">
        <v>504</v>
      </c>
      <c r="F163" s="147" t="s">
        <v>505</v>
      </c>
      <c r="G163" s="148" t="s">
        <v>230</v>
      </c>
      <c r="H163" s="149">
        <v>600</v>
      </c>
      <c r="I163" s="150"/>
      <c r="J163" s="150">
        <f>ROUND(I163*H163,2)</f>
        <v>0</v>
      </c>
      <c r="K163" s="151"/>
      <c r="L163" s="152"/>
      <c r="M163" s="153" t="s">
        <v>1</v>
      </c>
      <c r="N163" s="154" t="s">
        <v>36</v>
      </c>
      <c r="O163" s="132">
        <v>0</v>
      </c>
      <c r="P163" s="132">
        <f>O163*H163</f>
        <v>0</v>
      </c>
      <c r="Q163" s="132">
        <v>0</v>
      </c>
      <c r="R163" s="132">
        <f>Q163*H163</f>
        <v>0</v>
      </c>
      <c r="S163" s="132">
        <v>0</v>
      </c>
      <c r="T163" s="133">
        <f>S163*H163</f>
        <v>0</v>
      </c>
      <c r="AR163" s="134" t="s">
        <v>145</v>
      </c>
      <c r="AT163" s="134" t="s">
        <v>384</v>
      </c>
      <c r="AU163" s="134" t="s">
        <v>138</v>
      </c>
      <c r="AY163" s="14" t="s">
        <v>125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4" t="s">
        <v>79</v>
      </c>
      <c r="BK163" s="135">
        <f>ROUND(I163*H163,2)</f>
        <v>0</v>
      </c>
      <c r="BL163" s="14" t="s">
        <v>132</v>
      </c>
      <c r="BM163" s="134" t="s">
        <v>297</v>
      </c>
    </row>
    <row r="164" spans="2:65" s="1" customFormat="1" ht="16.5" customHeight="1" x14ac:dyDescent="0.2">
      <c r="B164" s="122"/>
      <c r="C164" s="145" t="s">
        <v>233</v>
      </c>
      <c r="D164" s="145" t="s">
        <v>384</v>
      </c>
      <c r="E164" s="146" t="s">
        <v>506</v>
      </c>
      <c r="F164" s="147" t="s">
        <v>507</v>
      </c>
      <c r="G164" s="148" t="s">
        <v>230</v>
      </c>
      <c r="H164" s="149">
        <v>1360</v>
      </c>
      <c r="I164" s="150"/>
      <c r="J164" s="150">
        <f>ROUND(I164*H164,2)</f>
        <v>0</v>
      </c>
      <c r="K164" s="151"/>
      <c r="L164" s="152"/>
      <c r="M164" s="153" t="s">
        <v>1</v>
      </c>
      <c r="N164" s="154" t="s">
        <v>36</v>
      </c>
      <c r="O164" s="132">
        <v>0</v>
      </c>
      <c r="P164" s="132">
        <f>O164*H164</f>
        <v>0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145</v>
      </c>
      <c r="AT164" s="134" t="s">
        <v>384</v>
      </c>
      <c r="AU164" s="134" t="s">
        <v>138</v>
      </c>
      <c r="AY164" s="14" t="s">
        <v>125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4" t="s">
        <v>79</v>
      </c>
      <c r="BK164" s="135">
        <f>ROUND(I164*H164,2)</f>
        <v>0</v>
      </c>
      <c r="BL164" s="14" t="s">
        <v>132</v>
      </c>
      <c r="BM164" s="134" t="s">
        <v>305</v>
      </c>
    </row>
    <row r="165" spans="2:65" s="1" customFormat="1" ht="21.75" customHeight="1" x14ac:dyDescent="0.2">
      <c r="B165" s="122"/>
      <c r="C165" s="123" t="s">
        <v>237</v>
      </c>
      <c r="D165" s="123" t="s">
        <v>128</v>
      </c>
      <c r="E165" s="124" t="s">
        <v>508</v>
      </c>
      <c r="F165" s="125" t="s">
        <v>509</v>
      </c>
      <c r="G165" s="126" t="s">
        <v>425</v>
      </c>
      <c r="H165" s="127">
        <v>8</v>
      </c>
      <c r="I165" s="128"/>
      <c r="J165" s="128">
        <f>ROUND(I165*H165,2)</f>
        <v>0</v>
      </c>
      <c r="K165" s="129"/>
      <c r="L165" s="26"/>
      <c r="M165" s="130" t="s">
        <v>1</v>
      </c>
      <c r="N165" s="131" t="s">
        <v>36</v>
      </c>
      <c r="O165" s="132">
        <v>0.17299999999999999</v>
      </c>
      <c r="P165" s="132">
        <f>O165*H165</f>
        <v>1.3839999999999999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161</v>
      </c>
      <c r="AT165" s="134" t="s">
        <v>128</v>
      </c>
      <c r="AU165" s="134" t="s">
        <v>138</v>
      </c>
      <c r="AY165" s="14" t="s">
        <v>125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4" t="s">
        <v>79</v>
      </c>
      <c r="BK165" s="135">
        <f>ROUND(I165*H165,2)</f>
        <v>0</v>
      </c>
      <c r="BL165" s="14" t="s">
        <v>161</v>
      </c>
      <c r="BM165" s="134" t="s">
        <v>510</v>
      </c>
    </row>
    <row r="166" spans="2:65" s="1" customFormat="1" ht="29.25" x14ac:dyDescent="0.2">
      <c r="B166" s="26"/>
      <c r="D166" s="136" t="s">
        <v>133</v>
      </c>
      <c r="F166" s="137" t="s">
        <v>511</v>
      </c>
      <c r="L166" s="26"/>
      <c r="M166" s="138"/>
      <c r="T166" s="50"/>
      <c r="AT166" s="14" t="s">
        <v>133</v>
      </c>
      <c r="AU166" s="14" t="s">
        <v>138</v>
      </c>
    </row>
    <row r="167" spans="2:65" s="1" customFormat="1" ht="24.2" customHeight="1" x14ac:dyDescent="0.2">
      <c r="B167" s="122"/>
      <c r="C167" s="123" t="s">
        <v>212</v>
      </c>
      <c r="D167" s="123" t="s">
        <v>128</v>
      </c>
      <c r="E167" s="124" t="s">
        <v>512</v>
      </c>
      <c r="F167" s="125" t="s">
        <v>513</v>
      </c>
      <c r="G167" s="126" t="s">
        <v>425</v>
      </c>
      <c r="H167" s="127">
        <v>29</v>
      </c>
      <c r="I167" s="128"/>
      <c r="J167" s="128">
        <f>ROUND(I167*H167,2)</f>
        <v>0</v>
      </c>
      <c r="K167" s="129"/>
      <c r="L167" s="26"/>
      <c r="M167" s="130" t="s">
        <v>1</v>
      </c>
      <c r="N167" s="131" t="s">
        <v>36</v>
      </c>
      <c r="O167" s="132">
        <v>0.23100000000000001</v>
      </c>
      <c r="P167" s="132">
        <f>O167*H167</f>
        <v>6.6990000000000007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161</v>
      </c>
      <c r="AT167" s="134" t="s">
        <v>128</v>
      </c>
      <c r="AU167" s="134" t="s">
        <v>138</v>
      </c>
      <c r="AY167" s="14" t="s">
        <v>125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4" t="s">
        <v>79</v>
      </c>
      <c r="BK167" s="135">
        <f>ROUND(I167*H167,2)</f>
        <v>0</v>
      </c>
      <c r="BL167" s="14" t="s">
        <v>161</v>
      </c>
      <c r="BM167" s="134" t="s">
        <v>514</v>
      </c>
    </row>
    <row r="168" spans="2:65" s="1" customFormat="1" ht="29.25" x14ac:dyDescent="0.2">
      <c r="B168" s="26"/>
      <c r="D168" s="136" t="s">
        <v>133</v>
      </c>
      <c r="F168" s="137" t="s">
        <v>515</v>
      </c>
      <c r="L168" s="26"/>
      <c r="M168" s="138"/>
      <c r="T168" s="50"/>
      <c r="AT168" s="14" t="s">
        <v>133</v>
      </c>
      <c r="AU168" s="14" t="s">
        <v>138</v>
      </c>
    </row>
    <row r="169" spans="2:65" s="11" customFormat="1" ht="20.85" customHeight="1" x14ac:dyDescent="0.2">
      <c r="B169" s="111"/>
      <c r="D169" s="112" t="s">
        <v>70</v>
      </c>
      <c r="E169" s="120" t="s">
        <v>265</v>
      </c>
      <c r="F169" s="120" t="s">
        <v>516</v>
      </c>
      <c r="J169" s="121">
        <f>BK169</f>
        <v>0</v>
      </c>
      <c r="L169" s="111"/>
      <c r="M169" s="115"/>
      <c r="P169" s="116">
        <f>SUM(P170:P175)</f>
        <v>0</v>
      </c>
      <c r="R169" s="116">
        <f>SUM(R170:R175)</f>
        <v>0</v>
      </c>
      <c r="T169" s="117">
        <f>SUM(T170:T175)</f>
        <v>0</v>
      </c>
      <c r="AR169" s="112" t="s">
        <v>79</v>
      </c>
      <c r="AT169" s="118" t="s">
        <v>70</v>
      </c>
      <c r="AU169" s="118" t="s">
        <v>81</v>
      </c>
      <c r="AY169" s="112" t="s">
        <v>125</v>
      </c>
      <c r="BK169" s="119">
        <f>SUM(BK170:BK175)</f>
        <v>0</v>
      </c>
    </row>
    <row r="170" spans="2:65" s="1" customFormat="1" ht="21.75" customHeight="1" x14ac:dyDescent="0.2">
      <c r="B170" s="122"/>
      <c r="C170" s="123" t="s">
        <v>246</v>
      </c>
      <c r="D170" s="123" t="s">
        <v>128</v>
      </c>
      <c r="E170" s="124" t="s">
        <v>517</v>
      </c>
      <c r="F170" s="125" t="s">
        <v>518</v>
      </c>
      <c r="G170" s="126" t="s">
        <v>196</v>
      </c>
      <c r="H170" s="127">
        <v>1</v>
      </c>
      <c r="I170" s="128"/>
      <c r="J170" s="128">
        <f>ROUND(I170*H170,2)</f>
        <v>0</v>
      </c>
      <c r="K170" s="129"/>
      <c r="L170" s="26"/>
      <c r="M170" s="130" t="s">
        <v>1</v>
      </c>
      <c r="N170" s="131" t="s">
        <v>36</v>
      </c>
      <c r="O170" s="132">
        <v>0</v>
      </c>
      <c r="P170" s="132">
        <f>O170*H170</f>
        <v>0</v>
      </c>
      <c r="Q170" s="132">
        <v>0</v>
      </c>
      <c r="R170" s="132">
        <f>Q170*H170</f>
        <v>0</v>
      </c>
      <c r="S170" s="132">
        <v>0</v>
      </c>
      <c r="T170" s="133">
        <f>S170*H170</f>
        <v>0</v>
      </c>
      <c r="AR170" s="134" t="s">
        <v>132</v>
      </c>
      <c r="AT170" s="134" t="s">
        <v>128</v>
      </c>
      <c r="AU170" s="134" t="s">
        <v>138</v>
      </c>
      <c r="AY170" s="14" t="s">
        <v>125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4" t="s">
        <v>79</v>
      </c>
      <c r="BK170" s="135">
        <f>ROUND(I170*H170,2)</f>
        <v>0</v>
      </c>
      <c r="BL170" s="14" t="s">
        <v>132</v>
      </c>
      <c r="BM170" s="134" t="s">
        <v>519</v>
      </c>
    </row>
    <row r="171" spans="2:65" s="1" customFormat="1" ht="29.25" x14ac:dyDescent="0.2">
      <c r="B171" s="26"/>
      <c r="D171" s="136" t="s">
        <v>133</v>
      </c>
      <c r="F171" s="137" t="s">
        <v>520</v>
      </c>
      <c r="L171" s="26"/>
      <c r="M171" s="138"/>
      <c r="T171" s="50"/>
      <c r="AT171" s="14" t="s">
        <v>133</v>
      </c>
      <c r="AU171" s="14" t="s">
        <v>138</v>
      </c>
    </row>
    <row r="172" spans="2:65" s="1" customFormat="1" ht="16.5" customHeight="1" x14ac:dyDescent="0.2">
      <c r="B172" s="122"/>
      <c r="C172" s="123" t="s">
        <v>216</v>
      </c>
      <c r="D172" s="123" t="s">
        <v>128</v>
      </c>
      <c r="E172" s="124" t="s">
        <v>521</v>
      </c>
      <c r="F172" s="125" t="s">
        <v>522</v>
      </c>
      <c r="G172" s="126" t="s">
        <v>196</v>
      </c>
      <c r="H172" s="127">
        <v>1</v>
      </c>
      <c r="I172" s="128"/>
      <c r="J172" s="128">
        <f>ROUND(I172*H172,2)</f>
        <v>0</v>
      </c>
      <c r="K172" s="129"/>
      <c r="L172" s="26"/>
      <c r="M172" s="130" t="s">
        <v>1</v>
      </c>
      <c r="N172" s="131" t="s">
        <v>36</v>
      </c>
      <c r="O172" s="132">
        <v>0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34" t="s">
        <v>132</v>
      </c>
      <c r="AT172" s="134" t="s">
        <v>128</v>
      </c>
      <c r="AU172" s="134" t="s">
        <v>138</v>
      </c>
      <c r="AY172" s="14" t="s">
        <v>125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4" t="s">
        <v>79</v>
      </c>
      <c r="BK172" s="135">
        <f>ROUND(I172*H172,2)</f>
        <v>0</v>
      </c>
      <c r="BL172" s="14" t="s">
        <v>132</v>
      </c>
      <c r="BM172" s="134" t="s">
        <v>523</v>
      </c>
    </row>
    <row r="173" spans="2:65" s="1" customFormat="1" ht="19.5" x14ac:dyDescent="0.2">
      <c r="B173" s="26"/>
      <c r="D173" s="136" t="s">
        <v>133</v>
      </c>
      <c r="F173" s="137" t="s">
        <v>524</v>
      </c>
      <c r="L173" s="26"/>
      <c r="M173" s="138"/>
      <c r="T173" s="50"/>
      <c r="AT173" s="14" t="s">
        <v>133</v>
      </c>
      <c r="AU173" s="14" t="s">
        <v>138</v>
      </c>
    </row>
    <row r="174" spans="2:65" s="1" customFormat="1" ht="16.5" customHeight="1" x14ac:dyDescent="0.2">
      <c r="B174" s="122"/>
      <c r="C174" s="123" t="s">
        <v>257</v>
      </c>
      <c r="D174" s="123" t="s">
        <v>128</v>
      </c>
      <c r="E174" s="124" t="s">
        <v>525</v>
      </c>
      <c r="F174" s="125" t="s">
        <v>526</v>
      </c>
      <c r="G174" s="126" t="s">
        <v>196</v>
      </c>
      <c r="H174" s="127">
        <v>1</v>
      </c>
      <c r="I174" s="128"/>
      <c r="J174" s="128">
        <f>ROUND(I174*H174,2)</f>
        <v>0</v>
      </c>
      <c r="K174" s="129"/>
      <c r="L174" s="26"/>
      <c r="M174" s="130" t="s">
        <v>1</v>
      </c>
      <c r="N174" s="131" t="s">
        <v>36</v>
      </c>
      <c r="O174" s="132">
        <v>0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132</v>
      </c>
      <c r="AT174" s="134" t="s">
        <v>128</v>
      </c>
      <c r="AU174" s="134" t="s">
        <v>138</v>
      </c>
      <c r="AY174" s="14" t="s">
        <v>125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4" t="s">
        <v>79</v>
      </c>
      <c r="BK174" s="135">
        <f>ROUND(I174*H174,2)</f>
        <v>0</v>
      </c>
      <c r="BL174" s="14" t="s">
        <v>132</v>
      </c>
      <c r="BM174" s="134" t="s">
        <v>313</v>
      </c>
    </row>
    <row r="175" spans="2:65" s="1" customFormat="1" ht="33" customHeight="1" x14ac:dyDescent="0.2">
      <c r="B175" s="122"/>
      <c r="C175" s="123" t="s">
        <v>231</v>
      </c>
      <c r="D175" s="123" t="s">
        <v>128</v>
      </c>
      <c r="E175" s="124" t="s">
        <v>527</v>
      </c>
      <c r="F175" s="125" t="s">
        <v>528</v>
      </c>
      <c r="G175" s="126" t="s">
        <v>249</v>
      </c>
      <c r="H175" s="127">
        <v>8464.1</v>
      </c>
      <c r="I175" s="128"/>
      <c r="J175" s="128">
        <f>ROUND(I175*H175,2)</f>
        <v>0</v>
      </c>
      <c r="K175" s="129"/>
      <c r="L175" s="26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34" t="s">
        <v>161</v>
      </c>
      <c r="AT175" s="134" t="s">
        <v>128</v>
      </c>
      <c r="AU175" s="134" t="s">
        <v>138</v>
      </c>
      <c r="AY175" s="14" t="s">
        <v>125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4" t="s">
        <v>79</v>
      </c>
      <c r="BK175" s="135">
        <f>ROUND(I175*H175,2)</f>
        <v>0</v>
      </c>
      <c r="BL175" s="14" t="s">
        <v>161</v>
      </c>
      <c r="BM175" s="134" t="s">
        <v>529</v>
      </c>
    </row>
    <row r="176" spans="2:65" s="1" customFormat="1" ht="6.95" customHeight="1" x14ac:dyDescent="0.2">
      <c r="B176" s="38"/>
      <c r="C176" s="39"/>
      <c r="D176" s="39"/>
      <c r="E176" s="39"/>
      <c r="F176" s="39"/>
      <c r="G176" s="39"/>
      <c r="H176" s="39"/>
      <c r="I176" s="39"/>
      <c r="J176" s="39"/>
      <c r="K176" s="39"/>
      <c r="L176" s="26"/>
    </row>
  </sheetData>
  <autoFilter ref="C122:K17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0"/>
  <sheetViews>
    <sheetView showGridLines="0" view="pageBreakPreview" topLeftCell="A108" zoomScaleNormal="100" zoomScaleSheetLayoutView="100" workbookViewId="0">
      <selection activeCell="I126" sqref="I126:I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7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87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customHeight="1" x14ac:dyDescent="0.2">
      <c r="B4" s="17"/>
      <c r="D4" s="18" t="s">
        <v>88</v>
      </c>
      <c r="L4" s="17"/>
      <c r="M4" s="78" t="s">
        <v>10</v>
      </c>
      <c r="AT4" s="14" t="s">
        <v>3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23" t="s">
        <v>14</v>
      </c>
      <c r="L6" s="17"/>
    </row>
    <row r="7" spans="2:46" ht="16.5" customHeight="1" x14ac:dyDescent="0.2">
      <c r="B7" s="17"/>
      <c r="E7" s="203" t="str">
        <f>'Rekapitulace stavby'!K6</f>
        <v>VŠE – Modulární učebna IB M2+M3</v>
      </c>
      <c r="F7" s="204"/>
      <c r="G7" s="204"/>
      <c r="H7" s="204"/>
      <c r="L7" s="17"/>
    </row>
    <row r="8" spans="2:46" s="1" customFormat="1" ht="12" customHeight="1" x14ac:dyDescent="0.2">
      <c r="B8" s="26"/>
      <c r="D8" s="23" t="s">
        <v>89</v>
      </c>
      <c r="L8" s="26"/>
    </row>
    <row r="9" spans="2:46" s="1" customFormat="1" ht="16.5" customHeight="1" x14ac:dyDescent="0.2">
      <c r="B9" s="26"/>
      <c r="E9" s="166" t="s">
        <v>530</v>
      </c>
      <c r="F9" s="202"/>
      <c r="G9" s="202"/>
      <c r="H9" s="202"/>
      <c r="L9" s="26"/>
    </row>
    <row r="10" spans="2:46" s="1" customFormat="1" x14ac:dyDescent="0.2">
      <c r="B10" s="26"/>
      <c r="L10" s="26"/>
    </row>
    <row r="11" spans="2:46" s="1" customFormat="1" ht="12" customHeight="1" x14ac:dyDescent="0.2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 x14ac:dyDescent="0.2">
      <c r="B12" s="26"/>
      <c r="D12" s="23" t="s">
        <v>18</v>
      </c>
      <c r="F12" s="21" t="s">
        <v>91</v>
      </c>
      <c r="I12" s="23" t="s">
        <v>20</v>
      </c>
      <c r="J12" s="46">
        <f>'Rekapitulace stavby'!AN8</f>
        <v>45548</v>
      </c>
      <c r="L12" s="26"/>
    </row>
    <row r="13" spans="2:46" s="1" customFormat="1" ht="10.9" customHeight="1" x14ac:dyDescent="0.2">
      <c r="B13" s="26"/>
      <c r="L13" s="26"/>
    </row>
    <row r="14" spans="2:46" s="1" customFormat="1" ht="12" customHeight="1" x14ac:dyDescent="0.2">
      <c r="B14" s="26"/>
      <c r="D14" s="23" t="s">
        <v>21</v>
      </c>
      <c r="I14" s="23" t="s">
        <v>22</v>
      </c>
      <c r="J14" s="21" t="s">
        <v>1</v>
      </c>
      <c r="L14" s="26"/>
    </row>
    <row r="15" spans="2:46" s="1" customFormat="1" ht="18" customHeight="1" x14ac:dyDescent="0.2">
      <c r="B15" s="26"/>
      <c r="E15" s="21" t="s">
        <v>23</v>
      </c>
      <c r="I15" s="23" t="s">
        <v>24</v>
      </c>
      <c r="J15" s="21" t="s">
        <v>1</v>
      </c>
      <c r="L15" s="26"/>
    </row>
    <row r="16" spans="2:46" s="1" customFormat="1" ht="6.95" customHeight="1" x14ac:dyDescent="0.2">
      <c r="B16" s="26"/>
      <c r="L16" s="26"/>
    </row>
    <row r="17" spans="2:12" s="1" customFormat="1" ht="12" customHeight="1" x14ac:dyDescent="0.2">
      <c r="B17" s="26"/>
      <c r="D17" s="23" t="s">
        <v>25</v>
      </c>
      <c r="I17" s="23" t="s">
        <v>22</v>
      </c>
      <c r="J17" s="21" t="str">
        <f>'Rekapitulace stavby'!AN13</f>
        <v/>
      </c>
      <c r="L17" s="26"/>
    </row>
    <row r="18" spans="2:12" s="1" customFormat="1" ht="18" customHeight="1" x14ac:dyDescent="0.2">
      <c r="B18" s="26"/>
      <c r="E18" s="189" t="str">
        <f>'Rekapitulace stavby'!E14</f>
        <v xml:space="preserve"> </v>
      </c>
      <c r="F18" s="189"/>
      <c r="G18" s="189"/>
      <c r="H18" s="189"/>
      <c r="I18" s="23" t="s">
        <v>24</v>
      </c>
      <c r="J18" s="21" t="str">
        <f>'Rekapitulace stavby'!AN14</f>
        <v/>
      </c>
      <c r="L18" s="26"/>
    </row>
    <row r="19" spans="2:12" s="1" customFormat="1" ht="6.95" customHeight="1" x14ac:dyDescent="0.2">
      <c r="B19" s="26"/>
      <c r="L19" s="26"/>
    </row>
    <row r="20" spans="2:12" s="1" customFormat="1" ht="12" customHeight="1" x14ac:dyDescent="0.2">
      <c r="B20" s="26"/>
      <c r="D20" s="23" t="s">
        <v>27</v>
      </c>
      <c r="I20" s="23" t="s">
        <v>22</v>
      </c>
      <c r="J20" s="164" t="s">
        <v>587</v>
      </c>
      <c r="L20" s="26"/>
    </row>
    <row r="21" spans="2:12" s="1" customFormat="1" ht="18" customHeight="1" x14ac:dyDescent="0.2">
      <c r="B21" s="26"/>
      <c r="E21" s="21" t="s">
        <v>585</v>
      </c>
      <c r="I21" s="23" t="s">
        <v>24</v>
      </c>
      <c r="J21" s="21" t="s">
        <v>586</v>
      </c>
      <c r="L21" s="26"/>
    </row>
    <row r="22" spans="2:12" s="1" customFormat="1" ht="6.95" customHeight="1" x14ac:dyDescent="0.2">
      <c r="B22" s="26"/>
      <c r="L22" s="26"/>
    </row>
    <row r="23" spans="2:12" s="1" customFormat="1" ht="12" customHeight="1" x14ac:dyDescent="0.2">
      <c r="B23" s="26"/>
      <c r="D23" s="23" t="s">
        <v>29</v>
      </c>
      <c r="I23" s="23" t="s">
        <v>22</v>
      </c>
      <c r="J23" s="164" t="s">
        <v>587</v>
      </c>
      <c r="L23" s="26"/>
    </row>
    <row r="24" spans="2:12" s="1" customFormat="1" ht="18" customHeight="1" x14ac:dyDescent="0.2">
      <c r="B24" s="26"/>
      <c r="E24" s="21" t="s">
        <v>585</v>
      </c>
      <c r="I24" s="23" t="s">
        <v>24</v>
      </c>
      <c r="J24" s="21" t="s">
        <v>586</v>
      </c>
      <c r="L24" s="26"/>
    </row>
    <row r="25" spans="2:12" s="1" customFormat="1" ht="6.95" customHeight="1" x14ac:dyDescent="0.2">
      <c r="B25" s="26"/>
      <c r="L25" s="26"/>
    </row>
    <row r="26" spans="2:12" s="1" customFormat="1" ht="12" customHeight="1" x14ac:dyDescent="0.2">
      <c r="B26" s="26"/>
      <c r="D26" s="23" t="s">
        <v>30</v>
      </c>
      <c r="L26" s="26"/>
    </row>
    <row r="27" spans="2:12" s="7" customFormat="1" ht="16.5" customHeight="1" x14ac:dyDescent="0.2">
      <c r="B27" s="79"/>
      <c r="E27" s="175" t="s">
        <v>584</v>
      </c>
      <c r="F27" s="175"/>
      <c r="G27" s="175"/>
      <c r="H27" s="175"/>
      <c r="L27" s="79"/>
    </row>
    <row r="28" spans="2:12" s="1" customFormat="1" ht="6.95" customHeight="1" x14ac:dyDescent="0.2">
      <c r="B28" s="26"/>
      <c r="L28" s="26"/>
    </row>
    <row r="29" spans="2:12" s="1" customFormat="1" ht="6.95" customHeight="1" x14ac:dyDescent="0.2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 x14ac:dyDescent="0.2">
      <c r="B30" s="26"/>
      <c r="D30" s="80" t="s">
        <v>31</v>
      </c>
      <c r="J30" s="60">
        <f>ROUND(J122, 2)</f>
        <v>0</v>
      </c>
      <c r="L30" s="26"/>
    </row>
    <row r="31" spans="2:12" s="1" customFormat="1" ht="6.95" customHeight="1" x14ac:dyDescent="0.2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 x14ac:dyDescent="0.2">
      <c r="B32" s="26"/>
      <c r="F32" s="29" t="s">
        <v>33</v>
      </c>
      <c r="I32" s="29" t="s">
        <v>32</v>
      </c>
      <c r="J32" s="29" t="s">
        <v>34</v>
      </c>
      <c r="L32" s="26"/>
    </row>
    <row r="33" spans="2:12" s="1" customFormat="1" ht="14.45" customHeight="1" x14ac:dyDescent="0.2">
      <c r="B33" s="26"/>
      <c r="D33" s="49" t="s">
        <v>35</v>
      </c>
      <c r="E33" s="23" t="s">
        <v>36</v>
      </c>
      <c r="F33" s="81">
        <f>ROUND((SUM(BE122:BE139)),  2)</f>
        <v>0</v>
      </c>
      <c r="I33" s="82">
        <v>0.21</v>
      </c>
      <c r="J33" s="81">
        <f>ROUND(((SUM(BE122:BE139))*I33),  2)</f>
        <v>0</v>
      </c>
      <c r="L33" s="26"/>
    </row>
    <row r="34" spans="2:12" s="1" customFormat="1" ht="14.45" customHeight="1" x14ac:dyDescent="0.2">
      <c r="B34" s="26"/>
      <c r="E34" s="23" t="s">
        <v>37</v>
      </c>
      <c r="F34" s="81">
        <f>ROUND((SUM(BF122:BF139)),  2)</f>
        <v>0</v>
      </c>
      <c r="I34" s="82">
        <v>0.12</v>
      </c>
      <c r="J34" s="81">
        <f>ROUND(((SUM(BF122:BF139))*I34),  2)</f>
        <v>0</v>
      </c>
      <c r="L34" s="26"/>
    </row>
    <row r="35" spans="2:12" s="1" customFormat="1" ht="14.45" hidden="1" customHeight="1" x14ac:dyDescent="0.2">
      <c r="B35" s="26"/>
      <c r="E35" s="23" t="s">
        <v>38</v>
      </c>
      <c r="F35" s="81">
        <f>ROUND((SUM(BG122:BG139)),  2)</f>
        <v>0</v>
      </c>
      <c r="I35" s="82">
        <v>0.21</v>
      </c>
      <c r="J35" s="81">
        <f>0</f>
        <v>0</v>
      </c>
      <c r="L35" s="26"/>
    </row>
    <row r="36" spans="2:12" s="1" customFormat="1" ht="14.45" hidden="1" customHeight="1" x14ac:dyDescent="0.2">
      <c r="B36" s="26"/>
      <c r="E36" s="23" t="s">
        <v>39</v>
      </c>
      <c r="F36" s="81">
        <f>ROUND((SUM(BH122:BH139)),  2)</f>
        <v>0</v>
      </c>
      <c r="I36" s="82">
        <v>0.12</v>
      </c>
      <c r="J36" s="81">
        <f>0</f>
        <v>0</v>
      </c>
      <c r="L36" s="26"/>
    </row>
    <row r="37" spans="2:12" s="1" customFormat="1" ht="14.45" hidden="1" customHeight="1" x14ac:dyDescent="0.2">
      <c r="B37" s="26"/>
      <c r="E37" s="23" t="s">
        <v>40</v>
      </c>
      <c r="F37" s="81">
        <f>ROUND((SUM(BI122:BI139)),  2)</f>
        <v>0</v>
      </c>
      <c r="I37" s="82">
        <v>0</v>
      </c>
      <c r="J37" s="81">
        <f>0</f>
        <v>0</v>
      </c>
      <c r="L37" s="26"/>
    </row>
    <row r="38" spans="2:12" s="1" customFormat="1" ht="6.95" customHeight="1" x14ac:dyDescent="0.2">
      <c r="B38" s="26"/>
      <c r="L38" s="26"/>
    </row>
    <row r="39" spans="2:12" s="1" customFormat="1" ht="25.35" customHeight="1" x14ac:dyDescent="0.2">
      <c r="B39" s="26"/>
      <c r="C39" s="83"/>
      <c r="D39" s="84" t="s">
        <v>41</v>
      </c>
      <c r="E39" s="51"/>
      <c r="F39" s="51"/>
      <c r="G39" s="85" t="s">
        <v>42</v>
      </c>
      <c r="H39" s="86" t="s">
        <v>43</v>
      </c>
      <c r="I39" s="51"/>
      <c r="J39" s="87">
        <f>SUM(J30:J37)</f>
        <v>0</v>
      </c>
      <c r="K39" s="88"/>
      <c r="L39" s="26"/>
    </row>
    <row r="40" spans="2:12" s="1" customFormat="1" ht="14.45" customHeight="1" x14ac:dyDescent="0.2">
      <c r="B40" s="26"/>
      <c r="L40" s="26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26"/>
      <c r="D50" s="35" t="s">
        <v>44</v>
      </c>
      <c r="E50" s="36"/>
      <c r="F50" s="36"/>
      <c r="G50" s="35" t="s">
        <v>45</v>
      </c>
      <c r="H50" s="36"/>
      <c r="I50" s="36"/>
      <c r="J50" s="36"/>
      <c r="K50" s="36"/>
      <c r="L50" s="26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6"/>
      <c r="D61" s="37" t="s">
        <v>46</v>
      </c>
      <c r="E61" s="28"/>
      <c r="F61" s="89" t="s">
        <v>47</v>
      </c>
      <c r="G61" s="37" t="s">
        <v>46</v>
      </c>
      <c r="H61" s="28"/>
      <c r="I61" s="28"/>
      <c r="J61" s="90" t="s">
        <v>47</v>
      </c>
      <c r="K61" s="28"/>
      <c r="L61" s="26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6"/>
      <c r="D65" s="35" t="s">
        <v>48</v>
      </c>
      <c r="E65" s="36"/>
      <c r="F65" s="36"/>
      <c r="G65" s="35" t="s">
        <v>49</v>
      </c>
      <c r="H65" s="36"/>
      <c r="I65" s="36"/>
      <c r="J65" s="36"/>
      <c r="K65" s="36"/>
      <c r="L65" s="26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6"/>
      <c r="D76" s="37" t="s">
        <v>46</v>
      </c>
      <c r="E76" s="28"/>
      <c r="F76" s="89" t="s">
        <v>47</v>
      </c>
      <c r="G76" s="37" t="s">
        <v>46</v>
      </c>
      <c r="H76" s="28"/>
      <c r="I76" s="28"/>
      <c r="J76" s="90" t="s">
        <v>47</v>
      </c>
      <c r="K76" s="28"/>
      <c r="L76" s="26"/>
    </row>
    <row r="77" spans="2:12" s="1" customFormat="1" ht="14.45" customHeight="1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 x14ac:dyDescent="0.2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 x14ac:dyDescent="0.2">
      <c r="B82" s="26"/>
      <c r="C82" s="18" t="s">
        <v>92</v>
      </c>
      <c r="L82" s="26"/>
    </row>
    <row r="83" spans="2:47" s="1" customFormat="1" ht="6.95" customHeight="1" x14ac:dyDescent="0.2">
      <c r="B83" s="26"/>
      <c r="L83" s="26"/>
    </row>
    <row r="84" spans="2:47" s="1" customFormat="1" ht="12" customHeight="1" x14ac:dyDescent="0.2">
      <c r="B84" s="26"/>
      <c r="C84" s="23" t="s">
        <v>14</v>
      </c>
      <c r="L84" s="26"/>
    </row>
    <row r="85" spans="2:47" s="1" customFormat="1" ht="16.5" customHeight="1" x14ac:dyDescent="0.2">
      <c r="B85" s="26"/>
      <c r="E85" s="203" t="str">
        <f>E7</f>
        <v>VŠE – Modulární učebna IB M2+M3</v>
      </c>
      <c r="F85" s="204"/>
      <c r="G85" s="204"/>
      <c r="H85" s="204"/>
      <c r="L85" s="26"/>
    </row>
    <row r="86" spans="2:47" s="1" customFormat="1" ht="12" customHeight="1" x14ac:dyDescent="0.2">
      <c r="B86" s="26"/>
      <c r="C86" s="23" t="s">
        <v>89</v>
      </c>
      <c r="L86" s="26"/>
    </row>
    <row r="87" spans="2:47" s="1" customFormat="1" ht="16.5" customHeight="1" x14ac:dyDescent="0.2">
      <c r="B87" s="26"/>
      <c r="E87" s="166" t="str">
        <f>E9</f>
        <v>VSE02 - 03 - Elektroinstalace slaboproud</v>
      </c>
      <c r="F87" s="202"/>
      <c r="G87" s="202"/>
      <c r="H87" s="202"/>
      <c r="L87" s="26"/>
    </row>
    <row r="88" spans="2:47" s="1" customFormat="1" ht="6.95" customHeight="1" x14ac:dyDescent="0.2">
      <c r="B88" s="26"/>
      <c r="L88" s="26"/>
    </row>
    <row r="89" spans="2:47" s="1" customFormat="1" ht="12" customHeight="1" x14ac:dyDescent="0.2">
      <c r="B89" s="26"/>
      <c r="C89" s="23" t="s">
        <v>18</v>
      </c>
      <c r="F89" s="21" t="str">
        <f>F12</f>
        <v>Nám. W. Churchilla, Praha 3, 130 67</v>
      </c>
      <c r="I89" s="23" t="s">
        <v>20</v>
      </c>
      <c r="J89" s="46">
        <f>IF(J12="","",J12)</f>
        <v>45548</v>
      </c>
      <c r="L89" s="26"/>
    </row>
    <row r="90" spans="2:47" s="1" customFormat="1" ht="6.95" customHeight="1" x14ac:dyDescent="0.2">
      <c r="B90" s="26"/>
      <c r="L90" s="26"/>
    </row>
    <row r="91" spans="2:47" s="1" customFormat="1" ht="15.2" customHeight="1" x14ac:dyDescent="0.2">
      <c r="B91" s="26"/>
      <c r="C91" s="23" t="s">
        <v>21</v>
      </c>
      <c r="F91" s="21" t="str">
        <f>E15</f>
        <v>Vysoká škola ekonomická</v>
      </c>
      <c r="I91" s="23" t="s">
        <v>27</v>
      </c>
      <c r="J91" s="24" t="str">
        <f>E21</f>
        <v>Aveton s.r.o., Drahobejlova 54, Praha 9</v>
      </c>
      <c r="L91" s="26"/>
    </row>
    <row r="92" spans="2:47" s="1" customFormat="1" ht="15.2" customHeight="1" x14ac:dyDescent="0.2">
      <c r="B92" s="26"/>
      <c r="C92" s="23" t="s">
        <v>25</v>
      </c>
      <c r="F92" s="21" t="str">
        <f>IF(E18="","",E18)</f>
        <v xml:space="preserve"> </v>
      </c>
      <c r="I92" s="23" t="s">
        <v>29</v>
      </c>
      <c r="J92" s="24" t="str">
        <f>E24</f>
        <v>Aveton s.r.o., Drahobejlova 54, Praha 9</v>
      </c>
      <c r="L92" s="26"/>
    </row>
    <row r="93" spans="2:47" s="1" customFormat="1" ht="10.35" customHeight="1" x14ac:dyDescent="0.2">
      <c r="B93" s="26"/>
      <c r="L93" s="26"/>
    </row>
    <row r="94" spans="2:47" s="1" customFormat="1" ht="29.25" customHeight="1" x14ac:dyDescent="0.2">
      <c r="B94" s="26"/>
      <c r="C94" s="91" t="s">
        <v>93</v>
      </c>
      <c r="D94" s="83"/>
      <c r="E94" s="83"/>
      <c r="F94" s="83"/>
      <c r="G94" s="83"/>
      <c r="H94" s="83"/>
      <c r="I94" s="83"/>
      <c r="J94" s="92" t="s">
        <v>94</v>
      </c>
      <c r="K94" s="83"/>
      <c r="L94" s="26"/>
    </row>
    <row r="95" spans="2:47" s="1" customFormat="1" ht="10.35" customHeight="1" x14ac:dyDescent="0.2">
      <c r="B95" s="26"/>
      <c r="L95" s="26"/>
    </row>
    <row r="96" spans="2:47" s="1" customFormat="1" ht="22.9" customHeight="1" x14ac:dyDescent="0.2">
      <c r="B96" s="26"/>
      <c r="C96" s="93" t="s">
        <v>95</v>
      </c>
      <c r="J96" s="60">
        <f>J122</f>
        <v>0</v>
      </c>
      <c r="L96" s="26"/>
      <c r="AU96" s="14" t="s">
        <v>96</v>
      </c>
    </row>
    <row r="97" spans="2:12" s="8" customFormat="1" ht="24.95" customHeight="1" x14ac:dyDescent="0.2">
      <c r="B97" s="94"/>
      <c r="D97" s="95" t="s">
        <v>101</v>
      </c>
      <c r="E97" s="96"/>
      <c r="F97" s="96"/>
      <c r="G97" s="96"/>
      <c r="H97" s="96"/>
      <c r="I97" s="96"/>
      <c r="J97" s="97">
        <f>J123</f>
        <v>0</v>
      </c>
      <c r="L97" s="94"/>
    </row>
    <row r="98" spans="2:12" s="9" customFormat="1" ht="19.899999999999999" customHeight="1" x14ac:dyDescent="0.2">
      <c r="B98" s="98"/>
      <c r="D98" s="99" t="s">
        <v>531</v>
      </c>
      <c r="E98" s="100"/>
      <c r="F98" s="100"/>
      <c r="G98" s="100"/>
      <c r="H98" s="100"/>
      <c r="I98" s="100"/>
      <c r="J98" s="101">
        <f>J124</f>
        <v>0</v>
      </c>
      <c r="L98" s="98"/>
    </row>
    <row r="99" spans="2:12" s="9" customFormat="1" ht="14.85" customHeight="1" x14ac:dyDescent="0.2">
      <c r="B99" s="98"/>
      <c r="D99" s="99" t="s">
        <v>532</v>
      </c>
      <c r="E99" s="100"/>
      <c r="F99" s="100"/>
      <c r="G99" s="100"/>
      <c r="H99" s="100"/>
      <c r="I99" s="100"/>
      <c r="J99" s="101">
        <f>J125</f>
        <v>0</v>
      </c>
      <c r="L99" s="98"/>
    </row>
    <row r="100" spans="2:12" s="9" customFormat="1" ht="14.85" customHeight="1" x14ac:dyDescent="0.2">
      <c r="B100" s="98"/>
      <c r="D100" s="99" t="s">
        <v>533</v>
      </c>
      <c r="E100" s="100"/>
      <c r="F100" s="100"/>
      <c r="G100" s="100"/>
      <c r="H100" s="100"/>
      <c r="I100" s="100"/>
      <c r="J100" s="101">
        <f>J130</f>
        <v>0</v>
      </c>
      <c r="L100" s="98"/>
    </row>
    <row r="101" spans="2:12" s="9" customFormat="1" ht="14.85" customHeight="1" x14ac:dyDescent="0.2">
      <c r="B101" s="98"/>
      <c r="D101" s="99" t="s">
        <v>534</v>
      </c>
      <c r="E101" s="100"/>
      <c r="F101" s="100"/>
      <c r="G101" s="100"/>
      <c r="H101" s="100"/>
      <c r="I101" s="100"/>
      <c r="J101" s="101">
        <f>J134</f>
        <v>0</v>
      </c>
      <c r="L101" s="98"/>
    </row>
    <row r="102" spans="2:12" s="9" customFormat="1" ht="14.85" customHeight="1" x14ac:dyDescent="0.2">
      <c r="B102" s="98"/>
      <c r="D102" s="99" t="s">
        <v>535</v>
      </c>
      <c r="E102" s="100"/>
      <c r="F102" s="100"/>
      <c r="G102" s="100"/>
      <c r="H102" s="100"/>
      <c r="I102" s="100"/>
      <c r="J102" s="101">
        <f>J138</f>
        <v>0</v>
      </c>
      <c r="L102" s="98"/>
    </row>
    <row r="103" spans="2:12" s="1" customFormat="1" ht="21.75" customHeight="1" x14ac:dyDescent="0.2">
      <c r="B103" s="26"/>
      <c r="L103" s="26"/>
    </row>
    <row r="104" spans="2:12" s="1" customFormat="1" ht="6.95" customHeight="1" x14ac:dyDescent="0.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26"/>
    </row>
    <row r="108" spans="2:12" s="1" customFormat="1" ht="6.95" customHeight="1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6"/>
    </row>
    <row r="109" spans="2:12" s="1" customFormat="1" ht="24.95" customHeight="1" x14ac:dyDescent="0.2">
      <c r="B109" s="26"/>
      <c r="C109" s="18" t="s">
        <v>110</v>
      </c>
      <c r="L109" s="26"/>
    </row>
    <row r="110" spans="2:12" s="1" customFormat="1" ht="6.95" customHeight="1" x14ac:dyDescent="0.2">
      <c r="B110" s="26"/>
      <c r="L110" s="26"/>
    </row>
    <row r="111" spans="2:12" s="1" customFormat="1" ht="12" customHeight="1" x14ac:dyDescent="0.2">
      <c r="B111" s="26"/>
      <c r="C111" s="23" t="s">
        <v>14</v>
      </c>
      <c r="L111" s="26"/>
    </row>
    <row r="112" spans="2:12" s="1" customFormat="1" ht="16.5" customHeight="1" x14ac:dyDescent="0.2">
      <c r="B112" s="26"/>
      <c r="E112" s="203" t="str">
        <f>E7</f>
        <v>VŠE – Modulární učebna IB M2+M3</v>
      </c>
      <c r="F112" s="204"/>
      <c r="G112" s="204"/>
      <c r="H112" s="204"/>
      <c r="L112" s="26"/>
    </row>
    <row r="113" spans="2:65" s="1" customFormat="1" ht="12" customHeight="1" x14ac:dyDescent="0.2">
      <c r="B113" s="26"/>
      <c r="C113" s="23" t="s">
        <v>89</v>
      </c>
      <c r="L113" s="26"/>
    </row>
    <row r="114" spans="2:65" s="1" customFormat="1" ht="16.5" customHeight="1" x14ac:dyDescent="0.2">
      <c r="B114" s="26"/>
      <c r="E114" s="166" t="str">
        <f>E9</f>
        <v>VSE02 - 03 - Elektroinstalace slaboproud</v>
      </c>
      <c r="F114" s="202"/>
      <c r="G114" s="202"/>
      <c r="H114" s="202"/>
      <c r="L114" s="26"/>
    </row>
    <row r="115" spans="2:65" s="1" customFormat="1" ht="6.95" customHeight="1" x14ac:dyDescent="0.2">
      <c r="B115" s="26"/>
      <c r="L115" s="26"/>
    </row>
    <row r="116" spans="2:65" s="1" customFormat="1" ht="12" customHeight="1" x14ac:dyDescent="0.2">
      <c r="B116" s="26"/>
      <c r="C116" s="23" t="s">
        <v>18</v>
      </c>
      <c r="F116" s="21" t="str">
        <f>F12</f>
        <v>Nám. W. Churchilla, Praha 3, 130 67</v>
      </c>
      <c r="I116" s="23" t="s">
        <v>20</v>
      </c>
      <c r="J116" s="46">
        <f>IF(J12="","",J12)</f>
        <v>45548</v>
      </c>
      <c r="L116" s="26"/>
    </row>
    <row r="117" spans="2:65" s="1" customFormat="1" ht="6.95" customHeight="1" x14ac:dyDescent="0.2">
      <c r="B117" s="26"/>
      <c r="L117" s="26"/>
    </row>
    <row r="118" spans="2:65" s="1" customFormat="1" ht="15.2" customHeight="1" x14ac:dyDescent="0.2">
      <c r="B118" s="26"/>
      <c r="C118" s="23" t="s">
        <v>21</v>
      </c>
      <c r="F118" s="21" t="str">
        <f>E15</f>
        <v>Vysoká škola ekonomická</v>
      </c>
      <c r="I118" s="23" t="s">
        <v>27</v>
      </c>
      <c r="J118" s="24" t="str">
        <f>E21</f>
        <v>Aveton s.r.o., Drahobejlova 54, Praha 9</v>
      </c>
      <c r="L118" s="26"/>
    </row>
    <row r="119" spans="2:65" s="1" customFormat="1" ht="15.2" customHeight="1" x14ac:dyDescent="0.2">
      <c r="B119" s="26"/>
      <c r="C119" s="23" t="s">
        <v>25</v>
      </c>
      <c r="F119" s="21" t="str">
        <f>IF(E18="","",E18)</f>
        <v xml:space="preserve"> </v>
      </c>
      <c r="I119" s="23" t="s">
        <v>29</v>
      </c>
      <c r="J119" s="24" t="str">
        <f>E24</f>
        <v>Aveton s.r.o., Drahobejlova 54, Praha 9</v>
      </c>
      <c r="L119" s="26"/>
    </row>
    <row r="120" spans="2:65" s="1" customFormat="1" ht="10.35" customHeight="1" x14ac:dyDescent="0.2">
      <c r="B120" s="26"/>
      <c r="L120" s="26"/>
    </row>
    <row r="121" spans="2:65" s="10" customFormat="1" ht="29.25" customHeight="1" x14ac:dyDescent="0.2">
      <c r="B121" s="102"/>
      <c r="C121" s="103" t="s">
        <v>111</v>
      </c>
      <c r="D121" s="104" t="s">
        <v>56</v>
      </c>
      <c r="E121" s="104" t="s">
        <v>52</v>
      </c>
      <c r="F121" s="104" t="s">
        <v>53</v>
      </c>
      <c r="G121" s="104" t="s">
        <v>112</v>
      </c>
      <c r="H121" s="104" t="s">
        <v>113</v>
      </c>
      <c r="I121" s="104" t="s">
        <v>114</v>
      </c>
      <c r="J121" s="105" t="s">
        <v>94</v>
      </c>
      <c r="K121" s="106" t="s">
        <v>115</v>
      </c>
      <c r="L121" s="102"/>
      <c r="M121" s="53" t="s">
        <v>1</v>
      </c>
      <c r="N121" s="54" t="s">
        <v>35</v>
      </c>
      <c r="O121" s="54" t="s">
        <v>116</v>
      </c>
      <c r="P121" s="54" t="s">
        <v>117</v>
      </c>
      <c r="Q121" s="54" t="s">
        <v>118</v>
      </c>
      <c r="R121" s="54" t="s">
        <v>119</v>
      </c>
      <c r="S121" s="54" t="s">
        <v>120</v>
      </c>
      <c r="T121" s="55" t="s">
        <v>121</v>
      </c>
    </row>
    <row r="122" spans="2:65" s="1" customFormat="1" ht="22.9" customHeight="1" x14ac:dyDescent="0.25">
      <c r="B122" s="26"/>
      <c r="C122" s="58" t="s">
        <v>122</v>
      </c>
      <c r="J122" s="107">
        <f>BK122</f>
        <v>0</v>
      </c>
      <c r="L122" s="26"/>
      <c r="M122" s="56"/>
      <c r="N122" s="47"/>
      <c r="O122" s="47"/>
      <c r="P122" s="108">
        <f>P123</f>
        <v>0</v>
      </c>
      <c r="Q122" s="47"/>
      <c r="R122" s="108">
        <f>R123</f>
        <v>0</v>
      </c>
      <c r="S122" s="47"/>
      <c r="T122" s="109">
        <f>T123</f>
        <v>0</v>
      </c>
      <c r="AT122" s="14" t="s">
        <v>70</v>
      </c>
      <c r="AU122" s="14" t="s">
        <v>96</v>
      </c>
      <c r="BK122" s="110">
        <f>BK123</f>
        <v>0</v>
      </c>
    </row>
    <row r="123" spans="2:65" s="11" customFormat="1" ht="25.9" customHeight="1" x14ac:dyDescent="0.2">
      <c r="B123" s="111"/>
      <c r="D123" s="112" t="s">
        <v>70</v>
      </c>
      <c r="E123" s="113" t="s">
        <v>205</v>
      </c>
      <c r="F123" s="113" t="s">
        <v>206</v>
      </c>
      <c r="J123" s="114">
        <f>BK123</f>
        <v>0</v>
      </c>
      <c r="L123" s="111"/>
      <c r="M123" s="115"/>
      <c r="P123" s="116">
        <f>P124</f>
        <v>0</v>
      </c>
      <c r="R123" s="116">
        <f>R124</f>
        <v>0</v>
      </c>
      <c r="T123" s="117">
        <f>T124</f>
        <v>0</v>
      </c>
      <c r="AR123" s="112" t="s">
        <v>81</v>
      </c>
      <c r="AT123" s="118" t="s">
        <v>70</v>
      </c>
      <c r="AU123" s="118" t="s">
        <v>71</v>
      </c>
      <c r="AY123" s="112" t="s">
        <v>125</v>
      </c>
      <c r="BK123" s="119">
        <f>BK124</f>
        <v>0</v>
      </c>
    </row>
    <row r="124" spans="2:65" s="11" customFormat="1" ht="22.9" customHeight="1" x14ac:dyDescent="0.2">
      <c r="B124" s="111"/>
      <c r="D124" s="112" t="s">
        <v>70</v>
      </c>
      <c r="E124" s="120" t="s">
        <v>536</v>
      </c>
      <c r="F124" s="120" t="s">
        <v>537</v>
      </c>
      <c r="J124" s="121">
        <f>BK124</f>
        <v>0</v>
      </c>
      <c r="L124" s="111"/>
      <c r="M124" s="115"/>
      <c r="P124" s="116">
        <f>P125+P130+P134+P138</f>
        <v>0</v>
      </c>
      <c r="R124" s="116">
        <f>R125+R130+R134+R138</f>
        <v>0</v>
      </c>
      <c r="T124" s="117">
        <f>T125+T130+T134+T138</f>
        <v>0</v>
      </c>
      <c r="AR124" s="112" t="s">
        <v>81</v>
      </c>
      <c r="AT124" s="118" t="s">
        <v>70</v>
      </c>
      <c r="AU124" s="118" t="s">
        <v>79</v>
      </c>
      <c r="AY124" s="112" t="s">
        <v>125</v>
      </c>
      <c r="BK124" s="119">
        <f>BK125+BK130+BK134+BK138</f>
        <v>0</v>
      </c>
    </row>
    <row r="125" spans="2:65" s="11" customFormat="1" ht="20.85" customHeight="1" x14ac:dyDescent="0.2">
      <c r="B125" s="111"/>
      <c r="D125" s="112" t="s">
        <v>70</v>
      </c>
      <c r="E125" s="120" t="s">
        <v>126</v>
      </c>
      <c r="F125" s="120" t="s">
        <v>538</v>
      </c>
      <c r="J125" s="121">
        <f>BK125</f>
        <v>0</v>
      </c>
      <c r="L125" s="111"/>
      <c r="M125" s="115"/>
      <c r="P125" s="116">
        <f>SUM(P126:P129)</f>
        <v>0</v>
      </c>
      <c r="R125" s="116">
        <f>SUM(R126:R129)</f>
        <v>0</v>
      </c>
      <c r="T125" s="117">
        <f>SUM(T126:T129)</f>
        <v>0</v>
      </c>
      <c r="AR125" s="112" t="s">
        <v>79</v>
      </c>
      <c r="AT125" s="118" t="s">
        <v>70</v>
      </c>
      <c r="AU125" s="118" t="s">
        <v>81</v>
      </c>
      <c r="AY125" s="112" t="s">
        <v>125</v>
      </c>
      <c r="BK125" s="119">
        <f>SUM(BK126:BK129)</f>
        <v>0</v>
      </c>
    </row>
    <row r="126" spans="2:65" s="1" customFormat="1" ht="16.5" customHeight="1" x14ac:dyDescent="0.2">
      <c r="B126" s="122"/>
      <c r="C126" s="123" t="s">
        <v>79</v>
      </c>
      <c r="D126" s="123" t="s">
        <v>128</v>
      </c>
      <c r="E126" s="124" t="s">
        <v>512</v>
      </c>
      <c r="F126" s="125" t="s">
        <v>539</v>
      </c>
      <c r="G126" s="126" t="s">
        <v>154</v>
      </c>
      <c r="H126" s="127">
        <v>10</v>
      </c>
      <c r="I126" s="128"/>
      <c r="J126" s="128">
        <f>ROUND(I126*H126,2)</f>
        <v>0</v>
      </c>
      <c r="K126" s="129"/>
      <c r="L126" s="26"/>
      <c r="M126" s="130" t="s">
        <v>1</v>
      </c>
      <c r="N126" s="131" t="s">
        <v>36</v>
      </c>
      <c r="O126" s="132">
        <v>0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132</v>
      </c>
      <c r="AT126" s="134" t="s">
        <v>128</v>
      </c>
      <c r="AU126" s="134" t="s">
        <v>138</v>
      </c>
      <c r="AY126" s="14" t="s">
        <v>125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4" t="s">
        <v>79</v>
      </c>
      <c r="BK126" s="135">
        <f>ROUND(I126*H126,2)</f>
        <v>0</v>
      </c>
      <c r="BL126" s="14" t="s">
        <v>132</v>
      </c>
      <c r="BM126" s="134" t="s">
        <v>81</v>
      </c>
    </row>
    <row r="127" spans="2:65" s="1" customFormat="1" ht="19.5" x14ac:dyDescent="0.2">
      <c r="B127" s="26"/>
      <c r="D127" s="136" t="s">
        <v>133</v>
      </c>
      <c r="F127" s="137" t="s">
        <v>540</v>
      </c>
      <c r="L127" s="26"/>
      <c r="M127" s="138"/>
      <c r="T127" s="50"/>
      <c r="AT127" s="14" t="s">
        <v>133</v>
      </c>
      <c r="AU127" s="14" t="s">
        <v>138</v>
      </c>
    </row>
    <row r="128" spans="2:65" s="1" customFormat="1" ht="16.5" customHeight="1" x14ac:dyDescent="0.2">
      <c r="B128" s="122"/>
      <c r="C128" s="123" t="s">
        <v>81</v>
      </c>
      <c r="D128" s="123" t="s">
        <v>128</v>
      </c>
      <c r="E128" s="124" t="s">
        <v>517</v>
      </c>
      <c r="F128" s="125" t="s">
        <v>541</v>
      </c>
      <c r="G128" s="126" t="s">
        <v>154</v>
      </c>
      <c r="H128" s="127">
        <v>12</v>
      </c>
      <c r="I128" s="128"/>
      <c r="J128" s="128">
        <f>ROUND(I128*H128,2)</f>
        <v>0</v>
      </c>
      <c r="K128" s="129"/>
      <c r="L128" s="26"/>
      <c r="M128" s="130" t="s">
        <v>1</v>
      </c>
      <c r="N128" s="131" t="s">
        <v>36</v>
      </c>
      <c r="O128" s="132">
        <v>0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132</v>
      </c>
      <c r="AT128" s="134" t="s">
        <v>128</v>
      </c>
      <c r="AU128" s="134" t="s">
        <v>138</v>
      </c>
      <c r="AY128" s="14" t="s">
        <v>125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4" t="s">
        <v>79</v>
      </c>
      <c r="BK128" s="135">
        <f>ROUND(I128*H128,2)</f>
        <v>0</v>
      </c>
      <c r="BL128" s="14" t="s">
        <v>132</v>
      </c>
      <c r="BM128" s="134" t="s">
        <v>132</v>
      </c>
    </row>
    <row r="129" spans="2:65" s="1" customFormat="1" ht="19.5" x14ac:dyDescent="0.2">
      <c r="B129" s="26"/>
      <c r="D129" s="136" t="s">
        <v>133</v>
      </c>
      <c r="F129" s="137" t="s">
        <v>542</v>
      </c>
      <c r="L129" s="26"/>
      <c r="M129" s="138"/>
      <c r="T129" s="50"/>
      <c r="AT129" s="14" t="s">
        <v>133</v>
      </c>
      <c r="AU129" s="14" t="s">
        <v>138</v>
      </c>
    </row>
    <row r="130" spans="2:65" s="11" customFormat="1" ht="20.85" customHeight="1" x14ac:dyDescent="0.2">
      <c r="B130" s="111"/>
      <c r="D130" s="112" t="s">
        <v>70</v>
      </c>
      <c r="E130" s="120" t="s">
        <v>456</v>
      </c>
      <c r="F130" s="120" t="s">
        <v>543</v>
      </c>
      <c r="J130" s="121">
        <f>BK130</f>
        <v>0</v>
      </c>
      <c r="L130" s="111"/>
      <c r="M130" s="115"/>
      <c r="P130" s="116">
        <f>SUM(P131:P133)</f>
        <v>0</v>
      </c>
      <c r="R130" s="116">
        <f>SUM(R131:R133)</f>
        <v>0</v>
      </c>
      <c r="T130" s="117">
        <f>SUM(T131:T133)</f>
        <v>0</v>
      </c>
      <c r="AR130" s="112" t="s">
        <v>79</v>
      </c>
      <c r="AT130" s="118" t="s">
        <v>70</v>
      </c>
      <c r="AU130" s="118" t="s">
        <v>81</v>
      </c>
      <c r="AY130" s="112" t="s">
        <v>125</v>
      </c>
      <c r="BK130" s="119">
        <f>SUM(BK131:BK133)</f>
        <v>0</v>
      </c>
    </row>
    <row r="131" spans="2:65" s="1" customFormat="1" ht="16.5" customHeight="1" x14ac:dyDescent="0.2">
      <c r="B131" s="122"/>
      <c r="C131" s="123" t="s">
        <v>138</v>
      </c>
      <c r="D131" s="123" t="s">
        <v>128</v>
      </c>
      <c r="E131" s="124" t="s">
        <v>521</v>
      </c>
      <c r="F131" s="125" t="s">
        <v>544</v>
      </c>
      <c r="G131" s="126" t="s">
        <v>154</v>
      </c>
      <c r="H131" s="127">
        <v>6</v>
      </c>
      <c r="I131" s="128"/>
      <c r="J131" s="128">
        <f>ROUND(I131*H131,2)</f>
        <v>0</v>
      </c>
      <c r="K131" s="129"/>
      <c r="L131" s="26"/>
      <c r="M131" s="130" t="s">
        <v>1</v>
      </c>
      <c r="N131" s="131" t="s">
        <v>36</v>
      </c>
      <c r="O131" s="132">
        <v>0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132</v>
      </c>
      <c r="AT131" s="134" t="s">
        <v>128</v>
      </c>
      <c r="AU131" s="134" t="s">
        <v>138</v>
      </c>
      <c r="AY131" s="14" t="s">
        <v>125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4" t="s">
        <v>79</v>
      </c>
      <c r="BK131" s="135">
        <f>ROUND(I131*H131,2)</f>
        <v>0</v>
      </c>
      <c r="BL131" s="14" t="s">
        <v>132</v>
      </c>
      <c r="BM131" s="134" t="s">
        <v>141</v>
      </c>
    </row>
    <row r="132" spans="2:65" s="1" customFormat="1" ht="19.5" x14ac:dyDescent="0.2">
      <c r="B132" s="26"/>
      <c r="D132" s="136" t="s">
        <v>133</v>
      </c>
      <c r="F132" s="137" t="s">
        <v>545</v>
      </c>
      <c r="L132" s="26"/>
      <c r="M132" s="138"/>
      <c r="T132" s="50"/>
      <c r="AT132" s="14" t="s">
        <v>133</v>
      </c>
      <c r="AU132" s="14" t="s">
        <v>138</v>
      </c>
    </row>
    <row r="133" spans="2:65" s="1" customFormat="1" ht="16.5" customHeight="1" x14ac:dyDescent="0.2">
      <c r="B133" s="122"/>
      <c r="C133" s="123" t="s">
        <v>132</v>
      </c>
      <c r="D133" s="123" t="s">
        <v>128</v>
      </c>
      <c r="E133" s="124" t="s">
        <v>525</v>
      </c>
      <c r="F133" s="125" t="s">
        <v>526</v>
      </c>
      <c r="G133" s="126" t="s">
        <v>154</v>
      </c>
      <c r="H133" s="127">
        <v>1</v>
      </c>
      <c r="I133" s="128"/>
      <c r="J133" s="128">
        <f>ROUND(I133*H133,2)</f>
        <v>0</v>
      </c>
      <c r="K133" s="129"/>
      <c r="L133" s="26"/>
      <c r="M133" s="130" t="s">
        <v>1</v>
      </c>
      <c r="N133" s="131" t="s">
        <v>36</v>
      </c>
      <c r="O133" s="132">
        <v>0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132</v>
      </c>
      <c r="AT133" s="134" t="s">
        <v>128</v>
      </c>
      <c r="AU133" s="134" t="s">
        <v>138</v>
      </c>
      <c r="AY133" s="14" t="s">
        <v>125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4" t="s">
        <v>79</v>
      </c>
      <c r="BK133" s="135">
        <f>ROUND(I133*H133,2)</f>
        <v>0</v>
      </c>
      <c r="BL133" s="14" t="s">
        <v>132</v>
      </c>
      <c r="BM133" s="134" t="s">
        <v>145</v>
      </c>
    </row>
    <row r="134" spans="2:65" s="11" customFormat="1" ht="20.85" customHeight="1" x14ac:dyDescent="0.2">
      <c r="B134" s="111"/>
      <c r="D134" s="112" t="s">
        <v>70</v>
      </c>
      <c r="E134" s="120" t="s">
        <v>361</v>
      </c>
      <c r="F134" s="120" t="s">
        <v>546</v>
      </c>
      <c r="J134" s="121">
        <f>BK134</f>
        <v>0</v>
      </c>
      <c r="L134" s="111"/>
      <c r="M134" s="115"/>
      <c r="P134" s="116">
        <f>SUM(P135:P137)</f>
        <v>0</v>
      </c>
      <c r="R134" s="116">
        <f>SUM(R135:R137)</f>
        <v>0</v>
      </c>
      <c r="T134" s="117">
        <f>SUM(T135:T137)</f>
        <v>0</v>
      </c>
      <c r="AR134" s="112" t="s">
        <v>79</v>
      </c>
      <c r="AT134" s="118" t="s">
        <v>70</v>
      </c>
      <c r="AU134" s="118" t="s">
        <v>81</v>
      </c>
      <c r="AY134" s="112" t="s">
        <v>125</v>
      </c>
      <c r="BK134" s="119">
        <f>SUM(BK135:BK137)</f>
        <v>0</v>
      </c>
    </row>
    <row r="135" spans="2:65" s="1" customFormat="1" ht="16.5" customHeight="1" x14ac:dyDescent="0.2">
      <c r="B135" s="122"/>
      <c r="C135" s="123" t="s">
        <v>147</v>
      </c>
      <c r="D135" s="123" t="s">
        <v>128</v>
      </c>
      <c r="E135" s="124" t="s">
        <v>527</v>
      </c>
      <c r="F135" s="125" t="s">
        <v>547</v>
      </c>
      <c r="G135" s="126" t="s">
        <v>154</v>
      </c>
      <c r="H135" s="127">
        <v>10</v>
      </c>
      <c r="I135" s="128"/>
      <c r="J135" s="128">
        <f>ROUND(I135*H135,2)</f>
        <v>0</v>
      </c>
      <c r="K135" s="129"/>
      <c r="L135" s="26"/>
      <c r="M135" s="130" t="s">
        <v>1</v>
      </c>
      <c r="N135" s="131" t="s">
        <v>36</v>
      </c>
      <c r="O135" s="132">
        <v>0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132</v>
      </c>
      <c r="AT135" s="134" t="s">
        <v>128</v>
      </c>
      <c r="AU135" s="134" t="s">
        <v>138</v>
      </c>
      <c r="AY135" s="14" t="s">
        <v>125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4" t="s">
        <v>79</v>
      </c>
      <c r="BK135" s="135">
        <f>ROUND(I135*H135,2)</f>
        <v>0</v>
      </c>
      <c r="BL135" s="14" t="s">
        <v>132</v>
      </c>
      <c r="BM135" s="134" t="s">
        <v>150</v>
      </c>
    </row>
    <row r="136" spans="2:65" s="1" customFormat="1" ht="19.5" x14ac:dyDescent="0.2">
      <c r="B136" s="26"/>
      <c r="D136" s="136" t="s">
        <v>133</v>
      </c>
      <c r="F136" s="137" t="s">
        <v>548</v>
      </c>
      <c r="L136" s="26"/>
      <c r="M136" s="138"/>
      <c r="T136" s="50"/>
      <c r="AT136" s="14" t="s">
        <v>133</v>
      </c>
      <c r="AU136" s="14" t="s">
        <v>138</v>
      </c>
    </row>
    <row r="137" spans="2:65" s="1" customFormat="1" ht="16.5" customHeight="1" x14ac:dyDescent="0.2">
      <c r="B137" s="122"/>
      <c r="C137" s="123" t="s">
        <v>141</v>
      </c>
      <c r="D137" s="123" t="s">
        <v>128</v>
      </c>
      <c r="E137" s="124" t="s">
        <v>549</v>
      </c>
      <c r="F137" s="125" t="s">
        <v>550</v>
      </c>
      <c r="G137" s="126" t="s">
        <v>196</v>
      </c>
      <c r="H137" s="127">
        <v>1</v>
      </c>
      <c r="I137" s="128"/>
      <c r="J137" s="128">
        <f>ROUND(I137*H137,2)</f>
        <v>0</v>
      </c>
      <c r="K137" s="129"/>
      <c r="L137" s="26"/>
      <c r="M137" s="130" t="s">
        <v>1</v>
      </c>
      <c r="N137" s="131" t="s">
        <v>36</v>
      </c>
      <c r="O137" s="132">
        <v>0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132</v>
      </c>
      <c r="AT137" s="134" t="s">
        <v>128</v>
      </c>
      <c r="AU137" s="134" t="s">
        <v>138</v>
      </c>
      <c r="AY137" s="14" t="s">
        <v>125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4" t="s">
        <v>79</v>
      </c>
      <c r="BK137" s="135">
        <f>ROUND(I137*H137,2)</f>
        <v>0</v>
      </c>
      <c r="BL137" s="14" t="s">
        <v>132</v>
      </c>
      <c r="BM137" s="134" t="s">
        <v>8</v>
      </c>
    </row>
    <row r="138" spans="2:65" s="11" customFormat="1" ht="20.85" customHeight="1" x14ac:dyDescent="0.2">
      <c r="B138" s="111"/>
      <c r="D138" s="112" t="s">
        <v>70</v>
      </c>
      <c r="E138" s="120" t="s">
        <v>251</v>
      </c>
      <c r="F138" s="120" t="s">
        <v>551</v>
      </c>
      <c r="J138" s="121">
        <f>BK138</f>
        <v>0</v>
      </c>
      <c r="L138" s="111"/>
      <c r="M138" s="115"/>
      <c r="P138" s="116">
        <f>P139</f>
        <v>0</v>
      </c>
      <c r="R138" s="116">
        <f>R139</f>
        <v>0</v>
      </c>
      <c r="T138" s="117">
        <f>T139</f>
        <v>0</v>
      </c>
      <c r="AR138" s="112" t="s">
        <v>81</v>
      </c>
      <c r="AT138" s="118" t="s">
        <v>70</v>
      </c>
      <c r="AU138" s="118" t="s">
        <v>81</v>
      </c>
      <c r="AY138" s="112" t="s">
        <v>125</v>
      </c>
      <c r="BK138" s="119">
        <f>BK139</f>
        <v>0</v>
      </c>
    </row>
    <row r="139" spans="2:65" s="1" customFormat="1" ht="24.2" customHeight="1" x14ac:dyDescent="0.2">
      <c r="B139" s="122"/>
      <c r="C139" s="123" t="s">
        <v>155</v>
      </c>
      <c r="D139" s="123" t="s">
        <v>128</v>
      </c>
      <c r="E139" s="124" t="s">
        <v>552</v>
      </c>
      <c r="F139" s="125" t="s">
        <v>553</v>
      </c>
      <c r="G139" s="126" t="s">
        <v>249</v>
      </c>
      <c r="H139" s="127">
        <v>366.72</v>
      </c>
      <c r="I139" s="128"/>
      <c r="J139" s="128">
        <f>ROUND(I139*H139,2)</f>
        <v>0</v>
      </c>
      <c r="K139" s="129"/>
      <c r="L139" s="26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34" t="s">
        <v>161</v>
      </c>
      <c r="AT139" s="134" t="s">
        <v>128</v>
      </c>
      <c r="AU139" s="134" t="s">
        <v>138</v>
      </c>
      <c r="AY139" s="14" t="s">
        <v>125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4" t="s">
        <v>79</v>
      </c>
      <c r="BK139" s="135">
        <f>ROUND(I139*H139,2)</f>
        <v>0</v>
      </c>
      <c r="BL139" s="14" t="s">
        <v>161</v>
      </c>
      <c r="BM139" s="134" t="s">
        <v>554</v>
      </c>
    </row>
    <row r="140" spans="2:65" s="1" customFormat="1" ht="6.95" customHeight="1" x14ac:dyDescent="0.2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26"/>
    </row>
  </sheetData>
  <autoFilter ref="C121:K13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view="pageBreakPreview" topLeftCell="A61" zoomScaleNormal="100" zoomScaleSheetLayoutView="100" workbookViewId="0">
      <selection activeCell="I22" sqref="I22:AO2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1640625" customWidth="1"/>
  </cols>
  <sheetData>
    <row r="2" spans="2:10" ht="36.950000000000003" customHeight="1" x14ac:dyDescent="0.25">
      <c r="B2" s="165" t="s">
        <v>588</v>
      </c>
    </row>
    <row r="3" spans="2:10" ht="6.95" customHeight="1" x14ac:dyDescent="0.2"/>
    <row r="4" spans="2:10" ht="24.95" customHeight="1" x14ac:dyDescent="0.2">
      <c r="D4" s="18"/>
    </row>
    <row r="5" spans="2:10" ht="6.95" customHeight="1" x14ac:dyDescent="0.2"/>
    <row r="6" spans="2:10" ht="12" customHeight="1" x14ac:dyDescent="0.2">
      <c r="D6" s="23"/>
    </row>
    <row r="7" spans="2:10" ht="16.5" customHeight="1" x14ac:dyDescent="0.2">
      <c r="E7" s="203"/>
      <c r="F7" s="204"/>
      <c r="G7" s="204"/>
      <c r="H7" s="204"/>
    </row>
    <row r="8" spans="2:10" s="1" customFormat="1" ht="12" customHeight="1" x14ac:dyDescent="0.2">
      <c r="D8" s="23"/>
    </row>
    <row r="9" spans="2:10" s="1" customFormat="1" ht="16.5" customHeight="1" x14ac:dyDescent="0.2">
      <c r="E9" s="166"/>
      <c r="F9" s="202"/>
      <c r="G9" s="202"/>
      <c r="H9" s="202"/>
    </row>
    <row r="10" spans="2:10" s="1" customFormat="1" x14ac:dyDescent="0.2"/>
    <row r="11" spans="2:10" s="1" customFormat="1" ht="12" customHeight="1" x14ac:dyDescent="0.2">
      <c r="D11" s="23"/>
      <c r="F11" s="21"/>
      <c r="I11" s="23"/>
      <c r="J11" s="21"/>
    </row>
    <row r="12" spans="2:10" s="1" customFormat="1" ht="12" customHeight="1" x14ac:dyDescent="0.2">
      <c r="D12" s="23"/>
      <c r="F12" s="21"/>
      <c r="I12" s="23"/>
      <c r="J12" s="46"/>
    </row>
    <row r="13" spans="2:10" s="1" customFormat="1" ht="6.95" customHeight="1" x14ac:dyDescent="0.2"/>
  </sheetData>
  <mergeCells count="2">
    <mergeCell ref="E7:H7"/>
    <mergeCell ref="E9:H9"/>
  </mergeCell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2A0D7A12D8D549A90E4610E9A2AD7F" ma:contentTypeVersion="4" ma:contentTypeDescription="Vytvoří nový dokument" ma:contentTypeScope="" ma:versionID="93657796ad66ec9afe02a81fd4238ffc">
  <xsd:schema xmlns:xsd="http://www.w3.org/2001/XMLSchema" xmlns:xs="http://www.w3.org/2001/XMLSchema" xmlns:p="http://schemas.microsoft.com/office/2006/metadata/properties" xmlns:ns2="4c833c57-6e2c-4788-83c6-e96b9d5c0e51" targetNamespace="http://schemas.microsoft.com/office/2006/metadata/properties" ma:root="true" ma:fieldsID="516ba21f07c421151d6d9562803d5503" ns2:_="">
    <xsd:import namespace="4c833c57-6e2c-4788-83c6-e96b9d5c0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33c57-6e2c-4788-83c6-e96b9d5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EAC843-8764-4B8E-9EDC-9C23E7ABA62C}"/>
</file>

<file path=customXml/itemProps2.xml><?xml version="1.0" encoding="utf-8"?>
<ds:datastoreItem xmlns:ds="http://schemas.openxmlformats.org/officeDocument/2006/customXml" ds:itemID="{BFC2C066-2C27-4347-B04E-074F3E982E1A}"/>
</file>

<file path=customXml/itemProps3.xml><?xml version="1.0" encoding="utf-8"?>
<ds:datastoreItem xmlns:ds="http://schemas.openxmlformats.org/officeDocument/2006/customXml" ds:itemID="{180EA69A-7E9B-4A29-86CF-4FB74A6DD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Stavební práce</vt:lpstr>
      <vt:lpstr>02 - Elektro silno</vt:lpstr>
      <vt:lpstr>03 - Elektro slabo</vt:lpstr>
      <vt:lpstr>04 Příloha - třídění odpadů </vt:lpstr>
      <vt:lpstr>'01 - Stavební práce'!Názvy_tisku</vt:lpstr>
      <vt:lpstr>'02 - Elektro silno'!Názvy_tisku</vt:lpstr>
      <vt:lpstr>'03 - Elektro slabo'!Názvy_tisku</vt:lpstr>
      <vt:lpstr>'Rekapitulace stavby'!Názvy_tisku</vt:lpstr>
      <vt:lpstr>'01 - Stavební práce'!Oblast_tisku</vt:lpstr>
      <vt:lpstr>'02 - Elektro silno'!Oblast_tisku</vt:lpstr>
      <vt:lpstr>'03 - Elektro slabo'!Oblast_tisku</vt:lpstr>
      <vt:lpstr>'04 Příloha - třídění odpadů 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Erik Advice</cp:lastModifiedBy>
  <cp:lastPrinted>2024-09-16T10:31:43Z</cp:lastPrinted>
  <dcterms:created xsi:type="dcterms:W3CDTF">2024-05-01T17:10:28Z</dcterms:created>
  <dcterms:modified xsi:type="dcterms:W3CDTF">2024-09-17T11:14:12Z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0x010100822A0D7A12D8D549A90E4610E9A2AD7F</vt:lpwstr>
  </property>
</Properties>
</file>