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a177a407ca7763/NPO/FinTech/Final 15_8_2024/"/>
    </mc:Choice>
  </mc:AlternateContent>
  <xr:revisionPtr revIDLastSave="3" documentId="8_{E992481D-0238-4AF9-91BD-B23E9F598CCD}" xr6:coauthVersionLast="45" xr6:coauthVersionMax="45" xr10:uidLastSave="{151612B1-7992-4E18-9448-11BC035F1D54}"/>
  <bookViews>
    <workbookView xWindow="-110" yWindow="-110" windowWidth="25820" windowHeight="14020" tabRatio="500" activeTab="1" xr2:uid="{00000000-000D-0000-FFFF-FFFF00000000}"/>
  </bookViews>
  <sheets>
    <sheet name="Rekapitulace " sheetId="1" r:id="rId1"/>
    <sheet name="AV-IT technika" sheetId="2" r:id="rId2"/>
  </sheets>
  <definedNames>
    <definedName name="_xlnm.Print_Titles" localSheetId="0">'Rekapitulace '!$50:$50</definedName>
    <definedName name="_xlnm.Print_Area" localSheetId="0">'Rekapitulace '!$D$4:$AO$35,'Rekapitulace '!$C$41:$AQ$54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2" l="1"/>
  <c r="F7" i="2"/>
  <c r="F2" i="2" l="1"/>
  <c r="F9" i="2" l="1"/>
  <c r="F6" i="2"/>
  <c r="F5" i="2"/>
  <c r="F4" i="2"/>
  <c r="F3" i="2"/>
  <c r="AT53" i="1"/>
  <c r="BD52" i="1"/>
  <c r="W32" i="1" s="1"/>
  <c r="BC52" i="1"/>
  <c r="W31" i="1" s="1"/>
  <c r="BB52" i="1"/>
  <c r="W30" i="1" s="1"/>
  <c r="BA52" i="1"/>
  <c r="W29" i="1" s="1"/>
  <c r="AZ52" i="1"/>
  <c r="AV52" i="1" s="1"/>
  <c r="AU52" i="1"/>
  <c r="AS52" i="1"/>
  <c r="AM48" i="1"/>
  <c r="L48" i="1"/>
  <c r="AM47" i="1"/>
  <c r="L47" i="1"/>
  <c r="AM45" i="1"/>
  <c r="L45" i="1"/>
  <c r="L43" i="1"/>
  <c r="AW52" i="1" l="1"/>
  <c r="AK29" i="1" s="1"/>
  <c r="AX52" i="1"/>
  <c r="AY52" i="1"/>
  <c r="F10" i="2"/>
  <c r="AG53" i="1" s="1"/>
  <c r="AT52" i="1"/>
  <c r="AN53" i="1" l="1"/>
  <c r="AK25" i="1"/>
  <c r="W28" i="1" s="1"/>
  <c r="AK28" i="1" s="1"/>
  <c r="AN52" i="1" s="1"/>
  <c r="AG52" i="1" l="1"/>
  <c r="AK34" i="1"/>
</calcChain>
</file>

<file path=xl/sharedStrings.xml><?xml version="1.0" encoding="utf-8"?>
<sst xmlns="http://schemas.openxmlformats.org/spreadsheetml/2006/main" count="136" uniqueCount="102">
  <si>
    <t>Export Komplet</t>
  </si>
  <si>
    <t>2.0</t>
  </si>
  <si>
    <t>False</t>
  </si>
  <si>
    <t>{4e08a810-c6f3-41f0-80e4-616017eabe0d}</t>
  </si>
  <si>
    <t>&gt;&gt;  skryté sloupce  &lt;&lt;</t>
  </si>
  <si>
    <t>0,01</t>
  </si>
  <si>
    <t>21</t>
  </si>
  <si>
    <t>15</t>
  </si>
  <si>
    <t xml:space="preserve">REKAPITULACE </t>
  </si>
  <si>
    <t>v ---  níže se nacházejí doplnkové a pomocné údaje k sestavám  --- v</t>
  </si>
  <si>
    <t>0,001</t>
  </si>
  <si>
    <t>Stavba:</t>
  </si>
  <si>
    <t>FinTech laboratoř - úpravy interiéru místnosti č. RB 336 - vybevení interiéru</t>
  </si>
  <si>
    <t>KSO:</t>
  </si>
  <si>
    <t>CC-CZ:</t>
  </si>
  <si>
    <t>Místo:</t>
  </si>
  <si>
    <t xml:space="preserve"> </t>
  </si>
  <si>
    <t>Datum:</t>
  </si>
  <si>
    <t>Zadavatel:</t>
  </si>
  <si>
    <t>IČ:</t>
  </si>
  <si>
    <t xml:space="preserve">VŠE </t>
  </si>
  <si>
    <t>DIČ:</t>
  </si>
  <si>
    <t>Zhotovitel:</t>
  </si>
  <si>
    <t>Projektant:</t>
  </si>
  <si>
    <t>Ing. arch. Robert Hofman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</si>
  <si>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</si>
  <si>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</si>
  <si>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</si>
  <si>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</si>
  <si>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</si>
  <si>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</si>
  <si>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</si>
  <si>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</si>
  <si>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</si>
  <si>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</si>
  <si>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</si>
  <si>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</si>
  <si>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</si>
  <si>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</si>
  <si>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</si>
  <si>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</si>
  <si>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IT A AV VYBAVENÍ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</si>
  <si>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</si>
  <si>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</si>
  <si>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</si>
  <si>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</si>
  <si>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</si>
  <si>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</si>
  <si>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</si>
  <si>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</si>
  <si>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</si>
  <si>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</si>
  <si>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</si>
  <si>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</si>
  <si>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</si>
  <si>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</si>
  <si>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</si>
  <si>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</si>
  <si>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</si>
  <si>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</si>
  <si>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</si>
  <si>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</si>
  <si>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</si>
  <si>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</si>
  <si>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</si>
  <si>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</si>
  <si>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</si>
  <si>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IT A AV TECHNIKA</t>
  </si>
  <si>
    <t>STA</t>
  </si>
  <si>
    <t>1</t>
  </si>
  <si>
    <t>{c6e48354-b60c-4f8e-bbf9-b99812f3064f}</t>
  </si>
  <si>
    <t>2</t>
  </si>
  <si>
    <t>položka</t>
  </si>
  <si>
    <t>specifikace pro zadání</t>
  </si>
  <si>
    <t>rozměry</t>
  </si>
  <si>
    <t>ks</t>
  </si>
  <si>
    <t>cena za ks bez DPH</t>
  </si>
  <si>
    <t>cena celkem bez DPH</t>
  </si>
  <si>
    <t>Stanice</t>
  </si>
  <si>
    <r>
      <rPr>
        <b/>
        <sz val="11"/>
        <color rgb="FF000000"/>
        <rFont val="Calibri"/>
        <family val="2"/>
        <charset val="238"/>
      </rPr>
      <t>Stanice:
CPU</t>
    </r>
    <r>
      <rPr>
        <sz val="11"/>
        <color rgb="FF000000"/>
        <rFont val="Calibri"/>
        <family val="2"/>
        <charset val="238"/>
      </rPr>
      <t xml:space="preserve">: min. 8 jádrové/16 vláknové CPU (min. 17 000 b. dle cpubenchmark.net)
</t>
    </r>
    <r>
      <rPr>
        <b/>
        <sz val="11"/>
        <color rgb="FF000000"/>
        <rFont val="Calibri"/>
        <family val="2"/>
        <charset val="238"/>
      </rPr>
      <t>RAM</t>
    </r>
    <r>
      <rPr>
        <sz val="11"/>
        <color rgb="FF000000"/>
        <rFont val="Calibri"/>
        <family val="2"/>
        <charset val="238"/>
      </rPr>
      <t xml:space="preserve">: 32 GB RAM + 2 volné DIMM sloty (rozšiřitelné na min. 128 GB RAM)
</t>
    </r>
    <r>
      <rPr>
        <b/>
        <sz val="11"/>
        <color rgb="FF000000"/>
        <rFont val="Calibri"/>
        <family val="2"/>
        <charset val="238"/>
      </rPr>
      <t>Úložiště</t>
    </r>
    <r>
      <rPr>
        <sz val="11"/>
        <color rgb="FF000000"/>
        <rFont val="Calibri"/>
        <family val="2"/>
        <charset val="238"/>
      </rPr>
      <t xml:space="preserve">: 512 GB M.2 SSD PCIe NVMe + min. 2x volný slot na 2,5" nebo 3,5" disk
</t>
    </r>
    <r>
      <rPr>
        <b/>
        <sz val="11"/>
        <color rgb="FF000000"/>
        <rFont val="Calibri"/>
        <family val="2"/>
        <charset val="238"/>
      </rPr>
      <t>GPU</t>
    </r>
    <r>
      <rPr>
        <sz val="11"/>
        <color rgb="FF000000"/>
        <rFont val="Calibri"/>
        <family val="2"/>
        <charset val="238"/>
      </rPr>
      <t xml:space="preserve">: dedikovaná GPU s min. 2GB vlastní paměti a výkonem min. 3 500 b. dle videocardbenchmark.net
</t>
    </r>
    <r>
      <rPr>
        <b/>
        <sz val="11"/>
        <color rgb="FF000000"/>
        <rFont val="Calibri"/>
        <family val="2"/>
        <charset val="238"/>
      </rPr>
      <t>Rozhraní</t>
    </r>
    <r>
      <rPr>
        <sz val="11"/>
        <color rgb="FF000000"/>
        <rFont val="Calibri"/>
        <family val="2"/>
        <charset val="238"/>
      </rPr>
      <t xml:space="preserve">: 1x USB-C; 10x USB-A (z toho min. 4x vpředu skříně) 4x grafický výstup (na dedikované GPU); 1x 1Gbit LAN (RJ-45)
</t>
    </r>
    <r>
      <rPr>
        <b/>
        <sz val="11"/>
        <color rgb="FF000000"/>
        <rFont val="Calibri"/>
        <family val="2"/>
        <charset val="238"/>
      </rPr>
      <t>Case</t>
    </r>
    <r>
      <rPr>
        <sz val="11"/>
        <color rgb="FF000000"/>
        <rFont val="Calibri"/>
        <family val="2"/>
        <charset val="238"/>
      </rPr>
      <t xml:space="preserve">: tower/full tower; rozměry max. 280 × 480 × 480 mm (š x h x v)
</t>
    </r>
    <r>
      <rPr>
        <b/>
        <sz val="11"/>
        <color rgb="FF000000"/>
        <rFont val="Calibri"/>
        <family val="2"/>
        <charset val="238"/>
      </rPr>
      <t>Výbava</t>
    </r>
    <r>
      <rPr>
        <sz val="11"/>
        <color rgb="FF000000"/>
        <rFont val="Calibri"/>
        <family val="2"/>
        <charset val="238"/>
      </rPr>
      <t>: USB klávesnice+myš, slot na bezpečnostní zámek, TPM 2.0, OS Win 10/11</t>
    </r>
  </si>
  <si>
    <t xml:space="preserve">max. 280 × 480 × 480 mm (š x h x v)
</t>
  </si>
  <si>
    <t>Monitor</t>
  </si>
  <si>
    <r>
      <rPr>
        <b/>
        <sz val="11"/>
        <color rgb="FF000000"/>
        <rFont val="Calibri"/>
        <family val="2"/>
        <charset val="238"/>
      </rPr>
      <t>Monitor</t>
    </r>
    <r>
      <rPr>
        <sz val="11"/>
        <color rgb="FF000000"/>
        <rFont val="Calibri"/>
        <family val="2"/>
        <charset val="238"/>
      </rPr>
      <t>:
LED monitor, prohnutý, 34,14", IPS, 3440x1440@60 Hz, 21:9, 1000:1, 8ms, 300cd/m2, 1x HDMI, 1x DisplayPort, 2x USB typ C, 3x USB, RJ-45, kamera, repro, 3YNBD</t>
    </r>
  </si>
  <si>
    <t>Stanice pro výpočty</t>
  </si>
  <si>
    <t>LCD Zobrazovač</t>
  </si>
  <si>
    <t>CELKEM BEZ DPH</t>
  </si>
  <si>
    <t>Návod na vyplnění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</si>
  <si>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</si>
  <si>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Kompletace dodávky, montáž a zprovoznění</t>
  </si>
  <si>
    <t>Vesa držák</t>
  </si>
  <si>
    <t>Switch</t>
  </si>
  <si>
    <t>Název zařízení/product number</t>
  </si>
  <si>
    <t xml:space="preserve">
</t>
  </si>
  <si>
    <t>HDMI - USB Extender over LAN</t>
  </si>
  <si>
    <t xml:space="preserve">KVM Switch - přepínač, HDMI, 4 vstupy na 2 výstupy současně, ovládání pomocí dálkového ovladače nebo dvou tlačítek na přepínači a  automatické přepínání </t>
  </si>
  <si>
    <t>Velkoformátový displej dotykový minimálně 86", 4K 3840 × 2160, IPS, 16:9, 8 ms, 10bit, 350 cd/m2, kontrast 1200:1, HDMI 2.0, VGA, USB, LAN, antireflexní povrch displeje, repro, VESA, OS Android včetně montáže</t>
  </si>
  <si>
    <t>Držák na velkoformátový display 60" až 100", nástěnný, VESA 200×200, 300×300, 400×200, 400×400, 600×400, 800×400, 800×600 a 900×600, nosnost 100kg, plně kompatibilní s nabízeným LCD zobrazovačem včetně montáže</t>
  </si>
  <si>
    <t>max 240 x 604 x 566 mm (š x h x v)</t>
  </si>
  <si>
    <t>max 1990 x 1230 x 140 mm</t>
  </si>
  <si>
    <t xml:space="preserve">
Extender HDMI s USB na 150m over LAN, bez zpoždění
Zařízení umožňuje po jednom síťovém kabelu bez zpoždění přenést HDMI obraz 4K a FULL HD 1080p signál a současně připojení USB periferií až na vzdálenost 150m. </t>
  </si>
  <si>
    <r>
      <rPr>
        <b/>
        <sz val="11"/>
        <color rgb="FF000000"/>
        <rFont val="Calibri"/>
        <family val="2"/>
        <charset val="238"/>
      </rPr>
      <t xml:space="preserve">Výkonný počítač pro náročné finanční simulace:
CPU: </t>
    </r>
    <r>
      <rPr>
        <sz val="11"/>
        <color rgb="FF000000"/>
        <rFont val="Calibri"/>
        <family val="2"/>
        <charset val="238"/>
      </rPr>
      <t xml:space="preserve">min. 64 jádrové/128 vláknové CPU, 2,7 - 4,5GHz (min. 97 000 b. dle cpubenchmark.net)
</t>
    </r>
    <r>
      <rPr>
        <b/>
        <sz val="11"/>
        <color rgb="FF000000"/>
        <rFont val="Calibri"/>
        <family val="2"/>
        <charset val="238"/>
      </rPr>
      <t xml:space="preserve">CPU chlazení: </t>
    </r>
    <r>
      <rPr>
        <sz val="11"/>
        <color rgb="FF000000"/>
        <rFont val="Calibri"/>
        <family val="2"/>
        <charset val="238"/>
      </rPr>
      <t xml:space="preserve">tichý bezúdržbový vodní chladič s 420mm radiátorem; odfuk vodního chlazení přes horní část šasi
</t>
    </r>
    <r>
      <rPr>
        <b/>
        <sz val="11"/>
        <color rgb="FF000000"/>
        <rFont val="Calibri"/>
        <family val="2"/>
        <charset val="238"/>
      </rPr>
      <t xml:space="preserve">RAM: </t>
    </r>
    <r>
      <rPr>
        <sz val="11"/>
        <color rgb="FF000000"/>
        <rFont val="Calibri"/>
        <family val="2"/>
        <charset val="238"/>
      </rPr>
      <t xml:space="preserve">512 (8x64) GB RAM, 3200MHz, ECC, Registered (rozšiřitelné na min. 2 TB RAM), 
</t>
    </r>
    <r>
      <rPr>
        <b/>
        <sz val="11"/>
        <color rgb="FF000000"/>
        <rFont val="Calibri"/>
        <family val="2"/>
        <charset val="238"/>
      </rPr>
      <t xml:space="preserve">Systémové úložiště: </t>
    </r>
    <r>
      <rPr>
        <sz val="11"/>
        <color rgb="FF000000"/>
        <rFont val="Calibri"/>
        <family val="2"/>
        <charset val="238"/>
      </rPr>
      <t xml:space="preserve">4 TB M.2 SSD PCIe 4.0 NVMe, sekvenční čtení a zápis 7300/6900 MB/s, životnost 4000 TBW
</t>
    </r>
    <r>
      <rPr>
        <b/>
        <sz val="11"/>
        <color rgb="FF000000"/>
        <rFont val="Calibri"/>
        <family val="2"/>
        <charset val="238"/>
      </rPr>
      <t xml:space="preserve">Datové úložiště: </t>
    </r>
    <r>
      <rPr>
        <sz val="11"/>
        <color rgb="FF000000"/>
        <rFont val="Calibri"/>
        <family val="2"/>
        <charset val="238"/>
      </rPr>
      <t xml:space="preserve">8 TB SATA SSD, životnost 2 880 TBW
</t>
    </r>
    <r>
      <rPr>
        <b/>
        <sz val="11"/>
        <color rgb="FF000000"/>
        <rFont val="Calibri"/>
        <family val="2"/>
        <charset val="238"/>
      </rPr>
      <t xml:space="preserve">GPU: </t>
    </r>
    <r>
      <rPr>
        <sz val="11"/>
        <color rgb="FF000000"/>
        <rFont val="Calibri"/>
        <family val="2"/>
        <charset val="238"/>
      </rPr>
      <t xml:space="preserve">2x GPU s min. 24 GB vlastní paměti a výkonem min. 38 000 b. dle videocardbenchmark.net
</t>
    </r>
    <r>
      <rPr>
        <b/>
        <sz val="11"/>
        <color rgb="FF000000"/>
        <rFont val="Calibri"/>
        <family val="2"/>
        <charset val="238"/>
      </rPr>
      <t xml:space="preserve">Rozhraní: </t>
    </r>
    <r>
      <rPr>
        <sz val="11"/>
        <color rgb="FF000000"/>
        <rFont val="Calibri"/>
        <family val="2"/>
        <charset val="238"/>
      </rPr>
      <t xml:space="preserve">2x USB-C (z toho min. 1x vpředu skříně); 10x USB-A (z toho min. 4x vpředu skříně); 4x grafický výstup (na dedikované GPU); 2x 10Gbit síť (RJ-45)
</t>
    </r>
    <r>
      <rPr>
        <b/>
        <sz val="11"/>
        <color rgb="FF000000"/>
        <rFont val="Calibri"/>
        <family val="2"/>
        <charset val="238"/>
      </rPr>
      <t xml:space="preserve">Základní deska: </t>
    </r>
    <r>
      <rPr>
        <sz val="11"/>
        <color rgb="FF000000"/>
        <rFont val="Calibri"/>
        <family val="2"/>
        <charset val="238"/>
      </rPr>
      <t>EATX (EEB) Form Factor;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 xml:space="preserve">min. 7x PCIe 4.0 X16 slots (2x osazeno požadovanou GPU, ostatní PCIe pozice volné); 3x M.2 slots; 8 x SATA 6Gb/s; možnost osazení dodatečných GPU (Multi-GPU Support)
</t>
    </r>
    <r>
      <rPr>
        <b/>
        <sz val="11"/>
        <color rgb="FF000000"/>
        <rFont val="Calibri"/>
        <family val="2"/>
        <charset val="238"/>
      </rPr>
      <t xml:space="preserve">PSU: </t>
    </r>
    <r>
      <rPr>
        <sz val="11"/>
        <color rgb="FF000000"/>
        <rFont val="Calibri"/>
        <family val="2"/>
        <charset val="238"/>
      </rPr>
      <t xml:space="preserve">výkon min. 1 600W, certifikace min. 80 PLUS platinum, modulární kabeláž 
</t>
    </r>
    <r>
      <rPr>
        <b/>
        <sz val="11"/>
        <color rgb="FF000000"/>
        <rFont val="Calibri"/>
        <family val="2"/>
        <charset val="238"/>
      </rPr>
      <t xml:space="preserve">Výbava: </t>
    </r>
    <r>
      <rPr>
        <sz val="11"/>
        <color rgb="FF000000"/>
        <rFont val="Calibri"/>
        <family val="2"/>
        <charset val="238"/>
      </rPr>
      <t>slot na bezpečnostní zámek, OS Win 10/11</t>
    </r>
  </si>
  <si>
    <t>max 816 x 235 x 457 mm  (š x h x 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</si>
</sst>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#,##0.00000"/>
    <numFmt numFmtId="166" formatCode="#,##0.00\ _K_č"/>
  </numFmts>
  <fonts count="29">
    <font>
      <sz val="11"/>
      <color rgb="FF000000"/>
      <name val="Calibri"/>
      <family val="2"/>
      <charset val="238"/>
    </font>
    <font>
      <sz val="8"/>
      <color rgb="FFFFFFFF"/>
      <name val="Arial CE"/>
      <charset val="1"/>
    </font>
    <font>
      <sz val="8"/>
      <color rgb="FF3366FF"/>
      <name val="Arial CE"/>
      <charset val="1"/>
    </font>
    <font>
      <sz val="8"/>
      <name val="Arial CE"/>
      <family val="2"/>
      <charset val="1"/>
    </font>
    <font>
      <b/>
      <sz val="14"/>
      <name val="Arial CE"/>
      <charset val="1"/>
    </font>
    <font>
      <b/>
      <sz val="11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10"/>
      <name val="Arial CE"/>
      <charset val="1"/>
    </font>
    <font>
      <b/>
      <sz val="10"/>
      <name val="Arial CE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sz val="18"/>
      <color rgb="FF0000FF"/>
      <name val="Wingdings 2"/>
      <family val="1"/>
      <charset val="2"/>
    </font>
    <font>
      <u/>
      <sz val="11"/>
      <color rgb="FF0000FF"/>
      <name val="Calibri"/>
      <family val="2"/>
      <charset val="238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color rgb="FF969696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  <fill>
      <patternFill patternType="solid">
        <fgColor rgb="FFB4C7E7"/>
        <bgColor rgb="FFC0C0C0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8" fillId="0" borderId="0" applyBorder="0" applyProtection="0"/>
  </cellStyleXfs>
  <cellXfs count="12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" xfId="0" applyBorder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" fontId="12" fillId="0" borderId="18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4" fontId="12" fillId="0" borderId="14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horizontal="center" vertical="center"/>
    </xf>
    <xf numFmtId="0" fontId="19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5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3" fillId="5" borderId="22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4" fillId="0" borderId="23" xfId="0" applyFont="1" applyBorder="1" applyAlignment="1">
      <alignment vertical="center" wrapText="1"/>
    </xf>
    <xf numFmtId="0" fontId="25" fillId="0" borderId="23" xfId="0" applyFont="1" applyBorder="1" applyAlignment="1">
      <alignment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4" fillId="0" borderId="22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0" fillId="0" borderId="22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166" fontId="23" fillId="5" borderId="22" xfId="0" applyNumberFormat="1" applyFont="1" applyFill="1" applyBorder="1" applyAlignment="1">
      <alignment horizontal="center" vertical="center" wrapText="1"/>
    </xf>
    <xf numFmtId="166" fontId="0" fillId="0" borderId="23" xfId="0" applyNumberFormat="1" applyFont="1" applyBorder="1" applyAlignment="1">
      <alignment horizontal="center" vertical="center" wrapText="1"/>
    </xf>
    <xf numFmtId="166" fontId="0" fillId="0" borderId="22" xfId="0" applyNumberFormat="1" applyFont="1" applyBorder="1" applyAlignment="1">
      <alignment horizontal="center" vertical="center" wrapText="1"/>
    </xf>
    <xf numFmtId="166" fontId="0" fillId="0" borderId="0" xfId="0" applyNumberFormat="1"/>
    <xf numFmtId="166" fontId="0" fillId="0" borderId="1" xfId="0" applyNumberFormat="1" applyFont="1" applyBorder="1" applyAlignment="1">
      <alignment horizontal="center" vertical="center" wrapText="1"/>
    </xf>
    <xf numFmtId="166" fontId="0" fillId="0" borderId="25" xfId="0" applyNumberFormat="1" applyFont="1" applyBorder="1" applyAlignment="1">
      <alignment horizontal="center" vertical="center" wrapText="1"/>
    </xf>
    <xf numFmtId="49" fontId="25" fillId="0" borderId="22" xfId="0" applyNumberFormat="1" applyFont="1" applyBorder="1" applyAlignment="1">
      <alignment horizontal="left" vertical="center" wrapText="1"/>
    </xf>
    <xf numFmtId="49" fontId="24" fillId="0" borderId="22" xfId="0" applyNumberFormat="1" applyFont="1" applyBorder="1" applyAlignment="1">
      <alignment horizontal="left" vertical="center" wrapText="1"/>
    </xf>
    <xf numFmtId="0" fontId="18" fillId="0" borderId="22" xfId="1" applyBorder="1"/>
    <xf numFmtId="0" fontId="0" fillId="0" borderId="0" xfId="0" applyAlignment="1">
      <alignment wrapText="1"/>
    </xf>
    <xf numFmtId="0" fontId="24" fillId="0" borderId="22" xfId="0" applyFont="1" applyBorder="1" applyAlignment="1">
      <alignment horizontal="left" vertical="center"/>
    </xf>
    <xf numFmtId="49" fontId="0" fillId="0" borderId="22" xfId="0" applyNumberFormat="1" applyFont="1" applyBorder="1" applyAlignment="1">
      <alignment horizontal="left" vertical="center" wrapText="1"/>
    </xf>
    <xf numFmtId="0" fontId="0" fillId="0" borderId="22" xfId="0" applyBorder="1" applyAlignment="1">
      <alignment wrapText="1"/>
    </xf>
    <xf numFmtId="0" fontId="24" fillId="0" borderId="26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4" fontId="15" fillId="0" borderId="0" xfId="0" applyNumberFormat="1" applyFont="1" applyBorder="1" applyAlignment="1">
      <alignment horizontal="right" vertical="center"/>
    </xf>
    <xf numFmtId="4" fontId="21" fillId="0" borderId="0" xfId="0" applyNumberFormat="1" applyFont="1" applyBorder="1" applyAlignment="1">
      <alignment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center" vertical="center"/>
    </xf>
    <xf numFmtId="4" fontId="15" fillId="0" borderId="0" xfId="0" applyNumberFormat="1" applyFont="1" applyBorder="1" applyAlignment="1">
      <alignment vertical="center"/>
    </xf>
    <xf numFmtId="0" fontId="11" fillId="3" borderId="7" xfId="0" applyFont="1" applyFill="1" applyBorder="1" applyAlignment="1">
      <alignment horizontal="left" vertical="center"/>
    </xf>
    <xf numFmtId="4" fontId="11" fillId="3" borderId="8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left" vertical="center"/>
    </xf>
    <xf numFmtId="4" fontId="10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6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D2D2D2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5"/>
  <sheetViews>
    <sheetView zoomScale="91" zoomScaleNormal="91" workbookViewId="0">
      <selection activeCell="BG5" sqref="BG5"/>
    </sheetView>
  </sheetViews>
  <sheetFormatPr defaultRowHeight="14.5"/>
  <cols>
    <col min="2" max="2" width="1.26953125"/>
    <col min="3" max="3" width="3.54296875"/>
    <col min="4" max="33" width="2.1796875"/>
    <col min="34" max="34" width="2.7265625"/>
    <col min="35" max="35" width="26.7265625"/>
    <col min="36" max="37" width="2"/>
    <col min="39" max="39" width="2.7265625"/>
    <col min="40" max="40" width="11.1796875"/>
    <col min="41" max="41" width="6.26953125"/>
    <col min="42" max="42" width="3.54296875"/>
    <col min="43" max="43" width="0" hidden="1"/>
    <col min="44" max="44" width="11.453125"/>
    <col min="45" max="56" width="0" hidden="1"/>
    <col min="57" max="57" width="56.26953125"/>
    <col min="58" max="70" width="7.1796875"/>
    <col min="71" max="91" width="0" hidden="1"/>
    <col min="92" max="1025" width="7.1796875"/>
  </cols>
  <sheetData>
    <row r="1" spans="1:74">
      <c r="A1" s="1" t="s">
        <v>0</v>
      </c>
      <c r="AZ1" s="1"/>
      <c r="BA1" s="1" t="s">
        <v>1</v>
      </c>
      <c r="BB1" s="1"/>
      <c r="BT1" s="1" t="s">
        <v>2</v>
      </c>
      <c r="BU1" s="1" t="s">
        <v>2</v>
      </c>
      <c r="BV1" s="1" t="s">
        <v>3</v>
      </c>
    </row>
    <row r="2" spans="1:74" ht="37" customHeight="1">
      <c r="AR2" s="114" t="s">
        <v>4</v>
      </c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S2" s="2" t="s">
        <v>5</v>
      </c>
      <c r="BT2" s="2" t="s">
        <v>6</v>
      </c>
    </row>
    <row r="3" spans="1:74" ht="7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5</v>
      </c>
      <c r="BT3" s="2" t="s">
        <v>7</v>
      </c>
    </row>
    <row r="4" spans="1:74" ht="25" customHeight="1">
      <c r="B4" s="5"/>
      <c r="D4" s="6" t="s">
        <v>8</v>
      </c>
      <c r="AR4" s="5"/>
      <c r="AS4" s="7" t="s">
        <v>9</v>
      </c>
      <c r="BE4" s="79" t="s">
        <v>86</v>
      </c>
      <c r="BS4" s="2" t="s">
        <v>10</v>
      </c>
    </row>
    <row r="5" spans="1:74" ht="37" customHeight="1">
      <c r="B5" s="5"/>
      <c r="D5" s="8" t="s">
        <v>11</v>
      </c>
      <c r="K5" s="115" t="s">
        <v>12</v>
      </c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R5" s="5"/>
      <c r="BE5" s="119" t="s">
        <v>87</v>
      </c>
      <c r="BS5" s="2" t="s">
        <v>5</v>
      </c>
    </row>
    <row r="6" spans="1:74" ht="12" customHeight="1">
      <c r="B6" s="5"/>
      <c r="D6" s="9" t="s">
        <v>13</v>
      </c>
      <c r="K6" s="10"/>
      <c r="AK6" s="9" t="s">
        <v>14</v>
      </c>
      <c r="AN6" s="10"/>
      <c r="AR6" s="5"/>
      <c r="BE6" s="120"/>
      <c r="BS6" s="2" t="s">
        <v>5</v>
      </c>
    </row>
    <row r="7" spans="1:74" ht="12" customHeight="1">
      <c r="B7" s="5"/>
      <c r="D7" s="9" t="s">
        <v>15</v>
      </c>
      <c r="K7" s="10" t="s">
        <v>16</v>
      </c>
      <c r="AK7" s="9" t="s">
        <v>17</v>
      </c>
      <c r="AN7" s="97">
        <v>45511</v>
      </c>
      <c r="AR7" s="5"/>
      <c r="BE7" s="120"/>
      <c r="BS7" s="2" t="s">
        <v>5</v>
      </c>
    </row>
    <row r="8" spans="1:74" ht="14.5" customHeight="1">
      <c r="B8" s="5"/>
      <c r="AR8" s="5"/>
      <c r="BE8" s="120"/>
      <c r="BS8" s="2" t="s">
        <v>5</v>
      </c>
    </row>
    <row r="9" spans="1:74" ht="12" customHeight="1">
      <c r="B9" s="5"/>
      <c r="D9" s="9" t="s">
        <v>18</v>
      </c>
      <c r="AK9" s="9" t="s">
        <v>19</v>
      </c>
      <c r="AN9" s="10"/>
      <c r="AR9" s="5"/>
      <c r="BE9" s="120"/>
      <c r="BS9" s="2" t="s">
        <v>5</v>
      </c>
    </row>
    <row r="10" spans="1:74" ht="18.649999999999999" customHeight="1">
      <c r="B10" s="5"/>
      <c r="E10" s="10" t="s">
        <v>20</v>
      </c>
      <c r="AK10" s="9" t="s">
        <v>21</v>
      </c>
      <c r="AN10" s="10"/>
      <c r="AR10" s="5"/>
      <c r="BE10" s="120"/>
      <c r="BS10" s="2" t="s">
        <v>5</v>
      </c>
    </row>
    <row r="11" spans="1:74" ht="7" customHeight="1">
      <c r="B11" s="5"/>
      <c r="AR11" s="5"/>
      <c r="BE11" s="120"/>
      <c r="BS11" s="2" t="s">
        <v>5</v>
      </c>
    </row>
    <row r="12" spans="1:74" ht="12" customHeight="1">
      <c r="B12" s="5"/>
      <c r="D12" s="9" t="s">
        <v>22</v>
      </c>
      <c r="AK12" s="9" t="s">
        <v>19</v>
      </c>
      <c r="AN12" s="10"/>
      <c r="AR12" s="5"/>
      <c r="BE12" s="120"/>
      <c r="BS12" s="2" t="s">
        <v>5</v>
      </c>
    </row>
    <row r="13" spans="1:74">
      <c r="B13" s="5"/>
      <c r="E13" s="10" t="s">
        <v>16</v>
      </c>
      <c r="AK13" s="9" t="s">
        <v>21</v>
      </c>
      <c r="AN13" s="10"/>
      <c r="AR13" s="5"/>
      <c r="BE13" s="120"/>
      <c r="BS13" s="2" t="s">
        <v>5</v>
      </c>
    </row>
    <row r="14" spans="1:74" ht="7" customHeight="1">
      <c r="B14" s="5"/>
      <c r="AR14" s="5"/>
      <c r="BE14" s="120"/>
      <c r="BS14" s="2" t="s">
        <v>2</v>
      </c>
    </row>
    <row r="15" spans="1:74" ht="12" customHeight="1">
      <c r="B15" s="5"/>
      <c r="D15" s="9" t="s">
        <v>23</v>
      </c>
      <c r="AK15" s="9" t="s">
        <v>19</v>
      </c>
      <c r="AN15" s="10"/>
      <c r="AR15" s="5"/>
      <c r="BE15" s="120"/>
      <c r="BS15" s="2" t="s">
        <v>2</v>
      </c>
    </row>
    <row r="16" spans="1:74" ht="18.649999999999999" customHeight="1">
      <c r="B16" s="5"/>
      <c r="E16" s="10" t="s">
        <v>24</v>
      </c>
      <c r="AK16" s="9" t="s">
        <v>21</v>
      </c>
      <c r="AN16" s="10"/>
      <c r="AR16" s="5"/>
      <c r="BE16" s="120"/>
      <c r="BS16" s="2" t="s">
        <v>25</v>
      </c>
    </row>
    <row r="17" spans="1:71" ht="7" customHeight="1">
      <c r="B17" s="5"/>
      <c r="AR17" s="5"/>
      <c r="BE17" s="120"/>
      <c r="BS17" s="2" t="s">
        <v>5</v>
      </c>
    </row>
    <row r="18" spans="1:71" ht="12" customHeight="1">
      <c r="B18" s="5"/>
      <c r="D18" s="9" t="s">
        <v>26</v>
      </c>
      <c r="AK18" s="9" t="s">
        <v>19</v>
      </c>
      <c r="AN18" s="10"/>
      <c r="AR18" s="5"/>
      <c r="BE18" s="120"/>
      <c r="BS18" s="2" t="s">
        <v>5</v>
      </c>
    </row>
    <row r="19" spans="1:71" ht="18.649999999999999" customHeight="1">
      <c r="B19" s="5"/>
      <c r="E19" s="10" t="s">
        <v>24</v>
      </c>
      <c r="AK19" s="9" t="s">
        <v>21</v>
      </c>
      <c r="AN19" s="10"/>
      <c r="AR19" s="5"/>
      <c r="BE19" s="120"/>
      <c r="BS19" s="2" t="s">
        <v>25</v>
      </c>
    </row>
    <row r="20" spans="1:71" ht="7" customHeight="1">
      <c r="B20" s="5"/>
      <c r="AR20" s="5"/>
      <c r="BE20" s="120"/>
    </row>
    <row r="21" spans="1:71" ht="12" customHeight="1">
      <c r="B21" s="5"/>
      <c r="D21" s="9" t="s">
        <v>27</v>
      </c>
      <c r="AR21" s="5"/>
      <c r="BE21" s="120"/>
    </row>
    <row r="22" spans="1:71" ht="16.5" customHeight="1">
      <c r="B22" s="5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R22" s="5"/>
      <c r="BE22" s="120"/>
    </row>
    <row r="23" spans="1:71" ht="7" customHeight="1">
      <c r="B23" s="5"/>
      <c r="AR23" s="5"/>
      <c r="BE23" s="120"/>
    </row>
    <row r="24" spans="1:71" ht="7" customHeight="1">
      <c r="B24" s="5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R24" s="5"/>
      <c r="BE24" s="120"/>
    </row>
    <row r="25" spans="1:71" s="16" customFormat="1" ht="25.9" customHeight="1">
      <c r="A25" s="12"/>
      <c r="B25" s="13"/>
      <c r="C25" s="12"/>
      <c r="D25" s="14" t="s">
        <v>28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17">
        <f>ROUND('AV-IT technika'!F10,0)</f>
        <v>0</v>
      </c>
      <c r="AL25" s="117"/>
      <c r="AM25" s="117"/>
      <c r="AN25" s="117"/>
      <c r="AO25" s="117"/>
      <c r="AP25" s="12"/>
      <c r="AQ25" s="12"/>
      <c r="AR25" s="13"/>
      <c r="BE25" s="120"/>
    </row>
    <row r="26" spans="1:71" ht="7" customHeight="1">
      <c r="A26" s="12"/>
      <c r="B26" s="1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3"/>
      <c r="BE26" s="120"/>
    </row>
    <row r="27" spans="1:71">
      <c r="A27" s="12"/>
      <c r="B27" s="13"/>
      <c r="C27" s="12"/>
      <c r="D27" s="12"/>
      <c r="E27" s="12"/>
      <c r="F27" s="12"/>
      <c r="G27" s="12"/>
      <c r="H27" s="12"/>
      <c r="I27" s="12"/>
      <c r="J27" s="12"/>
      <c r="K27" s="12"/>
      <c r="L27" s="118" t="s">
        <v>29</v>
      </c>
      <c r="M27" s="118"/>
      <c r="N27" s="118"/>
      <c r="O27" s="118"/>
      <c r="P27" s="118"/>
      <c r="Q27" s="12"/>
      <c r="R27" s="12"/>
      <c r="S27" s="12"/>
      <c r="T27" s="12"/>
      <c r="U27" s="12"/>
      <c r="V27" s="12"/>
      <c r="W27" s="118" t="s">
        <v>30</v>
      </c>
      <c r="X27" s="118"/>
      <c r="Y27" s="118"/>
      <c r="Z27" s="118"/>
      <c r="AA27" s="118"/>
      <c r="AB27" s="118"/>
      <c r="AC27" s="118"/>
      <c r="AD27" s="118"/>
      <c r="AE27" s="118"/>
      <c r="AF27" s="12"/>
      <c r="AG27" s="12"/>
      <c r="AH27" s="12"/>
      <c r="AI27" s="12"/>
      <c r="AJ27" s="12"/>
      <c r="AK27" s="118" t="s">
        <v>31</v>
      </c>
      <c r="AL27" s="118"/>
      <c r="AM27" s="118"/>
      <c r="AN27" s="118"/>
      <c r="AO27" s="118"/>
      <c r="AP27" s="12"/>
      <c r="AQ27" s="12"/>
      <c r="AR27" s="13"/>
      <c r="BE27" s="120"/>
    </row>
    <row r="28" spans="1:71" s="17" customFormat="1" ht="14.5" customHeight="1">
      <c r="B28" s="18"/>
      <c r="D28" s="9" t="s">
        <v>32</v>
      </c>
      <c r="F28" s="9" t="s">
        <v>33</v>
      </c>
      <c r="L28" s="113">
        <v>0.21</v>
      </c>
      <c r="M28" s="113"/>
      <c r="N28" s="113"/>
      <c r="O28" s="113"/>
      <c r="P28" s="113"/>
      <c r="W28" s="112">
        <f>ROUND(AK25, 2)</f>
        <v>0</v>
      </c>
      <c r="X28" s="112"/>
      <c r="Y28" s="112"/>
      <c r="Z28" s="112"/>
      <c r="AA28" s="112"/>
      <c r="AB28" s="112"/>
      <c r="AC28" s="112"/>
      <c r="AD28" s="112"/>
      <c r="AE28" s="112"/>
      <c r="AK28" s="112">
        <f>PRODUCT(W28,0.21)</f>
        <v>0</v>
      </c>
      <c r="AL28" s="112"/>
      <c r="AM28" s="112"/>
      <c r="AN28" s="112"/>
      <c r="AO28" s="112"/>
      <c r="AR28" s="18"/>
      <c r="BE28" s="120"/>
    </row>
    <row r="29" spans="1:71" ht="14.5" customHeight="1">
      <c r="A29" s="17"/>
      <c r="B29" s="18"/>
      <c r="C29" s="17"/>
      <c r="D29" s="17"/>
      <c r="E29" s="17"/>
      <c r="F29" s="9" t="s">
        <v>34</v>
      </c>
      <c r="G29" s="17"/>
      <c r="H29" s="17"/>
      <c r="I29" s="17"/>
      <c r="J29" s="17"/>
      <c r="K29" s="17"/>
      <c r="L29" s="113">
        <v>0.15</v>
      </c>
      <c r="M29" s="113"/>
      <c r="N29" s="113"/>
      <c r="O29" s="113"/>
      <c r="P29" s="113"/>
      <c r="Q29" s="17"/>
      <c r="R29" s="17"/>
      <c r="S29" s="17"/>
      <c r="T29" s="17"/>
      <c r="U29" s="17"/>
      <c r="V29" s="17"/>
      <c r="W29" s="112">
        <f>ROUND(BA52, 2)</f>
        <v>0</v>
      </c>
      <c r="X29" s="112"/>
      <c r="Y29" s="112"/>
      <c r="Z29" s="112"/>
      <c r="AA29" s="112"/>
      <c r="AB29" s="112"/>
      <c r="AC29" s="112"/>
      <c r="AD29" s="112"/>
      <c r="AE29" s="112"/>
      <c r="AF29" s="17"/>
      <c r="AG29" s="17"/>
      <c r="AH29" s="17"/>
      <c r="AI29" s="17"/>
      <c r="AJ29" s="17"/>
      <c r="AK29" s="112">
        <f>ROUND(AW52, 2)</f>
        <v>0</v>
      </c>
      <c r="AL29" s="112"/>
      <c r="AM29" s="112"/>
      <c r="AN29" s="112"/>
      <c r="AO29" s="112"/>
      <c r="AP29" s="17"/>
      <c r="AQ29" s="17"/>
      <c r="AR29" s="18"/>
      <c r="BE29" s="121"/>
    </row>
    <row r="30" spans="1:71" ht="14.5" hidden="1" customHeight="1">
      <c r="A30" s="17"/>
      <c r="B30" s="18"/>
      <c r="C30" s="17"/>
      <c r="D30" s="17"/>
      <c r="E30" s="17"/>
      <c r="F30" s="9" t="s">
        <v>35</v>
      </c>
      <c r="G30" s="17"/>
      <c r="H30" s="17"/>
      <c r="I30" s="17"/>
      <c r="J30" s="17"/>
      <c r="K30" s="17"/>
      <c r="L30" s="113">
        <v>0.21</v>
      </c>
      <c r="M30" s="113"/>
      <c r="N30" s="113"/>
      <c r="O30" s="113"/>
      <c r="P30" s="113"/>
      <c r="Q30" s="17"/>
      <c r="R30" s="17"/>
      <c r="S30" s="17"/>
      <c r="T30" s="17"/>
      <c r="U30" s="17"/>
      <c r="V30" s="17"/>
      <c r="W30" s="112">
        <f>ROUND(BB52, 2)</f>
        <v>0</v>
      </c>
      <c r="X30" s="112"/>
      <c r="Y30" s="112"/>
      <c r="Z30" s="112"/>
      <c r="AA30" s="112"/>
      <c r="AB30" s="112"/>
      <c r="AC30" s="112"/>
      <c r="AD30" s="112"/>
      <c r="AE30" s="112"/>
      <c r="AF30" s="17"/>
      <c r="AG30" s="17"/>
      <c r="AH30" s="17"/>
      <c r="AI30" s="17"/>
      <c r="AJ30" s="17"/>
      <c r="AK30" s="112">
        <v>0</v>
      </c>
      <c r="AL30" s="112"/>
      <c r="AM30" s="112"/>
      <c r="AN30" s="112"/>
      <c r="AO30" s="112"/>
      <c r="AP30" s="17"/>
      <c r="AQ30" s="17"/>
      <c r="AR30" s="18"/>
      <c r="BE30" s="121"/>
    </row>
    <row r="31" spans="1:71" ht="14.5" hidden="1" customHeight="1">
      <c r="A31" s="17"/>
      <c r="B31" s="18"/>
      <c r="C31" s="17"/>
      <c r="D31" s="17"/>
      <c r="E31" s="17"/>
      <c r="F31" s="9" t="s">
        <v>36</v>
      </c>
      <c r="G31" s="17"/>
      <c r="H31" s="17"/>
      <c r="I31" s="17"/>
      <c r="J31" s="17"/>
      <c r="K31" s="17"/>
      <c r="L31" s="113">
        <v>0.15</v>
      </c>
      <c r="M31" s="113"/>
      <c r="N31" s="113"/>
      <c r="O31" s="113"/>
      <c r="P31" s="113"/>
      <c r="Q31" s="17"/>
      <c r="R31" s="17"/>
      <c r="S31" s="17"/>
      <c r="T31" s="17"/>
      <c r="U31" s="17"/>
      <c r="V31" s="17"/>
      <c r="W31" s="112">
        <f>ROUND(BC52, 2)</f>
        <v>0</v>
      </c>
      <c r="X31" s="112"/>
      <c r="Y31" s="112"/>
      <c r="Z31" s="112"/>
      <c r="AA31" s="112"/>
      <c r="AB31" s="112"/>
      <c r="AC31" s="112"/>
      <c r="AD31" s="112"/>
      <c r="AE31" s="112"/>
      <c r="AF31" s="17"/>
      <c r="AG31" s="17"/>
      <c r="AH31" s="17"/>
      <c r="AI31" s="17"/>
      <c r="AJ31" s="17"/>
      <c r="AK31" s="112">
        <v>0</v>
      </c>
      <c r="AL31" s="112"/>
      <c r="AM31" s="112"/>
      <c r="AN31" s="112"/>
      <c r="AO31" s="112"/>
      <c r="AP31" s="17"/>
      <c r="AQ31" s="17"/>
      <c r="AR31" s="18"/>
      <c r="BE31" s="121"/>
    </row>
    <row r="32" spans="1:71" ht="14.5" hidden="1" customHeight="1">
      <c r="A32" s="17"/>
      <c r="B32" s="18"/>
      <c r="C32" s="17"/>
      <c r="D32" s="17"/>
      <c r="E32" s="17"/>
      <c r="F32" s="9" t="s">
        <v>37</v>
      </c>
      <c r="G32" s="17"/>
      <c r="H32" s="17"/>
      <c r="I32" s="17"/>
      <c r="J32" s="17"/>
      <c r="K32" s="17"/>
      <c r="L32" s="113">
        <v>0</v>
      </c>
      <c r="M32" s="113"/>
      <c r="N32" s="113"/>
      <c r="O32" s="113"/>
      <c r="P32" s="113"/>
      <c r="Q32" s="17"/>
      <c r="R32" s="17"/>
      <c r="S32" s="17"/>
      <c r="T32" s="17"/>
      <c r="U32" s="17"/>
      <c r="V32" s="17"/>
      <c r="W32" s="112">
        <f>ROUND(BD52, 2)</f>
        <v>0</v>
      </c>
      <c r="X32" s="112"/>
      <c r="Y32" s="112"/>
      <c r="Z32" s="112"/>
      <c r="AA32" s="112"/>
      <c r="AB32" s="112"/>
      <c r="AC32" s="112"/>
      <c r="AD32" s="112"/>
      <c r="AE32" s="112"/>
      <c r="AF32" s="17"/>
      <c r="AG32" s="17"/>
      <c r="AH32" s="17"/>
      <c r="AI32" s="17"/>
      <c r="AJ32" s="17"/>
      <c r="AK32" s="112">
        <v>0</v>
      </c>
      <c r="AL32" s="112"/>
      <c r="AM32" s="112"/>
      <c r="AN32" s="112"/>
      <c r="AO32" s="112"/>
      <c r="AP32" s="17"/>
      <c r="AQ32" s="17"/>
      <c r="AR32" s="18"/>
      <c r="BE32" s="121"/>
    </row>
    <row r="33" spans="1:57" s="16" customFormat="1" ht="7" customHeight="1">
      <c r="A33" s="12"/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3"/>
      <c r="BE33" s="121"/>
    </row>
    <row r="34" spans="1:57" ht="25.9" customHeight="1">
      <c r="A34" s="12"/>
      <c r="B34" s="13"/>
      <c r="C34" s="19"/>
      <c r="D34" s="20" t="s">
        <v>38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2" t="s">
        <v>39</v>
      </c>
      <c r="U34" s="21"/>
      <c r="V34" s="21"/>
      <c r="W34" s="21"/>
      <c r="X34" s="108" t="s">
        <v>40</v>
      </c>
      <c r="Y34" s="108"/>
      <c r="Z34" s="108"/>
      <c r="AA34" s="108"/>
      <c r="AB34" s="108"/>
      <c r="AC34" s="21"/>
      <c r="AD34" s="21"/>
      <c r="AE34" s="21"/>
      <c r="AF34" s="21"/>
      <c r="AG34" s="21"/>
      <c r="AH34" s="21"/>
      <c r="AI34" s="21"/>
      <c r="AJ34" s="21"/>
      <c r="AK34" s="109">
        <f>SUM(AK25:AK32)</f>
        <v>0</v>
      </c>
      <c r="AL34" s="109"/>
      <c r="AM34" s="109"/>
      <c r="AN34" s="109"/>
      <c r="AO34" s="109"/>
      <c r="AP34" s="19"/>
      <c r="AQ34" s="19"/>
      <c r="AR34" s="13"/>
      <c r="BE34" s="120"/>
    </row>
    <row r="35" spans="1:57" ht="9" customHeight="1">
      <c r="A35" s="12"/>
      <c r="B35" s="1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3"/>
      <c r="BE35" s="12"/>
    </row>
    <row r="36" spans="1:57" ht="7" customHeight="1">
      <c r="A36" s="12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13"/>
      <c r="BE36" s="12"/>
    </row>
    <row r="40" spans="1:57" s="16" customFormat="1" ht="7" customHeight="1">
      <c r="A40" s="12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13"/>
      <c r="BE40" s="12"/>
    </row>
    <row r="41" spans="1:57" ht="25" customHeight="1">
      <c r="A41" s="12"/>
      <c r="B41" s="13"/>
      <c r="C41" s="6" t="s">
        <v>41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3"/>
      <c r="BE41" s="12"/>
    </row>
    <row r="42" spans="1:57" ht="7" customHeight="1">
      <c r="A42" s="12"/>
      <c r="B42" s="1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3"/>
      <c r="BE42" s="12"/>
    </row>
    <row r="43" spans="1:57" s="27" customFormat="1" ht="37" customHeight="1">
      <c r="B43" s="28"/>
      <c r="C43" s="29" t="s">
        <v>11</v>
      </c>
      <c r="L43" s="110" t="str">
        <f>K5</f>
        <v>FinTech laboratoř - úpravy interiéru místnosti č. RB 336 - vybevení interiéru</v>
      </c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R43" s="28"/>
    </row>
    <row r="44" spans="1:57" s="16" customFormat="1" ht="7" customHeight="1">
      <c r="A44" s="12"/>
      <c r="B44" s="13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3"/>
      <c r="BE44" s="12"/>
    </row>
    <row r="45" spans="1:57" ht="12" customHeight="1">
      <c r="A45" s="12"/>
      <c r="B45" s="13"/>
      <c r="C45" s="9" t="s">
        <v>15</v>
      </c>
      <c r="D45" s="12"/>
      <c r="E45" s="12"/>
      <c r="F45" s="12"/>
      <c r="G45" s="12"/>
      <c r="H45" s="12"/>
      <c r="I45" s="12"/>
      <c r="J45" s="12"/>
      <c r="K45" s="12"/>
      <c r="L45" s="30" t="str">
        <f>IF(K7="","",K7)</f>
        <v xml:space="preserve"> 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9" t="s">
        <v>17</v>
      </c>
      <c r="AJ45" s="12"/>
      <c r="AK45" s="12"/>
      <c r="AL45" s="12"/>
      <c r="AM45" s="111">
        <f>IF(AN7= "","",AN7)</f>
        <v>45511</v>
      </c>
      <c r="AN45" s="111"/>
      <c r="AO45" s="12"/>
      <c r="AP45" s="12"/>
      <c r="AQ45" s="12"/>
      <c r="AR45" s="13"/>
      <c r="BE45" s="12"/>
    </row>
    <row r="46" spans="1:57" ht="7" customHeight="1">
      <c r="A46" s="12"/>
      <c r="B46" s="13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3"/>
      <c r="BE46" s="12"/>
    </row>
    <row r="47" spans="1:57" ht="15.25" customHeight="1">
      <c r="A47" s="12"/>
      <c r="B47" s="13"/>
      <c r="C47" s="9" t="s">
        <v>18</v>
      </c>
      <c r="D47" s="12"/>
      <c r="E47" s="12"/>
      <c r="F47" s="12"/>
      <c r="G47" s="12"/>
      <c r="H47" s="12"/>
      <c r="I47" s="12"/>
      <c r="J47" s="12"/>
      <c r="K47" s="12"/>
      <c r="L47" s="31" t="str">
        <f>IF(E10= "","",E10)</f>
        <v xml:space="preserve">VŠE 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9" t="s">
        <v>23</v>
      </c>
      <c r="AJ47" s="12"/>
      <c r="AK47" s="12"/>
      <c r="AL47" s="12"/>
      <c r="AM47" s="99" t="str">
        <f>IF(E16="","",E16)</f>
        <v>Ing. arch. Robert Hofman</v>
      </c>
      <c r="AN47" s="99"/>
      <c r="AO47" s="99"/>
      <c r="AP47" s="99"/>
      <c r="AQ47" s="12"/>
      <c r="AR47" s="13"/>
      <c r="AS47" s="98" t="s">
        <v>42</v>
      </c>
      <c r="AT47" s="98"/>
      <c r="AU47" s="32"/>
      <c r="AV47" s="32"/>
      <c r="AW47" s="32"/>
      <c r="AX47" s="32"/>
      <c r="AY47" s="32"/>
      <c r="AZ47" s="32"/>
      <c r="BA47" s="32"/>
      <c r="BB47" s="32"/>
      <c r="BC47" s="32"/>
      <c r="BD47" s="33"/>
      <c r="BE47" s="12"/>
    </row>
    <row r="48" spans="1:57" ht="15.25" customHeight="1">
      <c r="A48" s="12"/>
      <c r="B48" s="13"/>
      <c r="C48" s="9" t="s">
        <v>22</v>
      </c>
      <c r="D48" s="12"/>
      <c r="E48" s="12"/>
      <c r="F48" s="12"/>
      <c r="G48" s="12"/>
      <c r="H48" s="12"/>
      <c r="I48" s="12"/>
      <c r="J48" s="12"/>
      <c r="K48" s="12"/>
      <c r="L48" s="31" t="str">
        <f>IF(E13="","",E13)</f>
        <v xml:space="preserve"> 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9" t="s">
        <v>26</v>
      </c>
      <c r="AJ48" s="12"/>
      <c r="AK48" s="12"/>
      <c r="AL48" s="12"/>
      <c r="AM48" s="99" t="str">
        <f>IF(E19="","",E19)</f>
        <v>Ing. arch. Robert Hofman</v>
      </c>
      <c r="AN48" s="99"/>
      <c r="AO48" s="99"/>
      <c r="AP48" s="99"/>
      <c r="AQ48" s="12"/>
      <c r="AR48" s="13"/>
      <c r="AS48" s="98"/>
      <c r="AT48" s="98"/>
      <c r="AU48" s="34"/>
      <c r="AV48" s="34"/>
      <c r="AW48" s="34"/>
      <c r="AX48" s="34"/>
      <c r="AY48" s="34"/>
      <c r="AZ48" s="34"/>
      <c r="BA48" s="34"/>
      <c r="BB48" s="34"/>
      <c r="BC48" s="34"/>
      <c r="BD48" s="35"/>
      <c r="BE48" s="12"/>
    </row>
    <row r="49" spans="1:91" ht="10.9" customHeight="1">
      <c r="A49" s="12"/>
      <c r="B49" s="1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3"/>
      <c r="AS49" s="98"/>
      <c r="AT49" s="98"/>
      <c r="AU49" s="34"/>
      <c r="AV49" s="34"/>
      <c r="AW49" s="34"/>
      <c r="AX49" s="34"/>
      <c r="AY49" s="34"/>
      <c r="AZ49" s="34"/>
      <c r="BA49" s="34"/>
      <c r="BB49" s="34"/>
      <c r="BC49" s="34"/>
      <c r="BD49" s="35"/>
      <c r="BE49" s="12"/>
    </row>
    <row r="50" spans="1:91" ht="29.25" customHeight="1">
      <c r="A50" s="12"/>
      <c r="B50" s="13"/>
      <c r="C50" s="103" t="s">
        <v>43</v>
      </c>
      <c r="D50" s="103"/>
      <c r="E50" s="103"/>
      <c r="F50" s="103"/>
      <c r="G50" s="103"/>
      <c r="H50" s="36"/>
      <c r="I50" s="104" t="s">
        <v>44</v>
      </c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5" t="s">
        <v>45</v>
      </c>
      <c r="AH50" s="105"/>
      <c r="AI50" s="105"/>
      <c r="AJ50" s="105"/>
      <c r="AK50" s="105"/>
      <c r="AL50" s="105"/>
      <c r="AM50" s="105"/>
      <c r="AN50" s="106" t="s">
        <v>46</v>
      </c>
      <c r="AO50" s="106"/>
      <c r="AP50" s="106"/>
      <c r="AQ50" s="37" t="s">
        <v>47</v>
      </c>
      <c r="AR50" s="13"/>
      <c r="AS50" s="38" t="s">
        <v>48</v>
      </c>
      <c r="AT50" s="39" t="s">
        <v>49</v>
      </c>
      <c r="AU50" s="39" t="s">
        <v>50</v>
      </c>
      <c r="AV50" s="39" t="s">
        <v>51</v>
      </c>
      <c r="AW50" s="39" t="s">
        <v>52</v>
      </c>
      <c r="AX50" s="39" t="s">
        <v>53</v>
      </c>
      <c r="AY50" s="39" t="s">
        <v>54</v>
      </c>
      <c r="AZ50" s="39" t="s">
        <v>55</v>
      </c>
      <c r="BA50" s="39" t="s">
        <v>56</v>
      </c>
      <c r="BB50" s="39" t="s">
        <v>57</v>
      </c>
      <c r="BC50" s="39" t="s">
        <v>58</v>
      </c>
      <c r="BD50" s="40" t="s">
        <v>59</v>
      </c>
      <c r="BE50" s="12"/>
    </row>
    <row r="51" spans="1:91" ht="10.9" customHeight="1">
      <c r="A51" s="12"/>
      <c r="B51" s="13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3"/>
      <c r="AS51" s="41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3"/>
      <c r="BE51" s="12"/>
    </row>
    <row r="52" spans="1:91" s="44" customFormat="1" ht="32.5" customHeight="1">
      <c r="B52" s="45"/>
      <c r="C52" s="46" t="s">
        <v>60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101">
        <f>ROUND(AK25,2)</f>
        <v>0</v>
      </c>
      <c r="AH52" s="101"/>
      <c r="AI52" s="101"/>
      <c r="AJ52" s="101"/>
      <c r="AK52" s="101"/>
      <c r="AL52" s="101"/>
      <c r="AM52" s="101"/>
      <c r="AN52" s="107">
        <f>SUM(AK25:AK32)</f>
        <v>0</v>
      </c>
      <c r="AO52" s="107"/>
      <c r="AP52" s="107"/>
      <c r="AQ52" s="48"/>
      <c r="AR52" s="45"/>
      <c r="AS52" s="49">
        <f>ROUND(AS53,2)</f>
        <v>0</v>
      </c>
      <c r="AT52" s="50">
        <f>ROUND(SUM(AV52:AW52),2)</f>
        <v>81690</v>
      </c>
      <c r="AU52" s="51">
        <f>ROUND(AU53,5)</f>
        <v>0</v>
      </c>
      <c r="AV52" s="50">
        <f>ROUND(AZ52*L28,2)</f>
        <v>81690</v>
      </c>
      <c r="AW52" s="50">
        <f>ROUND(BA52*L29,2)</f>
        <v>0</v>
      </c>
      <c r="AX52" s="50">
        <f>ROUND(BB52*L28,2)</f>
        <v>0</v>
      </c>
      <c r="AY52" s="50">
        <f>ROUND(BC52*L29,2)</f>
        <v>0</v>
      </c>
      <c r="AZ52" s="50">
        <f>ROUND(AZ53,2)</f>
        <v>389000</v>
      </c>
      <c r="BA52" s="50">
        <f>ROUND(BA53,2)</f>
        <v>0</v>
      </c>
      <c r="BB52" s="50">
        <f>ROUND(BB53,2)</f>
        <v>0</v>
      </c>
      <c r="BC52" s="50">
        <f>ROUND(BC53,2)</f>
        <v>0</v>
      </c>
      <c r="BD52" s="52">
        <f>ROUND(BD53,2)</f>
        <v>0</v>
      </c>
      <c r="BS52" s="53" t="s">
        <v>61</v>
      </c>
      <c r="BT52" s="53" t="s">
        <v>62</v>
      </c>
      <c r="BU52" s="54" t="s">
        <v>63</v>
      </c>
      <c r="BV52" s="53" t="s">
        <v>64</v>
      </c>
      <c r="BW52" s="53" t="s">
        <v>3</v>
      </c>
      <c r="BX52" s="53" t="s">
        <v>65</v>
      </c>
      <c r="CL52" s="53"/>
    </row>
    <row r="53" spans="1:91" s="64" customFormat="1" ht="16.5" customHeight="1">
      <c r="A53" s="55" t="s">
        <v>66</v>
      </c>
      <c r="B53" s="56"/>
      <c r="C53" s="57"/>
      <c r="D53" s="100"/>
      <c r="E53" s="100"/>
      <c r="F53" s="100"/>
      <c r="G53" s="100"/>
      <c r="H53" s="100"/>
      <c r="I53" s="58"/>
      <c r="J53" s="100" t="s">
        <v>67</v>
      </c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1">
        <f>ROUND('AV-IT technika'!F10,0)</f>
        <v>0</v>
      </c>
      <c r="AH53" s="101"/>
      <c r="AI53" s="101"/>
      <c r="AJ53" s="101"/>
      <c r="AK53" s="101"/>
      <c r="AL53" s="101"/>
      <c r="AM53" s="101"/>
      <c r="AN53" s="102">
        <f>PRODUCT('AV-IT technika'!F10,1.21)</f>
        <v>0</v>
      </c>
      <c r="AO53" s="102"/>
      <c r="AP53" s="102"/>
      <c r="AQ53" s="59" t="s">
        <v>68</v>
      </c>
      <c r="AR53" s="56"/>
      <c r="AS53" s="60">
        <v>0</v>
      </c>
      <c r="AT53" s="61">
        <f>ROUND(SUM(AV53:AW53),2)</f>
        <v>81690</v>
      </c>
      <c r="AU53" s="62">
        <v>0</v>
      </c>
      <c r="AV53" s="61">
        <v>81690</v>
      </c>
      <c r="AW53" s="61">
        <v>0</v>
      </c>
      <c r="AX53" s="61">
        <v>0</v>
      </c>
      <c r="AY53" s="61">
        <v>0</v>
      </c>
      <c r="AZ53" s="61">
        <v>389000</v>
      </c>
      <c r="BA53" s="61">
        <v>0</v>
      </c>
      <c r="BB53" s="61">
        <v>0</v>
      </c>
      <c r="BC53" s="61">
        <v>0</v>
      </c>
      <c r="BD53" s="63">
        <v>0</v>
      </c>
      <c r="BT53" s="65" t="s">
        <v>69</v>
      </c>
      <c r="BV53" s="65" t="s">
        <v>64</v>
      </c>
      <c r="BW53" s="65" t="s">
        <v>70</v>
      </c>
      <c r="BX53" s="65" t="s">
        <v>3</v>
      </c>
      <c r="CL53" s="65"/>
      <c r="CM53" s="65" t="s">
        <v>71</v>
      </c>
    </row>
    <row r="54" spans="1:91" s="16" customFormat="1" ht="30" customHeight="1">
      <c r="A54" s="12"/>
      <c r="B54" s="1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3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</row>
    <row r="55" spans="1:91" ht="7" customHeight="1">
      <c r="A55" s="12"/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13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</row>
  </sheetData>
  <mergeCells count="40">
    <mergeCell ref="AR2:BE2"/>
    <mergeCell ref="K5:AO5"/>
    <mergeCell ref="E22:AN22"/>
    <mergeCell ref="AK25:AO25"/>
    <mergeCell ref="L27:P27"/>
    <mergeCell ref="W27:AE27"/>
    <mergeCell ref="AK27:AO27"/>
    <mergeCell ref="BE5:BE34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X34:AB34"/>
    <mergeCell ref="AK34:AO34"/>
    <mergeCell ref="L43:AO43"/>
    <mergeCell ref="AM45:AN45"/>
    <mergeCell ref="AM47:AP47"/>
    <mergeCell ref="AS47:AT49"/>
    <mergeCell ref="AM48:AP48"/>
    <mergeCell ref="D53:H53"/>
    <mergeCell ref="J53:AF53"/>
    <mergeCell ref="AG53:AM53"/>
    <mergeCell ref="AN53:AP53"/>
    <mergeCell ref="C50:G50"/>
    <mergeCell ref="I50:AF50"/>
    <mergeCell ref="AG50:AM50"/>
    <mergeCell ref="AN50:AP50"/>
    <mergeCell ref="AG52:AM52"/>
    <mergeCell ref="AN52:AP52"/>
  </mergeCells>
  <hyperlinks>
    <hyperlink ref="A53" location="'I - Vybavení interiéru'!C2" display="/" xr:uid="{00000000-0004-0000-0000-000000000000}"/>
  </hyperlinks>
  <pageMargins left="0.78749999999999998" right="0.78749999999999998" top="1.05277777777778" bottom="1.05277777777778" header="0.78749999999999998" footer="0.78749999999999998"/>
  <pageSetup paperSize="9" scale="83" firstPageNumber="0" orientation="landscape" verticalDpi="300" r:id="rId1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tabSelected="1" view="pageLayout" zoomScale="82" zoomScaleNormal="55" zoomScalePageLayoutView="82" workbookViewId="0">
      <selection activeCell="G9" sqref="G9"/>
    </sheetView>
  </sheetViews>
  <sheetFormatPr defaultRowHeight="14.5"/>
  <cols>
    <col min="1" max="1" width="14.453125"/>
    <col min="2" max="2" width="46.7265625"/>
    <col min="3" max="3" width="24.453125"/>
    <col min="4" max="4" width="8"/>
    <col min="5" max="5" width="12.26953125" style="84"/>
    <col min="6" max="6" width="14.26953125" style="84" bestFit="1" customWidth="1"/>
    <col min="7" max="7" width="92.54296875"/>
    <col min="8" max="1025" width="8.54296875"/>
  </cols>
  <sheetData>
    <row r="1" spans="1:7" ht="37">
      <c r="A1" s="66" t="s">
        <v>72</v>
      </c>
      <c r="B1" s="66" t="s">
        <v>73</v>
      </c>
      <c r="C1" s="66" t="s">
        <v>74</v>
      </c>
      <c r="D1" s="66" t="s">
        <v>75</v>
      </c>
      <c r="E1" s="81" t="s">
        <v>76</v>
      </c>
      <c r="F1" s="81" t="s">
        <v>77</v>
      </c>
      <c r="G1" s="67" t="s">
        <v>91</v>
      </c>
    </row>
    <row r="2" spans="1:7" ht="232">
      <c r="A2" s="68" t="s">
        <v>78</v>
      </c>
      <c r="B2" s="69" t="s">
        <v>79</v>
      </c>
      <c r="C2" s="70" t="s">
        <v>80</v>
      </c>
      <c r="D2" s="71">
        <v>16</v>
      </c>
      <c r="E2" s="82">
        <v>0</v>
      </c>
      <c r="F2" s="85">
        <f t="shared" ref="F2:F9" si="0">E2*D2</f>
        <v>0</v>
      </c>
      <c r="G2" s="91"/>
    </row>
    <row r="3" spans="1:7" ht="76.5" customHeight="1">
      <c r="A3" s="72" t="s">
        <v>81</v>
      </c>
      <c r="B3" s="73" t="s">
        <v>82</v>
      </c>
      <c r="C3" s="74" t="s">
        <v>101</v>
      </c>
      <c r="D3" s="71">
        <v>16</v>
      </c>
      <c r="E3" s="83">
        <v>0</v>
      </c>
      <c r="F3" s="85">
        <f t="shared" si="0"/>
        <v>0</v>
      </c>
      <c r="G3" s="96"/>
    </row>
    <row r="4" spans="1:7" ht="362.5">
      <c r="A4" s="72" t="s">
        <v>83</v>
      </c>
      <c r="B4" s="95" t="s">
        <v>100</v>
      </c>
      <c r="C4" s="74" t="s">
        <v>97</v>
      </c>
      <c r="D4" s="75">
        <v>1</v>
      </c>
      <c r="E4" s="83">
        <v>0</v>
      </c>
      <c r="F4" s="86">
        <f t="shared" si="0"/>
        <v>0</v>
      </c>
      <c r="G4" s="94"/>
    </row>
    <row r="5" spans="1:7" ht="72.5">
      <c r="A5" s="76" t="s">
        <v>84</v>
      </c>
      <c r="B5" s="77" t="s">
        <v>95</v>
      </c>
      <c r="C5" s="75" t="s">
        <v>98</v>
      </c>
      <c r="D5" s="75">
        <v>2</v>
      </c>
      <c r="E5" s="83">
        <v>0</v>
      </c>
      <c r="F5" s="86">
        <f t="shared" si="0"/>
        <v>0</v>
      </c>
      <c r="G5" s="89"/>
    </row>
    <row r="6" spans="1:7" ht="105" customHeight="1">
      <c r="A6" s="72" t="s">
        <v>93</v>
      </c>
      <c r="B6" s="78" t="s">
        <v>99</v>
      </c>
      <c r="C6" s="75"/>
      <c r="D6" s="75">
        <v>2</v>
      </c>
      <c r="E6" s="83">
        <v>0</v>
      </c>
      <c r="F6" s="86">
        <f t="shared" si="0"/>
        <v>0</v>
      </c>
      <c r="G6" s="92" t="s">
        <v>92</v>
      </c>
    </row>
    <row r="7" spans="1:7" ht="72.5">
      <c r="A7" s="72" t="s">
        <v>89</v>
      </c>
      <c r="B7" s="93" t="s">
        <v>96</v>
      </c>
      <c r="C7" s="75"/>
      <c r="D7" s="75">
        <v>2</v>
      </c>
      <c r="E7" s="83">
        <v>0</v>
      </c>
      <c r="F7" s="86">
        <f t="shared" si="0"/>
        <v>0</v>
      </c>
      <c r="G7" s="88"/>
    </row>
    <row r="8" spans="1:7" ht="60" customHeight="1">
      <c r="A8" s="72" t="s">
        <v>90</v>
      </c>
      <c r="B8" s="90" t="s">
        <v>94</v>
      </c>
      <c r="C8" s="75"/>
      <c r="D8" s="75">
        <v>2</v>
      </c>
      <c r="E8" s="83">
        <v>0</v>
      </c>
      <c r="F8" s="86">
        <f t="shared" si="0"/>
        <v>0</v>
      </c>
      <c r="G8" s="88"/>
    </row>
    <row r="9" spans="1:7" ht="58">
      <c r="A9" s="72" t="s">
        <v>88</v>
      </c>
      <c r="B9" s="80"/>
      <c r="C9" s="75"/>
      <c r="D9" s="75">
        <v>1</v>
      </c>
      <c r="E9" s="83">
        <v>0</v>
      </c>
      <c r="F9" s="86">
        <f t="shared" si="0"/>
        <v>0</v>
      </c>
      <c r="G9" s="87"/>
    </row>
    <row r="10" spans="1:7">
      <c r="A10" t="s">
        <v>85</v>
      </c>
      <c r="F10" s="84">
        <f>SUM(F2:F9)</f>
        <v>0</v>
      </c>
    </row>
  </sheetData>
  <pageMargins left="0.70866141732283472" right="0.70866141732283472" top="0.78740157480314965" bottom="0.78740157480314965" header="0.51181102362204722" footer="0.51181102362204722"/>
  <pageSetup paperSize="9" scale="4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 </vt:lpstr>
      <vt:lpstr>AV-IT technika</vt:lpstr>
      <vt:lpstr>'Rekapitulace '!Názvy_tisku</vt:lpstr>
      <vt:lpstr>'Rekapitulace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Vorel</dc:creator>
  <cp:lastModifiedBy>Jakub Vorel</cp:lastModifiedBy>
  <cp:revision>1</cp:revision>
  <cp:lastPrinted>2023-08-07T15:18:15Z</cp:lastPrinted>
  <dcterms:created xsi:type="dcterms:W3CDTF">2023-06-14T08:47:02Z</dcterms:created>
  <dcterms:modified xsi:type="dcterms:W3CDTF">2024-09-16T19:53:35Z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0x010100A8C0DE78C45C5D418D6A6B8C0BC1FD24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