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krpo00\AppData\Local\Temp\7zO4FF79713\"/>
    </mc:Choice>
  </mc:AlternateContent>
  <bookViews>
    <workbookView xWindow="0" yWindow="0" windowWidth="28800" windowHeight="12000"/>
  </bookViews>
  <sheets>
    <sheet name="Rekapitulace stavby" sheetId="1" r:id="rId1"/>
    <sheet name="01 - Stavební úpravy" sheetId="2" r:id="rId2"/>
    <sheet name="02 - Technologie výtahů" sheetId="3" r:id="rId3"/>
    <sheet name="03 - Elektroinstalace" sheetId="4" r:id="rId4"/>
    <sheet name="VRN - Vedlejší rozpočtové..." sheetId="5" r:id="rId5"/>
    <sheet name="Pokyny pro vyplnění" sheetId="6" r:id="rId6"/>
  </sheets>
  <definedNames>
    <definedName name="_xlnm._FilterDatabase" localSheetId="1" hidden="1">'01 - Stavební úpravy'!$C$90:$K$239</definedName>
    <definedName name="_xlnm._FilterDatabase" localSheetId="2" hidden="1">'02 - Technologie výtahů'!$C$80:$K$99</definedName>
    <definedName name="_xlnm._FilterDatabase" localSheetId="3" hidden="1">'03 - Elektroinstalace'!$C$82:$K$108</definedName>
    <definedName name="_xlnm._FilterDatabase" localSheetId="4" hidden="1">'VRN - Vedlejší rozpočtové...'!$C$85:$K$117</definedName>
    <definedName name="_xlnm.Print_Titles" localSheetId="1">'01 - Stavební úpravy'!$90:$90</definedName>
    <definedName name="_xlnm.Print_Titles" localSheetId="2">'02 - Technologie výtahů'!$80:$80</definedName>
    <definedName name="_xlnm.Print_Titles" localSheetId="3">'03 - Elektroinstalace'!$82:$82</definedName>
    <definedName name="_xlnm.Print_Titles" localSheetId="0">'Rekapitulace stavby'!$52:$52</definedName>
    <definedName name="_xlnm.Print_Titles" localSheetId="4">'VRN - Vedlejší rozpočtové...'!$85:$85</definedName>
    <definedName name="_xlnm.Print_Area" localSheetId="1">'01 - Stavební úpravy'!$C$4:$J$39,'01 - Stavební úpravy'!$C$45:$J$72,'01 - Stavební úpravy'!$C$78:$K$239</definedName>
    <definedName name="_xlnm.Print_Area" localSheetId="2">'02 - Technologie výtahů'!$C$4:$J$39,'02 - Technologie výtahů'!$C$45:$J$62,'02 - Technologie výtahů'!$C$68:$K$99</definedName>
    <definedName name="_xlnm.Print_Area" localSheetId="3">'03 - Elektroinstalace'!$C$4:$J$39,'03 - Elektroinstalace'!$C$45:$J$64,'03 - Elektroinstalace'!$C$70:$K$108</definedName>
    <definedName name="_xlnm.Print_Area" localSheetId="5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stavby'!$C$42:$AQ$59</definedName>
    <definedName name="_xlnm.Print_Area" localSheetId="4">'VRN - Vedlejší rozpočtové...'!$C$4:$J$39,'VRN - Vedlejší rozpočtové...'!$C$45:$J$67,'VRN - Vedlejší rozpočtové...'!$C$73:$K$117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58" i="1"/>
  <c r="J35" i="5"/>
  <c r="AX58" i="1" s="1"/>
  <c r="BI114" i="5"/>
  <c r="BH114" i="5"/>
  <c r="BG114" i="5"/>
  <c r="BF114" i="5"/>
  <c r="T114" i="5"/>
  <c r="T113" i="5" s="1"/>
  <c r="R114" i="5"/>
  <c r="R113" i="5" s="1"/>
  <c r="P114" i="5"/>
  <c r="P113" i="5" s="1"/>
  <c r="BI109" i="5"/>
  <c r="BH109" i="5"/>
  <c r="BG109" i="5"/>
  <c r="BF109" i="5"/>
  <c r="T109" i="5"/>
  <c r="T108" i="5"/>
  <c r="R109" i="5"/>
  <c r="R108" i="5" s="1"/>
  <c r="P109" i="5"/>
  <c r="P108" i="5"/>
  <c r="BI104" i="5"/>
  <c r="BH104" i="5"/>
  <c r="BG104" i="5"/>
  <c r="BF104" i="5"/>
  <c r="T104" i="5"/>
  <c r="T103" i="5" s="1"/>
  <c r="R104" i="5"/>
  <c r="R103" i="5" s="1"/>
  <c r="P104" i="5"/>
  <c r="P103" i="5" s="1"/>
  <c r="BI99" i="5"/>
  <c r="BH99" i="5"/>
  <c r="BG99" i="5"/>
  <c r="BF99" i="5"/>
  <c r="T99" i="5"/>
  <c r="T98" i="5" s="1"/>
  <c r="R99" i="5"/>
  <c r="R98" i="5" s="1"/>
  <c r="P99" i="5"/>
  <c r="P98" i="5" s="1"/>
  <c r="BI94" i="5"/>
  <c r="BH94" i="5"/>
  <c r="BG94" i="5"/>
  <c r="BF94" i="5"/>
  <c r="T94" i="5"/>
  <c r="T93" i="5" s="1"/>
  <c r="R94" i="5"/>
  <c r="R93" i="5"/>
  <c r="P94" i="5"/>
  <c r="P93" i="5" s="1"/>
  <c r="P87" i="5" s="1"/>
  <c r="P86" i="5" s="1"/>
  <c r="AU58" i="1" s="1"/>
  <c r="BI89" i="5"/>
  <c r="BH89" i="5"/>
  <c r="BG89" i="5"/>
  <c r="BF89" i="5"/>
  <c r="T89" i="5"/>
  <c r="T88" i="5"/>
  <c r="R89" i="5"/>
  <c r="R88" i="5"/>
  <c r="P89" i="5"/>
  <c r="P88" i="5"/>
  <c r="J83" i="5"/>
  <c r="J82" i="5"/>
  <c r="F82" i="5"/>
  <c r="F80" i="5"/>
  <c r="E78" i="5"/>
  <c r="J55" i="5"/>
  <c r="J54" i="5"/>
  <c r="F54" i="5"/>
  <c r="F52" i="5"/>
  <c r="E50" i="5"/>
  <c r="J18" i="5"/>
  <c r="E18" i="5"/>
  <c r="F83" i="5"/>
  <c r="J17" i="5"/>
  <c r="J12" i="5"/>
  <c r="J80" i="5"/>
  <c r="E7" i="5"/>
  <c r="E76" i="5"/>
  <c r="J37" i="4"/>
  <c r="J36" i="4"/>
  <c r="AY57" i="1"/>
  <c r="J35" i="4"/>
  <c r="AX57" i="1" s="1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8" i="4"/>
  <c r="BH88" i="4"/>
  <c r="BG88" i="4"/>
  <c r="BF88" i="4"/>
  <c r="T88" i="4"/>
  <c r="R88" i="4"/>
  <c r="P88" i="4"/>
  <c r="BI87" i="4"/>
  <c r="BH87" i="4"/>
  <c r="BG87" i="4"/>
  <c r="BF87" i="4"/>
  <c r="T87" i="4"/>
  <c r="R87" i="4"/>
  <c r="P87" i="4"/>
  <c r="BI86" i="4"/>
  <c r="BH86" i="4"/>
  <c r="BG86" i="4"/>
  <c r="BF86" i="4"/>
  <c r="T86" i="4"/>
  <c r="R86" i="4"/>
  <c r="P86" i="4"/>
  <c r="J80" i="4"/>
  <c r="J79" i="4"/>
  <c r="F79" i="4"/>
  <c r="F77" i="4"/>
  <c r="E75" i="4"/>
  <c r="J55" i="4"/>
  <c r="J54" i="4"/>
  <c r="F54" i="4"/>
  <c r="F52" i="4"/>
  <c r="E50" i="4"/>
  <c r="J18" i="4"/>
  <c r="E18" i="4"/>
  <c r="F55" i="4" s="1"/>
  <c r="J17" i="4"/>
  <c r="J12" i="4"/>
  <c r="J77" i="4"/>
  <c r="E7" i="4"/>
  <c r="E73" i="4" s="1"/>
  <c r="J37" i="3"/>
  <c r="J36" i="3"/>
  <c r="AY56" i="1" s="1"/>
  <c r="J35" i="3"/>
  <c r="AX56" i="1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BG88" i="3"/>
  <c r="BF88" i="3"/>
  <c r="T88" i="3"/>
  <c r="R88" i="3"/>
  <c r="P88" i="3"/>
  <c r="BI87" i="3"/>
  <c r="BH87" i="3"/>
  <c r="BG87" i="3"/>
  <c r="BF87" i="3"/>
  <c r="T87" i="3"/>
  <c r="R87" i="3"/>
  <c r="P87" i="3"/>
  <c r="BI86" i="3"/>
  <c r="BH86" i="3"/>
  <c r="BG86" i="3"/>
  <c r="BF86" i="3"/>
  <c r="T86" i="3"/>
  <c r="R86" i="3"/>
  <c r="P86" i="3"/>
  <c r="BI85" i="3"/>
  <c r="BH85" i="3"/>
  <c r="BG85" i="3"/>
  <c r="BF85" i="3"/>
  <c r="T85" i="3"/>
  <c r="R85" i="3"/>
  <c r="P85" i="3"/>
  <c r="BI84" i="3"/>
  <c r="BH84" i="3"/>
  <c r="BG84" i="3"/>
  <c r="BF84" i="3"/>
  <c r="T84" i="3"/>
  <c r="R84" i="3"/>
  <c r="P84" i="3"/>
  <c r="BI83" i="3"/>
  <c r="BH83" i="3"/>
  <c r="BG83" i="3"/>
  <c r="BF83" i="3"/>
  <c r="T83" i="3"/>
  <c r="R83" i="3"/>
  <c r="P83" i="3"/>
  <c r="J78" i="3"/>
  <c r="J77" i="3"/>
  <c r="F77" i="3"/>
  <c r="F75" i="3"/>
  <c r="E73" i="3"/>
  <c r="J55" i="3"/>
  <c r="J54" i="3"/>
  <c r="F54" i="3"/>
  <c r="F52" i="3"/>
  <c r="E50" i="3"/>
  <c r="J18" i="3"/>
  <c r="E18" i="3"/>
  <c r="F78" i="3"/>
  <c r="J17" i="3"/>
  <c r="J12" i="3"/>
  <c r="J75" i="3" s="1"/>
  <c r="E7" i="3"/>
  <c r="E48" i="3" s="1"/>
  <c r="J37" i="2"/>
  <c r="J36" i="2"/>
  <c r="AY55" i="1"/>
  <c r="J35" i="2"/>
  <c r="AX55" i="1" s="1"/>
  <c r="BI230" i="2"/>
  <c r="BH230" i="2"/>
  <c r="BG230" i="2"/>
  <c r="BF230" i="2"/>
  <c r="T230" i="2"/>
  <c r="R230" i="2"/>
  <c r="P230" i="2"/>
  <c r="BI220" i="2"/>
  <c r="BH220" i="2"/>
  <c r="BG220" i="2"/>
  <c r="BF220" i="2"/>
  <c r="T220" i="2"/>
  <c r="R220" i="2"/>
  <c r="P220" i="2"/>
  <c r="BI210" i="2"/>
  <c r="BH210" i="2"/>
  <c r="BG210" i="2"/>
  <c r="BF210" i="2"/>
  <c r="T210" i="2"/>
  <c r="R210" i="2"/>
  <c r="P210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T196" i="2"/>
  <c r="R197" i="2"/>
  <c r="R196" i="2" s="1"/>
  <c r="P197" i="2"/>
  <c r="P196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77" i="2"/>
  <c r="BH177" i="2"/>
  <c r="BG177" i="2"/>
  <c r="BF177" i="2"/>
  <c r="T177" i="2"/>
  <c r="T176" i="2"/>
  <c r="R177" i="2"/>
  <c r="R176" i="2"/>
  <c r="P177" i="2"/>
  <c r="P176" i="2"/>
  <c r="BI173" i="2"/>
  <c r="BH173" i="2"/>
  <c r="BG173" i="2"/>
  <c r="BF173" i="2"/>
  <c r="T173" i="2"/>
  <c r="R173" i="2"/>
  <c r="P173" i="2"/>
  <c r="BI146" i="2"/>
  <c r="BH146" i="2"/>
  <c r="BG146" i="2"/>
  <c r="BF146" i="2"/>
  <c r="T146" i="2"/>
  <c r="R146" i="2"/>
  <c r="P146" i="2"/>
  <c r="BI136" i="2"/>
  <c r="BH136" i="2"/>
  <c r="BG136" i="2"/>
  <c r="BF136" i="2"/>
  <c r="T136" i="2"/>
  <c r="T135" i="2"/>
  <c r="R136" i="2"/>
  <c r="R135" i="2" s="1"/>
  <c r="P136" i="2"/>
  <c r="P135" i="2"/>
  <c r="BI124" i="2"/>
  <c r="BH124" i="2"/>
  <c r="BG124" i="2"/>
  <c r="BF124" i="2"/>
  <c r="T124" i="2"/>
  <c r="R124" i="2"/>
  <c r="P124" i="2"/>
  <c r="BI114" i="2"/>
  <c r="BH114" i="2"/>
  <c r="BG114" i="2"/>
  <c r="BF114" i="2"/>
  <c r="T114" i="2"/>
  <c r="R114" i="2"/>
  <c r="P114" i="2"/>
  <c r="BI104" i="2"/>
  <c r="BH104" i="2"/>
  <c r="BG104" i="2"/>
  <c r="BF104" i="2"/>
  <c r="T104" i="2"/>
  <c r="R104" i="2"/>
  <c r="P104" i="2"/>
  <c r="BI98" i="2"/>
  <c r="BH98" i="2"/>
  <c r="BG98" i="2"/>
  <c r="BF98" i="2"/>
  <c r="T98" i="2"/>
  <c r="R98" i="2"/>
  <c r="P98" i="2"/>
  <c r="BI94" i="2"/>
  <c r="BH94" i="2"/>
  <c r="BG94" i="2"/>
  <c r="BF94" i="2"/>
  <c r="T94" i="2"/>
  <c r="R94" i="2"/>
  <c r="P94" i="2"/>
  <c r="J88" i="2"/>
  <c r="J87" i="2"/>
  <c r="F87" i="2"/>
  <c r="F85" i="2"/>
  <c r="E83" i="2"/>
  <c r="J55" i="2"/>
  <c r="J54" i="2"/>
  <c r="F54" i="2"/>
  <c r="F52" i="2"/>
  <c r="E50" i="2"/>
  <c r="J18" i="2"/>
  <c r="E18" i="2"/>
  <c r="F55" i="2"/>
  <c r="J17" i="2"/>
  <c r="J12" i="2"/>
  <c r="J52" i="2" s="1"/>
  <c r="E7" i="2"/>
  <c r="E81" i="2" s="1"/>
  <c r="L50" i="1"/>
  <c r="AM50" i="1"/>
  <c r="AM49" i="1"/>
  <c r="L49" i="1"/>
  <c r="AM47" i="1"/>
  <c r="L47" i="1"/>
  <c r="L45" i="1"/>
  <c r="L44" i="1"/>
  <c r="J92" i="3"/>
  <c r="J194" i="2"/>
  <c r="J96" i="3"/>
  <c r="J108" i="4"/>
  <c r="BK124" i="2"/>
  <c r="J93" i="3"/>
  <c r="BK191" i="2"/>
  <c r="BK92" i="3"/>
  <c r="BK146" i="2"/>
  <c r="BK90" i="4"/>
  <c r="BK103" i="4"/>
  <c r="J94" i="5"/>
  <c r="J95" i="3"/>
  <c r="BK107" i="4"/>
  <c r="BK230" i="2"/>
  <c r="J84" i="3"/>
  <c r="BK100" i="4"/>
  <c r="BK173" i="2"/>
  <c r="J87" i="4"/>
  <c r="J146" i="2"/>
  <c r="J105" i="4"/>
  <c r="J114" i="5"/>
  <c r="J103" i="4"/>
  <c r="BK183" i="2"/>
  <c r="J94" i="4"/>
  <c r="AS54" i="1"/>
  <c r="BK99" i="5"/>
  <c r="BK177" i="2"/>
  <c r="J94" i="3"/>
  <c r="J90" i="4"/>
  <c r="J183" i="2"/>
  <c r="BK83" i="3"/>
  <c r="BK95" i="4"/>
  <c r="BK98" i="3"/>
  <c r="BK114" i="5"/>
  <c r="BK98" i="2"/>
  <c r="J96" i="4"/>
  <c r="BK89" i="5"/>
  <c r="BK85" i="3"/>
  <c r="J220" i="2"/>
  <c r="J88" i="4"/>
  <c r="BK88" i="3"/>
  <c r="BK102" i="4"/>
  <c r="J177" i="2"/>
  <c r="BK90" i="3"/>
  <c r="J104" i="5"/>
  <c r="BK95" i="3"/>
  <c r="J94" i="2"/>
  <c r="J88" i="3"/>
  <c r="BK89" i="4"/>
  <c r="BK94" i="4"/>
  <c r="J85" i="3"/>
  <c r="J200" i="2"/>
  <c r="BK220" i="2"/>
  <c r="BK96" i="4"/>
  <c r="J99" i="5"/>
  <c r="J173" i="2"/>
  <c r="BK93" i="3"/>
  <c r="BK94" i="2"/>
  <c r="J98" i="3"/>
  <c r="J107" i="4"/>
  <c r="BK104" i="2"/>
  <c r="J187" i="2"/>
  <c r="BK84" i="3"/>
  <c r="J102" i="4"/>
  <c r="BK96" i="3"/>
  <c r="BK108" i="4"/>
  <c r="J191" i="2"/>
  <c r="BK210" i="2"/>
  <c r="J89" i="4"/>
  <c r="J230" i="2"/>
  <c r="BK86" i="3"/>
  <c r="BK106" i="4"/>
  <c r="BK200" i="2"/>
  <c r="J86" i="4"/>
  <c r="BK97" i="3"/>
  <c r="J101" i="4"/>
  <c r="BK194" i="2"/>
  <c r="BK104" i="4"/>
  <c r="BK197" i="2"/>
  <c r="BK91" i="4"/>
  <c r="BK89" i="3"/>
  <c r="J95" i="4"/>
  <c r="J93" i="4"/>
  <c r="J124" i="2"/>
  <c r="BK87" i="3"/>
  <c r="BK88" i="4"/>
  <c r="J185" i="2"/>
  <c r="J97" i="3"/>
  <c r="J106" i="4"/>
  <c r="BK114" i="2"/>
  <c r="J91" i="4"/>
  <c r="BK189" i="2"/>
  <c r="J97" i="4"/>
  <c r="J89" i="5"/>
  <c r="BK187" i="2"/>
  <c r="J104" i="4"/>
  <c r="J104" i="2"/>
  <c r="J109" i="5"/>
  <c r="J87" i="3"/>
  <c r="J100" i="4"/>
  <c r="BK105" i="4"/>
  <c r="J197" i="2"/>
  <c r="J99" i="3"/>
  <c r="J189" i="2"/>
  <c r="BK94" i="3"/>
  <c r="BK87" i="4"/>
  <c r="J114" i="2"/>
  <c r="J83" i="3"/>
  <c r="J210" i="2"/>
  <c r="BK97" i="4"/>
  <c r="BK185" i="2"/>
  <c r="J89" i="3"/>
  <c r="J98" i="2"/>
  <c r="J90" i="3"/>
  <c r="J99" i="4"/>
  <c r="BK99" i="3"/>
  <c r="BK101" i="4"/>
  <c r="BK93" i="4"/>
  <c r="BK104" i="5"/>
  <c r="BK136" i="2"/>
  <c r="BK99" i="4"/>
  <c r="BK94" i="5"/>
  <c r="J136" i="2"/>
  <c r="J86" i="3"/>
  <c r="BK86" i="4"/>
  <c r="BK109" i="5"/>
  <c r="T87" i="5" l="1"/>
  <c r="T86" i="5" s="1"/>
  <c r="R87" i="5"/>
  <c r="R86" i="5" s="1"/>
  <c r="P103" i="2"/>
  <c r="P102" i="2"/>
  <c r="R182" i="2"/>
  <c r="BK82" i="3"/>
  <c r="J82" i="3"/>
  <c r="J60" i="3"/>
  <c r="R103" i="2"/>
  <c r="R102" i="2" s="1"/>
  <c r="BK182" i="2"/>
  <c r="J182" i="2"/>
  <c r="J68" i="2" s="1"/>
  <c r="R82" i="3"/>
  <c r="P92" i="4"/>
  <c r="BK103" i="2"/>
  <c r="J103" i="2" s="1"/>
  <c r="J63" i="2" s="1"/>
  <c r="P182" i="2"/>
  <c r="T82" i="3"/>
  <c r="BK85" i="4"/>
  <c r="T98" i="4"/>
  <c r="R93" i="2"/>
  <c r="P145" i="2"/>
  <c r="P134" i="2" s="1"/>
  <c r="T199" i="2"/>
  <c r="T198" i="2"/>
  <c r="P82" i="3"/>
  <c r="T85" i="4"/>
  <c r="P98" i="4"/>
  <c r="T103" i="2"/>
  <c r="T102" i="2"/>
  <c r="T182" i="2"/>
  <c r="P91" i="3"/>
  <c r="P85" i="4"/>
  <c r="P84" i="4"/>
  <c r="P83" i="4" s="1"/>
  <c r="AU57" i="1" s="1"/>
  <c r="T92" i="4"/>
  <c r="P93" i="2"/>
  <c r="BK145" i="2"/>
  <c r="J145" i="2" s="1"/>
  <c r="J66" i="2" s="1"/>
  <c r="R199" i="2"/>
  <c r="R198" i="2" s="1"/>
  <c r="BK91" i="3"/>
  <c r="J91" i="3"/>
  <c r="J61" i="3"/>
  <c r="R92" i="4"/>
  <c r="T93" i="2"/>
  <c r="R145" i="2"/>
  <c r="R134" i="2"/>
  <c r="P199" i="2"/>
  <c r="P198" i="2" s="1"/>
  <c r="R91" i="3"/>
  <c r="R85" i="4"/>
  <c r="BK98" i="4"/>
  <c r="J98" i="4" s="1"/>
  <c r="J63" i="4" s="1"/>
  <c r="BK93" i="2"/>
  <c r="J93" i="2" s="1"/>
  <c r="J61" i="2" s="1"/>
  <c r="T145" i="2"/>
  <c r="T134" i="2"/>
  <c r="BK199" i="2"/>
  <c r="J199" i="2" s="1"/>
  <c r="J71" i="2" s="1"/>
  <c r="T91" i="3"/>
  <c r="BK92" i="4"/>
  <c r="J92" i="4" s="1"/>
  <c r="J62" i="4" s="1"/>
  <c r="R98" i="4"/>
  <c r="BK176" i="2"/>
  <c r="J176" i="2" s="1"/>
  <c r="J67" i="2" s="1"/>
  <c r="BK196" i="2"/>
  <c r="J196" i="2" s="1"/>
  <c r="J69" i="2" s="1"/>
  <c r="BK135" i="2"/>
  <c r="J135" i="2"/>
  <c r="J65" i="2" s="1"/>
  <c r="BK88" i="5"/>
  <c r="J88" i="5"/>
  <c r="J61" i="5"/>
  <c r="BK93" i="5"/>
  <c r="J93" i="5" s="1"/>
  <c r="J62" i="5" s="1"/>
  <c r="BK103" i="5"/>
  <c r="J103" i="5" s="1"/>
  <c r="J64" i="5" s="1"/>
  <c r="BK113" i="5"/>
  <c r="J113" i="5"/>
  <c r="J66" i="5" s="1"/>
  <c r="BK98" i="5"/>
  <c r="J98" i="5"/>
  <c r="J63" i="5"/>
  <c r="BK108" i="5"/>
  <c r="J108" i="5" s="1"/>
  <c r="J65" i="5" s="1"/>
  <c r="BE104" i="5"/>
  <c r="E48" i="5"/>
  <c r="J52" i="5"/>
  <c r="BE89" i="5"/>
  <c r="BE114" i="5"/>
  <c r="J85" i="4"/>
  <c r="J61" i="4" s="1"/>
  <c r="F55" i="5"/>
  <c r="BE99" i="5"/>
  <c r="BE94" i="5"/>
  <c r="BE109" i="5"/>
  <c r="F80" i="4"/>
  <c r="BE90" i="4"/>
  <c r="BE106" i="4"/>
  <c r="E48" i="4"/>
  <c r="BE88" i="4"/>
  <c r="BK81" i="3"/>
  <c r="J81" i="3" s="1"/>
  <c r="J59" i="3" s="1"/>
  <c r="BE87" i="4"/>
  <c r="BE93" i="4"/>
  <c r="BE99" i="4"/>
  <c r="BE100" i="4"/>
  <c r="BE101" i="4"/>
  <c r="BE107" i="4"/>
  <c r="BE86" i="4"/>
  <c r="BE95" i="4"/>
  <c r="BE96" i="4"/>
  <c r="BE103" i="4"/>
  <c r="BE108" i="4"/>
  <c r="J52" i="4"/>
  <c r="BE102" i="4"/>
  <c r="BE105" i="4"/>
  <c r="BE89" i="4"/>
  <c r="BE91" i="4"/>
  <c r="BE94" i="4"/>
  <c r="BE97" i="4"/>
  <c r="BE104" i="4"/>
  <c r="F55" i="3"/>
  <c r="BE84" i="3"/>
  <c r="BE90" i="3"/>
  <c r="E71" i="3"/>
  <c r="BE85" i="3"/>
  <c r="J52" i="3"/>
  <c r="BE92" i="3"/>
  <c r="BE98" i="3"/>
  <c r="BE95" i="3"/>
  <c r="BE83" i="3"/>
  <c r="BE93" i="3"/>
  <c r="BE94" i="3"/>
  <c r="BE96" i="3"/>
  <c r="BE99" i="3"/>
  <c r="BK198" i="2"/>
  <c r="J198" i="2" s="1"/>
  <c r="J70" i="2" s="1"/>
  <c r="BE86" i="3"/>
  <c r="BE87" i="3"/>
  <c r="BE88" i="3"/>
  <c r="BE89" i="3"/>
  <c r="BE97" i="3"/>
  <c r="BE191" i="2"/>
  <c r="J85" i="2"/>
  <c r="BE146" i="2"/>
  <c r="BE230" i="2"/>
  <c r="BE124" i="2"/>
  <c r="BE98" i="2"/>
  <c r="E48" i="2"/>
  <c r="F88" i="2"/>
  <c r="BE183" i="2"/>
  <c r="BE185" i="2"/>
  <c r="BE187" i="2"/>
  <c r="BE189" i="2"/>
  <c r="BE200" i="2"/>
  <c r="BE220" i="2"/>
  <c r="BE94" i="2"/>
  <c r="BE114" i="2"/>
  <c r="BE173" i="2"/>
  <c r="BE104" i="2"/>
  <c r="BE177" i="2"/>
  <c r="BE194" i="2"/>
  <c r="BE136" i="2"/>
  <c r="BE197" i="2"/>
  <c r="BE210" i="2"/>
  <c r="J34" i="4"/>
  <c r="AW57" i="1" s="1"/>
  <c r="F35" i="5"/>
  <c r="BB58" i="1"/>
  <c r="F37" i="5"/>
  <c r="BD58" i="1" s="1"/>
  <c r="F36" i="5"/>
  <c r="BC58" i="1"/>
  <c r="F36" i="4"/>
  <c r="BC57" i="1" s="1"/>
  <c r="F36" i="2"/>
  <c r="BC55" i="1" s="1"/>
  <c r="F34" i="2"/>
  <c r="BA55" i="1" s="1"/>
  <c r="F34" i="4"/>
  <c r="BA57" i="1" s="1"/>
  <c r="J34" i="3"/>
  <c r="AW56" i="1" s="1"/>
  <c r="F37" i="2"/>
  <c r="BD55" i="1" s="1"/>
  <c r="J34" i="5"/>
  <c r="AW58" i="1" s="1"/>
  <c r="F35" i="4"/>
  <c r="BB57" i="1" s="1"/>
  <c r="F35" i="2"/>
  <c r="BB55" i="1" s="1"/>
  <c r="F35" i="3"/>
  <c r="BB56" i="1" s="1"/>
  <c r="F34" i="5"/>
  <c r="BA58" i="1" s="1"/>
  <c r="F37" i="4"/>
  <c r="BD57" i="1" s="1"/>
  <c r="F37" i="3"/>
  <c r="BD56" i="1" s="1"/>
  <c r="F34" i="3"/>
  <c r="BA56" i="1" s="1"/>
  <c r="J34" i="2"/>
  <c r="AW55" i="1" s="1"/>
  <c r="F36" i="3"/>
  <c r="BC56" i="1" s="1"/>
  <c r="BK102" i="2" l="1"/>
  <c r="J102" i="2" s="1"/>
  <c r="J62" i="2" s="1"/>
  <c r="BK84" i="4"/>
  <c r="J84" i="4" s="1"/>
  <c r="J60" i="4" s="1"/>
  <c r="R92" i="2"/>
  <c r="R91" i="2" s="1"/>
  <c r="T81" i="3"/>
  <c r="R84" i="4"/>
  <c r="R83" i="4"/>
  <c r="T84" i="4"/>
  <c r="T83" i="4" s="1"/>
  <c r="T92" i="2"/>
  <c r="T91" i="2"/>
  <c r="P81" i="3"/>
  <c r="AU56" i="1" s="1"/>
  <c r="R81" i="3"/>
  <c r="P92" i="2"/>
  <c r="P91" i="2" s="1"/>
  <c r="AU55" i="1" s="1"/>
  <c r="BK134" i="2"/>
  <c r="J134" i="2"/>
  <c r="J64" i="2" s="1"/>
  <c r="BK87" i="5"/>
  <c r="J87" i="5"/>
  <c r="J60" i="5"/>
  <c r="J33" i="2"/>
  <c r="AV55" i="1"/>
  <c r="AT55" i="1" s="1"/>
  <c r="F33" i="4"/>
  <c r="AZ57" i="1"/>
  <c r="BA54" i="1"/>
  <c r="AW54" i="1" s="1"/>
  <c r="AK30" i="1" s="1"/>
  <c r="F33" i="2"/>
  <c r="AZ55" i="1"/>
  <c r="J33" i="5"/>
  <c r="AV58" i="1" s="1"/>
  <c r="AT58" i="1" s="1"/>
  <c r="BB54" i="1"/>
  <c r="AX54" i="1" s="1"/>
  <c r="F33" i="5"/>
  <c r="AZ58" i="1"/>
  <c r="J30" i="3"/>
  <c r="AG56" i="1" s="1"/>
  <c r="F33" i="3"/>
  <c r="AZ56" i="1"/>
  <c r="BC54" i="1"/>
  <c r="W32" i="1" s="1"/>
  <c r="BD54" i="1"/>
  <c r="W33" i="1"/>
  <c r="J33" i="3"/>
  <c r="AV56" i="1" s="1"/>
  <c r="AT56" i="1" s="1"/>
  <c r="J33" i="4"/>
  <c r="AV57" i="1"/>
  <c r="AT57" i="1" s="1"/>
  <c r="BK86" i="5" l="1"/>
  <c r="J86" i="5" s="1"/>
  <c r="J59" i="5" s="1"/>
  <c r="BK92" i="2"/>
  <c r="J92" i="2"/>
  <c r="J60" i="2" s="1"/>
  <c r="BK83" i="4"/>
  <c r="J83" i="4"/>
  <c r="J59" i="4"/>
  <c r="AN56" i="1"/>
  <c r="J39" i="3"/>
  <c r="AY54" i="1"/>
  <c r="W31" i="1"/>
  <c r="W30" i="1"/>
  <c r="AU54" i="1"/>
  <c r="AZ54" i="1"/>
  <c r="AV54" i="1"/>
  <c r="AK29" i="1"/>
  <c r="BK91" i="2" l="1"/>
  <c r="J91" i="2" s="1"/>
  <c r="J59" i="2" s="1"/>
  <c r="J30" i="5"/>
  <c r="AG58" i="1"/>
  <c r="W29" i="1"/>
  <c r="AT54" i="1"/>
  <c r="J30" i="4"/>
  <c r="AG57" i="1"/>
  <c r="AN57" i="1" s="1"/>
  <c r="J39" i="4" l="1"/>
  <c r="J39" i="5"/>
  <c r="AN58" i="1"/>
  <c r="J30" i="2"/>
  <c r="AG55" i="1"/>
  <c r="AN55" i="1" s="1"/>
  <c r="J39" i="2" l="1"/>
  <c r="AG54" i="1"/>
  <c r="AK26" i="1"/>
  <c r="AK35" i="1"/>
  <c r="AN54" i="1" l="1"/>
</calcChain>
</file>

<file path=xl/sharedStrings.xml><?xml version="1.0" encoding="utf-8"?>
<sst xmlns="http://schemas.openxmlformats.org/spreadsheetml/2006/main" count="3279" uniqueCount="596">
  <si>
    <t>Export Komplet</t>
  </si>
  <si>
    <t>VZ</t>
  </si>
  <si>
    <t>2.0</t>
  </si>
  <si>
    <t>ZAMOK</t>
  </si>
  <si>
    <t>False</t>
  </si>
  <si>
    <t>{56789c6f-7107-4e79-a106-f752caa60e9c}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</si>
  <si>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</si>
  <si>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</si>
  <si>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</si>
  <si>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</si>
  <si>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</si>
  <si>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</si>
  <si>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</si>
  <si>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</si>
  <si>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JS24-083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</si>
  <si>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</si>
  <si>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</si>
  <si>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výtahů Rooseveltova kolej</t>
  </si>
  <si>
    <t>KSO:</t>
  </si>
  <si>
    <t/>
  </si>
  <si>
    <t>CC-CZ:</t>
  </si>
  <si>
    <t>Místo:</t>
  </si>
  <si>
    <t>Strojnická 1430/7, 17000 Praha 7 - Holešovice</t>
  </si>
  <si>
    <t>Datum:</t>
  </si>
  <si>
    <t>27. 5. 2024</t>
  </si>
  <si>
    <t>Zadavatel:</t>
  </si>
  <si>
    <t>IČ:</t>
  </si>
  <si>
    <t>Správa účelových zařízení VŠE v Praze</t>
  </si>
  <si>
    <t>DIČ:</t>
  </si>
  <si>
    <t>Uchazeč:</t>
  </si>
  <si>
    <t>Vyplň údaj</t>
  </si>
  <si>
    <t>Projektant:</t>
  </si>
  <si>
    <t>26499924</t>
  </si>
  <si>
    <t>Drobný Architects, s.r.o.</t>
  </si>
  <si>
    <t>CZ26499924</t>
  </si>
  <si>
    <t>True</t>
  </si>
  <si>
    <t>Zpracovatel:</t>
  </si>
  <si>
    <t>08660361</t>
  </si>
  <si>
    <t>Ing. Jaroslav Stolička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</si>
  <si>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</si>
  <si>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_x000D_
Nabídková cena obsahuje veškeré práce a dodávky obsažené v projektové dokumentaci, výkazu výměr, technické zprávě a ve výkresové části.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</si>
  <si>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</si>
  <si>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</si>
  <si>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</si>
  <si>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</si>
  <si>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</si>
  <si>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</si>
  <si>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</si>
  <si>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</si>
  <si>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</si>
  <si>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</si>
  <si>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</si>
  <si>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</si>
  <si>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</si>
  <si>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</si>
  <si>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</si>
  <si>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</si>
  <si>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</si>
  <si>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</si>
  <si>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</si>
  <si>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</si>
  <si>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</si>
  <si>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</si>
  <si>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</si>
  <si>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</si>
  <si>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</si>
  <si>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</si>
  <si>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</si>
  <si>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</si>
  <si>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</si>
  <si>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</si>
  <si>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</si>
  <si>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</si>
  <si>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</si>
  <si>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</si>
  <si>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</si>
  <si>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</si>
  <si>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</si>
  <si>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</si>
  <si>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</si>
  <si>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</si>
  <si>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</t>
  </si>
  <si>
    <t>STA</t>
  </si>
  <si>
    <t>1</t>
  </si>
  <si>
    <t>{c1527a1e-1d38-40bf-87ff-1b01bd53b8fe}</t>
  </si>
  <si>
    <t>2</t>
  </si>
  <si>
    <t>02</t>
  </si>
  <si>
    <t>Technologie výtahů</t>
  </si>
  <si>
    <t>{37a04804-d7d0-4a06-93ec-dde5469455aa}</t>
  </si>
  <si>
    <t>03</t>
  </si>
  <si>
    <t>Elektroinstalace</t>
  </si>
  <si>
    <t>{fbb66419-8dad-4ddf-a173-d0a0a34d8e2a}</t>
  </si>
  <si>
    <t>VRN</t>
  </si>
  <si>
    <t>Vedlejší rozpočtové náklady</t>
  </si>
  <si>
    <t>{76685d45-6a76-43ac-9225-d03687c50d3e}</t>
  </si>
  <si>
    <t>KRYCÍ LIST SOUPISU PRACÍ</t>
  </si>
  <si>
    <t>Objekt:</t>
  </si>
  <si>
    <t>01 - Stavební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</si>
  <si>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</si>
  <si>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</si>
  <si>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</si>
  <si>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</si>
  <si>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</si>
  <si>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</si>
  <si>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</si>
  <si>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  61 - Úprava povrchů vnitřních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</si>
  <si>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</si>
  <si>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</si>
  <si>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</si>
  <si>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</si>
  <si>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</si>
  <si>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</si>
  <si>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</si>
  <si>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</si>
  <si>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</si>
  <si>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</si>
  <si>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</si>
  <si>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</si>
  <si>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</si>
  <si>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</si>
  <si>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</si>
  <si>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</si>
  <si>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</si>
  <si>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</si>
  <si>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</si>
  <si>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</si>
  <si>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</si>
  <si>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</si>
  <si>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</si>
  <si>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</si>
  <si>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</si>
  <si>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</si>
  <si>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</si>
  <si>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310237241</t>
  </si>
  <si>
    <t>Zazdívka otvorů ve zdivu nadzákladovém cihlami pálenými plochy přes 0,09 m2 do 0,25 m2, ve zdi tl. do 300 mm</t>
  </si>
  <si>
    <t>kus</t>
  </si>
  <si>
    <t>CS ÚRS 2024 01</t>
  </si>
  <si>
    <t>4</t>
  </si>
  <si>
    <t>-602224984</t>
  </si>
  <si>
    <t>Online PSC</t>
  </si>
  <si>
    <t>https://podminky.urs.cz/item/CS_URS_2024_01/310237241</t>
  </si>
  <si>
    <t>VV</t>
  </si>
  <si>
    <t>1 "7.NP"</t>
  </si>
  <si>
    <t>Součet</t>
  </si>
  <si>
    <t>310238211</t>
  </si>
  <si>
    <t>Zazdívka otvorů ve zdivu nadzákladovém cihlami pálenými plochy přes 0,25 m2 do 1 m2 na maltu vápenocementovou</t>
  </si>
  <si>
    <t>m3</t>
  </si>
  <si>
    <t>100637367</t>
  </si>
  <si>
    <t>https://podminky.urs.cz/item/CS_URS_2024_01/310238211</t>
  </si>
  <si>
    <t>0,7*0,9*0,24 "půda"</t>
  </si>
  <si>
    <t>6</t>
  </si>
  <si>
    <t>Úpravy povrchů, podlahy a osazování výplní</t>
  </si>
  <si>
    <t>61</t>
  </si>
  <si>
    <t>Úprava povrchů vnitřních</t>
  </si>
  <si>
    <t>612131101</t>
  </si>
  <si>
    <t>Podkladní a spojovací vrstva vnitřních omítaných ploch cementový postřik nanášený ručně celoplošně stěn</t>
  </si>
  <si>
    <t>m2</t>
  </si>
  <si>
    <t>-1951328765</t>
  </si>
  <si>
    <t>https://podminky.urs.cz/item/CS_URS_2024_01/612131101</t>
  </si>
  <si>
    <t>7.NP:</t>
  </si>
  <si>
    <t>0,25*0,5*2</t>
  </si>
  <si>
    <t>0,2*(2,21+0,07)</t>
  </si>
  <si>
    <t>Mezisoučet</t>
  </si>
  <si>
    <t>Půda:</t>
  </si>
  <si>
    <t>0,7*0,9*2</t>
  </si>
  <si>
    <t>612321141</t>
  </si>
  <si>
    <t>Omítka vápenocementová vnitřních ploch nanášená ručně dvouvrstvá, tloušťky jádrové omítky do 10 mm a tloušťky štuku do 3 mm štuková svislých konstrukcí stěn</t>
  </si>
  <si>
    <t>1570979908</t>
  </si>
  <si>
    <t>https://podminky.urs.cz/item/CS_URS_2024_01/612321141</t>
  </si>
  <si>
    <t>5</t>
  </si>
  <si>
    <t>612321191</t>
  </si>
  <si>
    <t>Omítka vápenocementová vnitřních ploch nanášená ručně Příplatek k cenám za každých dalších i započatých 5 mm tloušťky omítky přes 10 mm stěn</t>
  </si>
  <si>
    <t>-864322393</t>
  </si>
  <si>
    <t>https://podminky.urs.cz/item/CS_URS_2024_01/612321191</t>
  </si>
  <si>
    <t>9</t>
  </si>
  <si>
    <t>Ostatní konstrukce a práce, bourání</t>
  </si>
  <si>
    <t>94</t>
  </si>
  <si>
    <t>Lešení a stavební výtahy</t>
  </si>
  <si>
    <t>949101111</t>
  </si>
  <si>
    <t>Lešení pomocné pracovní pro objekty pozemních staveb pro zatížení do 150 kg/m2, o výšce lešeňové podlahy do 1,9 m</t>
  </si>
  <si>
    <t>-1038036913</t>
  </si>
  <si>
    <t>https://podminky.urs.cz/item/CS_URS_2024_01/949101111</t>
  </si>
  <si>
    <t>2,52</t>
  </si>
  <si>
    <t>2,07</t>
  </si>
  <si>
    <t>95</t>
  </si>
  <si>
    <t>Různé dokončovací konstrukce a práce pozemních staveb</t>
  </si>
  <si>
    <t>7</t>
  </si>
  <si>
    <t>952901111</t>
  </si>
  <si>
    <t>Vyčištění budov nebo objektů před předáním do užívání budov bytové nebo občanské výstavby, světlé výšky podlaží do 4 m</t>
  </si>
  <si>
    <t>-1691440902</t>
  </si>
  <si>
    <t>https://podminky.urs.cz/item/CS_URS_2024_01/952901111</t>
  </si>
  <si>
    <t>1.NP:</t>
  </si>
  <si>
    <t>50,0</t>
  </si>
  <si>
    <t>2.NP:</t>
  </si>
  <si>
    <t>3.NP:</t>
  </si>
  <si>
    <t>4.NP:</t>
  </si>
  <si>
    <t>5.NP:</t>
  </si>
  <si>
    <t>6.NP:</t>
  </si>
  <si>
    <t>25,0</t>
  </si>
  <si>
    <t>8</t>
  </si>
  <si>
    <t>950000001R</t>
  </si>
  <si>
    <t>Stavební přípomoce a prostupy profesí TZB</t>
  </si>
  <si>
    <t>kpl</t>
  </si>
  <si>
    <t>613653715</t>
  </si>
  <si>
    <t>97</t>
  </si>
  <si>
    <t>Prorážení otvorů a ostatní bourací práce</t>
  </si>
  <si>
    <t>971033441</t>
  </si>
  <si>
    <t>Vybourání otvorů ve zdivu základovém nebo nadzákladovém z cihel, tvárnic, příčkovek z cihel pálených na maltu vápennou nebo vápenocementovou plochy do 0,25 m2, tl. do 300 mm</t>
  </si>
  <si>
    <t>221523615</t>
  </si>
  <si>
    <t>https://podminky.urs.cz/item/CS_URS_2024_01/971033441</t>
  </si>
  <si>
    <t>997</t>
  </si>
  <si>
    <t>Přesun sutě</t>
  </si>
  <si>
    <t>10</t>
  </si>
  <si>
    <t>997013159</t>
  </si>
  <si>
    <t>Vnitrostaveništní doprava suti a vybouraných hmot vodorovně do 50 m s naložením s omezením mechanizace pro budovy a haly výšky přes 27 do 30 m</t>
  </si>
  <si>
    <t>t</t>
  </si>
  <si>
    <t>-1343179364</t>
  </si>
  <si>
    <t>https://podminky.urs.cz/item/CS_URS_2024_01/997013159</t>
  </si>
  <si>
    <t>11</t>
  </si>
  <si>
    <t>997221121</t>
  </si>
  <si>
    <t>Vodorovná doprava suti nošením s naložením a se složením z kusových materiálů, na vzdálenost do 50 m</t>
  </si>
  <si>
    <t>-1249004037</t>
  </si>
  <si>
    <t>https://podminky.urs.cz/item/CS_URS_2024_01/997221121</t>
  </si>
  <si>
    <t>997006012</t>
  </si>
  <si>
    <t>Úprava stavebního odpadu třídění ruční</t>
  </si>
  <si>
    <t>1371936973</t>
  </si>
  <si>
    <t>https://podminky.urs.cz/item/CS_URS_2024_01/997006012</t>
  </si>
  <si>
    <t>13</t>
  </si>
  <si>
    <t>997006512</t>
  </si>
  <si>
    <t>Vodorovná doprava suti na skládku s naložením na dopravní prostředek a složením přes 100 m do 1 km</t>
  </si>
  <si>
    <t>-373178258</t>
  </si>
  <si>
    <t>https://podminky.urs.cz/item/CS_URS_2024_01/997006512</t>
  </si>
  <si>
    <t>14</t>
  </si>
  <si>
    <t>997006519</t>
  </si>
  <si>
    <t>Vodorovná doprava suti na skládku Příplatek k ceně -6512 za každý další i započatý 1 km</t>
  </si>
  <si>
    <t>-1267312318</t>
  </si>
  <si>
    <t>https://podminky.urs.cz/item/CS_URS_2024_01/997006519</t>
  </si>
  <si>
    <t>0,138*9 'Přepočtené koeficientem množství</t>
  </si>
  <si>
    <t>15</t>
  </si>
  <si>
    <t>997013871</t>
  </si>
  <si>
    <t>Poplatek za uložení stavebního odpadu na recyklační skládce (skládkovné) směsného stavebního a demoličního zatříděného do Katalogu odpadů pod kódem 17 09 04</t>
  </si>
  <si>
    <t>1539727096</t>
  </si>
  <si>
    <t>https://podminky.urs.cz/item/CS_URS_2024_01/997013871</t>
  </si>
  <si>
    <t>998</t>
  </si>
  <si>
    <t>Přesun hmot</t>
  </si>
  <si>
    <t>16</t>
  </si>
  <si>
    <t>998018003R</t>
  </si>
  <si>
    <t>Přesun hmot pro budovy občanské výstavby, bydlení, výrobu a služby ruční (bez užití mechanizace) vodorovná dopravní vzdálenost do 100 m pro budovy s jakoukoliv nosnou konstrukcí výšky přes 12 do 24 m</t>
  </si>
  <si>
    <t>1278596532</t>
  </si>
  <si>
    <t>PSV</t>
  </si>
  <si>
    <t>Práce a dodávky PSV</t>
  </si>
  <si>
    <t>784</t>
  </si>
  <si>
    <t>Dokončovací práce - malby a tapety</t>
  </si>
  <si>
    <t>17</t>
  </si>
  <si>
    <t>784111001</t>
  </si>
  <si>
    <t>Oprášení (ometení) podkladu v místnostech výšky do 3,80 m</t>
  </si>
  <si>
    <t>-1051023233</t>
  </si>
  <si>
    <t>https://podminky.urs.cz/item/CS_URS_2024_01/784111001</t>
  </si>
  <si>
    <t>18</t>
  </si>
  <si>
    <t>784181101</t>
  </si>
  <si>
    <t>Penetrace podkladu jednonásobná základní akrylátová bezbarvá v místnostech výšky do 3,80 m</t>
  </si>
  <si>
    <t>1623073247</t>
  </si>
  <si>
    <t>https://podminky.urs.cz/item/CS_URS_2024_01/784181101</t>
  </si>
  <si>
    <t>19</t>
  </si>
  <si>
    <t>784211101</t>
  </si>
  <si>
    <t>Malby z malířských směsí oděruvzdorných za mokra dvojnásobné, bílé za mokra oděruvzdorné výborně v místnostech výšky do 3,80 m</t>
  </si>
  <si>
    <t>416141387</t>
  </si>
  <si>
    <t>https://podminky.urs.cz/item/CS_URS_2024_01/784211101</t>
  </si>
  <si>
    <t>20</t>
  </si>
  <si>
    <t>784211141</t>
  </si>
  <si>
    <t>Malby z malířských směsí oděruvzdorných za mokra Příplatek k cenám dvojnásobných maleb za zvýšenou pracnost při provádění malého rozsahu plochy do 5 m2</t>
  </si>
  <si>
    <t>144875408</t>
  </si>
  <si>
    <t>https://podminky.urs.cz/item/CS_URS_2024_01/784211141</t>
  </si>
  <si>
    <t>02 - Technologie výtahů</t>
  </si>
  <si>
    <t>D1 - Technologie výtahu V1</t>
  </si>
  <si>
    <t>D2 - Technologie výtahu V2</t>
  </si>
  <si>
    <t>D1</t>
  </si>
  <si>
    <t>Technologie výtahu V1</t>
  </si>
  <si>
    <t>Pol1</t>
  </si>
  <si>
    <t>Demontáž původního výtahu</t>
  </si>
  <si>
    <t>ks</t>
  </si>
  <si>
    <t>Pol2</t>
  </si>
  <si>
    <t>Odvoz a ekologická likvidace částí původního výtahu a použitého materiálu</t>
  </si>
  <si>
    <t>Pol3</t>
  </si>
  <si>
    <t>Dodávka osobního evakuačního výtahu s nosností 1000 kg, včetně technické dokumentace, certifikátů bezpečnostních komponentů, prohlášení o shodě, dle specifikace technických zařízení</t>
  </si>
  <si>
    <t>Pol4</t>
  </si>
  <si>
    <t>Dodávka nových šachetních dveří s požární odolností EW 60</t>
  </si>
  <si>
    <t>Pol5</t>
  </si>
  <si>
    <t>Montáž nového osobního evakuačního výtahu s nosností 1000 kg včetně lešení</t>
  </si>
  <si>
    <t>Pol6</t>
  </si>
  <si>
    <t>Zkouška po ukončení montáže</t>
  </si>
  <si>
    <t>Pol7</t>
  </si>
  <si>
    <t>Posouzení shody Notifikovanou osobou</t>
  </si>
  <si>
    <t>Pol8</t>
  </si>
  <si>
    <t>Měření hluku z provozu výtahu vč. vydání protokolu</t>
  </si>
  <si>
    <t>D2</t>
  </si>
  <si>
    <t>Technologie výtahu V2</t>
  </si>
  <si>
    <t>Pol9</t>
  </si>
  <si>
    <t>Pol10</t>
  </si>
  <si>
    <t>Pol11</t>
  </si>
  <si>
    <t>Dodávka osobního výtahu s nosností 480 kg, včetně technické dokumentace, certifikátů bezpečnostních komponentů, prohlášení o shodě, dle specifikace technických zařízení</t>
  </si>
  <si>
    <t>22</t>
  </si>
  <si>
    <t>Pol12</t>
  </si>
  <si>
    <t>24</t>
  </si>
  <si>
    <t>Pol13</t>
  </si>
  <si>
    <t>Montáž nového osobního výtahu s nosností 480 kg včetně lešení</t>
  </si>
  <si>
    <t>26</t>
  </si>
  <si>
    <t>28</t>
  </si>
  <si>
    <t>30</t>
  </si>
  <si>
    <t>32</t>
  </si>
  <si>
    <t>03 - Elektroinstalace</t>
  </si>
  <si>
    <t>D1 - S I L N O P R O U D</t>
  </si>
  <si>
    <t xml:space="preserve">    D2 - Kabeláž:</t>
  </si>
  <si>
    <t xml:space="preserve">    D3 - Doplnění hlavního rozváděče RH obsahuje:</t>
  </si>
  <si>
    <t xml:space="preserve">    D4 - Ostatní náklady:</t>
  </si>
  <si>
    <t>S I L N O P R O U D</t>
  </si>
  <si>
    <t>Kabeláž:</t>
  </si>
  <si>
    <t>Pol14</t>
  </si>
  <si>
    <t>Kabel CYKY-J 5x10mm2</t>
  </si>
  <si>
    <t>m</t>
  </si>
  <si>
    <t>Pol15</t>
  </si>
  <si>
    <t>Kabel CXKH-V 5x10mm2</t>
  </si>
  <si>
    <t>Pol16</t>
  </si>
  <si>
    <t>Vodič H07V-K 6 žlutozelená (CYA 6) - pro ochranné pospojení výtahů. Bude vedeno ze stávající HOP - délka bude upřesněna na stavbě</t>
  </si>
  <si>
    <t>Pol17</t>
  </si>
  <si>
    <t>Doplnění nové kabeláže do stávajícího stoupacího vedení</t>
  </si>
  <si>
    <t>Pol18</t>
  </si>
  <si>
    <t>Ostatní drobný elektroinstalační materiál (příchytky, označovací materiál, apod.)</t>
  </si>
  <si>
    <t>Pol19</t>
  </si>
  <si>
    <t>Demontáž stávajících přívodních kabelů pro napájení výtahů</t>
  </si>
  <si>
    <t>D3</t>
  </si>
  <si>
    <t>Doplnění hlavního rozváděče RH obsahuje:</t>
  </si>
  <si>
    <t>Pol20</t>
  </si>
  <si>
    <t>Třífázový jistič B25/3, 25A</t>
  </si>
  <si>
    <t>Pol21</t>
  </si>
  <si>
    <t>Třífázový jistič C20/3, 20A</t>
  </si>
  <si>
    <t>Pol22</t>
  </si>
  <si>
    <t>Úprava stávajícího rozvaděče (přesvorkování, předrátování, demontáž stávajících jističů, doplnění nových jističů apod.)</t>
  </si>
  <si>
    <t>Pol23</t>
  </si>
  <si>
    <t>Ostatní drobný materiál (svorky, hřeben, apod.)</t>
  </si>
  <si>
    <t>Pol24</t>
  </si>
  <si>
    <t>Drobný montážní a označovací materiál</t>
  </si>
  <si>
    <t>D4</t>
  </si>
  <si>
    <t>Ostatní náklady:</t>
  </si>
  <si>
    <t>Pol25</t>
  </si>
  <si>
    <t>Demontáž a ekologická likvidace stávajících rozvaděčů výtahu</t>
  </si>
  <si>
    <t>Pol26</t>
  </si>
  <si>
    <t>Koordinace s provozovatelem stávajícího systému EPS</t>
  </si>
  <si>
    <t>Pol27</t>
  </si>
  <si>
    <t>Úprava systému EPS (bude řešeno dodavatelem stávající EPS)</t>
  </si>
  <si>
    <t>Pol28</t>
  </si>
  <si>
    <t>Protipožární ucpávky</t>
  </si>
  <si>
    <t>Pol29</t>
  </si>
  <si>
    <t>Stavební přípomoce (sekání, prostupy, apod.)</t>
  </si>
  <si>
    <t>Pol30</t>
  </si>
  <si>
    <t>Doprava (silnoproud)</t>
  </si>
  <si>
    <t>34</t>
  </si>
  <si>
    <t>Pol31</t>
  </si>
  <si>
    <t>Drobný materiál (hmožnidnky, šrouby, sádra, atd..)</t>
  </si>
  <si>
    <t>36</t>
  </si>
  <si>
    <t>Pol32</t>
  </si>
  <si>
    <t>Uvedení do původního stavu, výmalba apod. po sekání, vrtání, apod.</t>
  </si>
  <si>
    <t>38</t>
  </si>
  <si>
    <t>Pol33</t>
  </si>
  <si>
    <t>Zkoušky, revize</t>
  </si>
  <si>
    <t>40</t>
  </si>
  <si>
    <t>Pol34</t>
  </si>
  <si>
    <t>Dokumentace skutečného stavu</t>
  </si>
  <si>
    <t>42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</si>
  <si>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</si>
  <si>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</si>
  <si>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</si>
  <si>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</si>
  <si>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</si>
  <si>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</si>
  <si>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</si>
  <si>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</si>
  <si>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</si>
  <si>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010001000</t>
  </si>
  <si>
    <t>…</t>
  </si>
  <si>
    <t>1024</t>
  </si>
  <si>
    <t>1979229118</t>
  </si>
  <si>
    <t>https://podminky.urs.cz/item/CS_URS_2024_01/010001000</t>
  </si>
  <si>
    <t>VRN2</t>
  </si>
  <si>
    <t>Příprava staveniště</t>
  </si>
  <si>
    <t>020001000</t>
  </si>
  <si>
    <t>-1249083969</t>
  </si>
  <si>
    <t>https://podminky.urs.cz/item/CS_URS_2024_01/020001000</t>
  </si>
  <si>
    <t>VRN3</t>
  </si>
  <si>
    <t>Zařízení staveniště</t>
  </si>
  <si>
    <t>030001000</t>
  </si>
  <si>
    <t>-374958549</t>
  </si>
  <si>
    <t>https://podminky.urs.cz/item/CS_URS_2024_01/030001000</t>
  </si>
  <si>
    <t>VRN4</t>
  </si>
  <si>
    <t>Inženýrská činnost</t>
  </si>
  <si>
    <t>040001000</t>
  </si>
  <si>
    <t>-743496362</t>
  </si>
  <si>
    <t>https://podminky.urs.cz/item/CS_URS_2024_01/040001000</t>
  </si>
  <si>
    <t>VRN6</t>
  </si>
  <si>
    <t>Územní vlivy</t>
  </si>
  <si>
    <t>060001000</t>
  </si>
  <si>
    <t>55998855</t>
  </si>
  <si>
    <t>https://podminky.urs.cz/item/CS_URS_2024_01/060001000</t>
  </si>
  <si>
    <t>VRN7</t>
  </si>
  <si>
    <t>Provozní vlivy</t>
  </si>
  <si>
    <t>070001000</t>
  </si>
  <si>
    <t>2115407355</t>
  </si>
  <si>
    <t>https://podminky.urs.cz/item/CS_URS_2024_01/070001000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</si>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</sst>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71033441" TargetMode="External"/><Relationship Id="rId13" Type="http://schemas.openxmlformats.org/officeDocument/2006/relationships/hyperlink" Target="https://podminky.urs.cz/item/CS_URS_2024_01/997006519" TargetMode="External"/><Relationship Id="rId18" Type="http://schemas.openxmlformats.org/officeDocument/2006/relationships/hyperlink" Target="https://podminky.urs.cz/item/CS_URS_2024_01/784211141" TargetMode="External"/><Relationship Id="rId3" Type="http://schemas.openxmlformats.org/officeDocument/2006/relationships/hyperlink" Target="https://podminky.urs.cz/item/CS_URS_2024_01/612131101" TargetMode="External"/><Relationship Id="rId7" Type="http://schemas.openxmlformats.org/officeDocument/2006/relationships/hyperlink" Target="https://podminky.urs.cz/item/CS_URS_2024_01/952901111" TargetMode="External"/><Relationship Id="rId12" Type="http://schemas.openxmlformats.org/officeDocument/2006/relationships/hyperlink" Target="https://podminky.urs.cz/item/CS_URS_2024_01/997006512" TargetMode="External"/><Relationship Id="rId17" Type="http://schemas.openxmlformats.org/officeDocument/2006/relationships/hyperlink" Target="https://podminky.urs.cz/item/CS_URS_2024_01/784211101" TargetMode="External"/><Relationship Id="rId2" Type="http://schemas.openxmlformats.org/officeDocument/2006/relationships/hyperlink" Target="https://podminky.urs.cz/item/CS_URS_2024_01/310238211" TargetMode="External"/><Relationship Id="rId16" Type="http://schemas.openxmlformats.org/officeDocument/2006/relationships/hyperlink" Target="https://podminky.urs.cz/item/CS_URS_2024_01/784181101" TargetMode="External"/><Relationship Id="rId1" Type="http://schemas.openxmlformats.org/officeDocument/2006/relationships/hyperlink" Target="https://podminky.urs.cz/item/CS_URS_2024_01/310237241" TargetMode="External"/><Relationship Id="rId6" Type="http://schemas.openxmlformats.org/officeDocument/2006/relationships/hyperlink" Target="https://podminky.urs.cz/item/CS_URS_2024_01/949101111" TargetMode="External"/><Relationship Id="rId11" Type="http://schemas.openxmlformats.org/officeDocument/2006/relationships/hyperlink" Target="https://podminky.urs.cz/item/CS_URS_2024_01/997006012" TargetMode="External"/><Relationship Id="rId5" Type="http://schemas.openxmlformats.org/officeDocument/2006/relationships/hyperlink" Target="https://podminky.urs.cz/item/CS_URS_2024_01/612321191" TargetMode="External"/><Relationship Id="rId15" Type="http://schemas.openxmlformats.org/officeDocument/2006/relationships/hyperlink" Target="https://podminky.urs.cz/item/CS_URS_2024_01/784111001" TargetMode="External"/><Relationship Id="rId10" Type="http://schemas.openxmlformats.org/officeDocument/2006/relationships/hyperlink" Target="https://podminky.urs.cz/item/CS_URS_2024_01/997221121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s://podminky.urs.cz/item/CS_URS_2024_01/612321141" TargetMode="External"/><Relationship Id="rId9" Type="http://schemas.openxmlformats.org/officeDocument/2006/relationships/hyperlink" Target="https://podminky.urs.cz/item/CS_URS_2024_01/997013159" TargetMode="External"/><Relationship Id="rId14" Type="http://schemas.openxmlformats.org/officeDocument/2006/relationships/hyperlink" Target="https://podminky.urs.cz/item/CS_URS_2024_01/99701387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030001000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podminky.urs.cz/item/CS_URS_2024_01/020001000" TargetMode="External"/><Relationship Id="rId1" Type="http://schemas.openxmlformats.org/officeDocument/2006/relationships/hyperlink" Target="https://podminky.urs.cz/item/CS_URS_2024_01/010001000" TargetMode="External"/><Relationship Id="rId6" Type="http://schemas.openxmlformats.org/officeDocument/2006/relationships/hyperlink" Target="https://podminky.urs.cz/item/CS_URS_2024_01/070001000" TargetMode="External"/><Relationship Id="rId5" Type="http://schemas.openxmlformats.org/officeDocument/2006/relationships/hyperlink" Target="https://podminky.urs.cz/item/CS_URS_2024_01/060001000" TargetMode="External"/><Relationship Id="rId4" Type="http://schemas.openxmlformats.org/officeDocument/2006/relationships/hyperlink" Target="https://podminky.urs.cz/item/CS_URS_2024_01/04000100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72"/>
      <c r="AS2" s="372"/>
      <c r="AT2" s="372"/>
      <c r="AU2" s="372"/>
      <c r="AV2" s="372"/>
      <c r="AW2" s="372"/>
      <c r="AX2" s="372"/>
      <c r="AY2" s="372"/>
      <c r="AZ2" s="372"/>
      <c r="BA2" s="372"/>
      <c r="BB2" s="372"/>
      <c r="BC2" s="372"/>
      <c r="BD2" s="372"/>
      <c r="BE2" s="372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56" t="s">
        <v>14</v>
      </c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25"/>
      <c r="AQ5" s="25"/>
      <c r="AR5" s="23"/>
      <c r="BE5" s="353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58" t="s">
        <v>17</v>
      </c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25"/>
      <c r="AQ6" s="25"/>
      <c r="AR6" s="23"/>
      <c r="BE6" s="354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54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54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54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54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54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54"/>
      <c r="BS12" s="20" t="s">
        <v>6</v>
      </c>
    </row>
    <row r="13" spans="1:74" s="1" customFormat="1" ht="12" customHeight="1">
      <c r="B13" s="24"/>
      <c r="C13" s="25"/>
      <c r="D13" s="32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30</v>
      </c>
      <c r="AO13" s="25"/>
      <c r="AP13" s="25"/>
      <c r="AQ13" s="25"/>
      <c r="AR13" s="23"/>
      <c r="BE13" s="354"/>
      <c r="BS13" s="20" t="s">
        <v>6</v>
      </c>
    </row>
    <row r="14" spans="1:74" ht="12.75">
      <c r="B14" s="24"/>
      <c r="C14" s="25"/>
      <c r="D14" s="25"/>
      <c r="E14" s="359" t="s">
        <v>30</v>
      </c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2" t="s">
        <v>28</v>
      </c>
      <c r="AL14" s="25"/>
      <c r="AM14" s="25"/>
      <c r="AN14" s="34" t="s">
        <v>30</v>
      </c>
      <c r="AO14" s="25"/>
      <c r="AP14" s="25"/>
      <c r="AQ14" s="25"/>
      <c r="AR14" s="23"/>
      <c r="BE14" s="354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54"/>
      <c r="BS15" s="20" t="s">
        <v>4</v>
      </c>
    </row>
    <row r="16" spans="1:74" s="1" customFormat="1" ht="12" customHeight="1">
      <c r="B16" s="24"/>
      <c r="C16" s="25"/>
      <c r="D16" s="32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54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28</v>
      </c>
      <c r="AL17" s="25"/>
      <c r="AM17" s="25"/>
      <c r="AN17" s="30" t="s">
        <v>34</v>
      </c>
      <c r="AO17" s="25"/>
      <c r="AP17" s="25"/>
      <c r="AQ17" s="25"/>
      <c r="AR17" s="23"/>
      <c r="BE17" s="354"/>
      <c r="BS17" s="20" t="s">
        <v>35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54"/>
      <c r="BS18" s="20" t="s">
        <v>6</v>
      </c>
    </row>
    <row r="19" spans="1:71" s="1" customFormat="1" ht="12" customHeight="1">
      <c r="B19" s="24"/>
      <c r="C19" s="25"/>
      <c r="D19" s="32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37</v>
      </c>
      <c r="AO19" s="25"/>
      <c r="AP19" s="25"/>
      <c r="AQ19" s="25"/>
      <c r="AR19" s="23"/>
      <c r="BE19" s="354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38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54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54"/>
    </row>
    <row r="22" spans="1:71" s="1" customFormat="1" ht="12" customHeight="1">
      <c r="B22" s="24"/>
      <c r="C22" s="25"/>
      <c r="D22" s="32" t="s">
        <v>39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54"/>
    </row>
    <row r="23" spans="1:71" s="1" customFormat="1" ht="83.25" customHeight="1">
      <c r="B23" s="24"/>
      <c r="C23" s="25"/>
      <c r="D23" s="25"/>
      <c r="E23" s="361" t="s">
        <v>40</v>
      </c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1"/>
      <c r="AC23" s="361"/>
      <c r="AD23" s="361"/>
      <c r="AE23" s="361"/>
      <c r="AF23" s="361"/>
      <c r="AG23" s="361"/>
      <c r="AH23" s="361"/>
      <c r="AI23" s="361"/>
      <c r="AJ23" s="361"/>
      <c r="AK23" s="361"/>
      <c r="AL23" s="361"/>
      <c r="AM23" s="361"/>
      <c r="AN23" s="361"/>
      <c r="AO23" s="25"/>
      <c r="AP23" s="25"/>
      <c r="AQ23" s="25"/>
      <c r="AR23" s="23"/>
      <c r="BE23" s="354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54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54"/>
    </row>
    <row r="26" spans="1:71" s="2" customFormat="1" ht="25.9" customHeight="1">
      <c r="A26" s="37"/>
      <c r="B26" s="38"/>
      <c r="C26" s="39"/>
      <c r="D26" s="40" t="s">
        <v>41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62">
        <f>ROUND(AG54,2)</f>
        <v>0</v>
      </c>
      <c r="AL26" s="363"/>
      <c r="AM26" s="363"/>
      <c r="AN26" s="363"/>
      <c r="AO26" s="363"/>
      <c r="AP26" s="39"/>
      <c r="AQ26" s="39"/>
      <c r="AR26" s="42"/>
      <c r="BE26" s="354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54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64" t="s">
        <v>42</v>
      </c>
      <c r="M28" s="364"/>
      <c r="N28" s="364"/>
      <c r="O28" s="364"/>
      <c r="P28" s="364"/>
      <c r="Q28" s="39"/>
      <c r="R28" s="39"/>
      <c r="S28" s="39"/>
      <c r="T28" s="39"/>
      <c r="U28" s="39"/>
      <c r="V28" s="39"/>
      <c r="W28" s="364" t="s">
        <v>43</v>
      </c>
      <c r="X28" s="364"/>
      <c r="Y28" s="364"/>
      <c r="Z28" s="364"/>
      <c r="AA28" s="364"/>
      <c r="AB28" s="364"/>
      <c r="AC28" s="364"/>
      <c r="AD28" s="364"/>
      <c r="AE28" s="364"/>
      <c r="AF28" s="39"/>
      <c r="AG28" s="39"/>
      <c r="AH28" s="39"/>
      <c r="AI28" s="39"/>
      <c r="AJ28" s="39"/>
      <c r="AK28" s="364" t="s">
        <v>44</v>
      </c>
      <c r="AL28" s="364"/>
      <c r="AM28" s="364"/>
      <c r="AN28" s="364"/>
      <c r="AO28" s="364"/>
      <c r="AP28" s="39"/>
      <c r="AQ28" s="39"/>
      <c r="AR28" s="42"/>
      <c r="BE28" s="354"/>
    </row>
    <row r="29" spans="1:71" s="3" customFormat="1" ht="14.45" customHeight="1">
      <c r="B29" s="43"/>
      <c r="C29" s="44"/>
      <c r="D29" s="32" t="s">
        <v>45</v>
      </c>
      <c r="E29" s="44"/>
      <c r="F29" s="32" t="s">
        <v>46</v>
      </c>
      <c r="G29" s="44"/>
      <c r="H29" s="44"/>
      <c r="I29" s="44"/>
      <c r="J29" s="44"/>
      <c r="K29" s="44"/>
      <c r="L29" s="367">
        <v>0.21</v>
      </c>
      <c r="M29" s="366"/>
      <c r="N29" s="366"/>
      <c r="O29" s="366"/>
      <c r="P29" s="366"/>
      <c r="Q29" s="44"/>
      <c r="R29" s="44"/>
      <c r="S29" s="44"/>
      <c r="T29" s="44"/>
      <c r="U29" s="44"/>
      <c r="V29" s="44"/>
      <c r="W29" s="365">
        <f>ROUND(AZ54, 2)</f>
        <v>0</v>
      </c>
      <c r="X29" s="366"/>
      <c r="Y29" s="366"/>
      <c r="Z29" s="366"/>
      <c r="AA29" s="366"/>
      <c r="AB29" s="366"/>
      <c r="AC29" s="366"/>
      <c r="AD29" s="366"/>
      <c r="AE29" s="366"/>
      <c r="AF29" s="44"/>
      <c r="AG29" s="44"/>
      <c r="AH29" s="44"/>
      <c r="AI29" s="44"/>
      <c r="AJ29" s="44"/>
      <c r="AK29" s="365">
        <f>ROUND(AV54, 2)</f>
        <v>0</v>
      </c>
      <c r="AL29" s="366"/>
      <c r="AM29" s="366"/>
      <c r="AN29" s="366"/>
      <c r="AO29" s="366"/>
      <c r="AP29" s="44"/>
      <c r="AQ29" s="44"/>
      <c r="AR29" s="45"/>
      <c r="BE29" s="355"/>
    </row>
    <row r="30" spans="1:71" s="3" customFormat="1" ht="14.45" customHeight="1">
      <c r="B30" s="43"/>
      <c r="C30" s="44"/>
      <c r="D30" s="44"/>
      <c r="E30" s="44"/>
      <c r="F30" s="32" t="s">
        <v>47</v>
      </c>
      <c r="G30" s="44"/>
      <c r="H30" s="44"/>
      <c r="I30" s="44"/>
      <c r="J30" s="44"/>
      <c r="K30" s="44"/>
      <c r="L30" s="367">
        <v>0.12</v>
      </c>
      <c r="M30" s="366"/>
      <c r="N30" s="366"/>
      <c r="O30" s="366"/>
      <c r="P30" s="366"/>
      <c r="Q30" s="44"/>
      <c r="R30" s="44"/>
      <c r="S30" s="44"/>
      <c r="T30" s="44"/>
      <c r="U30" s="44"/>
      <c r="V30" s="44"/>
      <c r="W30" s="365">
        <f>ROUND(BA54, 2)</f>
        <v>0</v>
      </c>
      <c r="X30" s="366"/>
      <c r="Y30" s="366"/>
      <c r="Z30" s="366"/>
      <c r="AA30" s="366"/>
      <c r="AB30" s="366"/>
      <c r="AC30" s="366"/>
      <c r="AD30" s="366"/>
      <c r="AE30" s="366"/>
      <c r="AF30" s="44"/>
      <c r="AG30" s="44"/>
      <c r="AH30" s="44"/>
      <c r="AI30" s="44"/>
      <c r="AJ30" s="44"/>
      <c r="AK30" s="365">
        <f>ROUND(AW54, 2)</f>
        <v>0</v>
      </c>
      <c r="AL30" s="366"/>
      <c r="AM30" s="366"/>
      <c r="AN30" s="366"/>
      <c r="AO30" s="366"/>
      <c r="AP30" s="44"/>
      <c r="AQ30" s="44"/>
      <c r="AR30" s="45"/>
      <c r="BE30" s="355"/>
    </row>
    <row r="31" spans="1:71" s="3" customFormat="1" ht="14.45" hidden="1" customHeight="1">
      <c r="B31" s="43"/>
      <c r="C31" s="44"/>
      <c r="D31" s="44"/>
      <c r="E31" s="44"/>
      <c r="F31" s="32" t="s">
        <v>48</v>
      </c>
      <c r="G31" s="44"/>
      <c r="H31" s="44"/>
      <c r="I31" s="44"/>
      <c r="J31" s="44"/>
      <c r="K31" s="44"/>
      <c r="L31" s="367">
        <v>0.21</v>
      </c>
      <c r="M31" s="366"/>
      <c r="N31" s="366"/>
      <c r="O31" s="366"/>
      <c r="P31" s="366"/>
      <c r="Q31" s="44"/>
      <c r="R31" s="44"/>
      <c r="S31" s="44"/>
      <c r="T31" s="44"/>
      <c r="U31" s="44"/>
      <c r="V31" s="44"/>
      <c r="W31" s="365">
        <f>ROUND(BB54, 2)</f>
        <v>0</v>
      </c>
      <c r="X31" s="366"/>
      <c r="Y31" s="366"/>
      <c r="Z31" s="366"/>
      <c r="AA31" s="366"/>
      <c r="AB31" s="366"/>
      <c r="AC31" s="366"/>
      <c r="AD31" s="366"/>
      <c r="AE31" s="366"/>
      <c r="AF31" s="44"/>
      <c r="AG31" s="44"/>
      <c r="AH31" s="44"/>
      <c r="AI31" s="44"/>
      <c r="AJ31" s="44"/>
      <c r="AK31" s="365">
        <v>0</v>
      </c>
      <c r="AL31" s="366"/>
      <c r="AM31" s="366"/>
      <c r="AN31" s="366"/>
      <c r="AO31" s="366"/>
      <c r="AP31" s="44"/>
      <c r="AQ31" s="44"/>
      <c r="AR31" s="45"/>
      <c r="BE31" s="355"/>
    </row>
    <row r="32" spans="1:71" s="3" customFormat="1" ht="14.45" hidden="1" customHeight="1">
      <c r="B32" s="43"/>
      <c r="C32" s="44"/>
      <c r="D32" s="44"/>
      <c r="E32" s="44"/>
      <c r="F32" s="32" t="s">
        <v>49</v>
      </c>
      <c r="G32" s="44"/>
      <c r="H32" s="44"/>
      <c r="I32" s="44"/>
      <c r="J32" s="44"/>
      <c r="K32" s="44"/>
      <c r="L32" s="367">
        <v>0.12</v>
      </c>
      <c r="M32" s="366"/>
      <c r="N32" s="366"/>
      <c r="O32" s="366"/>
      <c r="P32" s="366"/>
      <c r="Q32" s="44"/>
      <c r="R32" s="44"/>
      <c r="S32" s="44"/>
      <c r="T32" s="44"/>
      <c r="U32" s="44"/>
      <c r="V32" s="44"/>
      <c r="W32" s="365">
        <f>ROUND(BC54, 2)</f>
        <v>0</v>
      </c>
      <c r="X32" s="366"/>
      <c r="Y32" s="366"/>
      <c r="Z32" s="366"/>
      <c r="AA32" s="366"/>
      <c r="AB32" s="366"/>
      <c r="AC32" s="366"/>
      <c r="AD32" s="366"/>
      <c r="AE32" s="366"/>
      <c r="AF32" s="44"/>
      <c r="AG32" s="44"/>
      <c r="AH32" s="44"/>
      <c r="AI32" s="44"/>
      <c r="AJ32" s="44"/>
      <c r="AK32" s="365">
        <v>0</v>
      </c>
      <c r="AL32" s="366"/>
      <c r="AM32" s="366"/>
      <c r="AN32" s="366"/>
      <c r="AO32" s="366"/>
      <c r="AP32" s="44"/>
      <c r="AQ32" s="44"/>
      <c r="AR32" s="45"/>
      <c r="BE32" s="355"/>
    </row>
    <row r="33" spans="1:57" s="3" customFormat="1" ht="14.45" hidden="1" customHeight="1">
      <c r="B33" s="43"/>
      <c r="C33" s="44"/>
      <c r="D33" s="44"/>
      <c r="E33" s="44"/>
      <c r="F33" s="32" t="s">
        <v>50</v>
      </c>
      <c r="G33" s="44"/>
      <c r="H33" s="44"/>
      <c r="I33" s="44"/>
      <c r="J33" s="44"/>
      <c r="K33" s="44"/>
      <c r="L33" s="367">
        <v>0</v>
      </c>
      <c r="M33" s="366"/>
      <c r="N33" s="366"/>
      <c r="O33" s="366"/>
      <c r="P33" s="366"/>
      <c r="Q33" s="44"/>
      <c r="R33" s="44"/>
      <c r="S33" s="44"/>
      <c r="T33" s="44"/>
      <c r="U33" s="44"/>
      <c r="V33" s="44"/>
      <c r="W33" s="365">
        <f>ROUND(BD54, 2)</f>
        <v>0</v>
      </c>
      <c r="X33" s="366"/>
      <c r="Y33" s="366"/>
      <c r="Z33" s="366"/>
      <c r="AA33" s="366"/>
      <c r="AB33" s="366"/>
      <c r="AC33" s="366"/>
      <c r="AD33" s="366"/>
      <c r="AE33" s="366"/>
      <c r="AF33" s="44"/>
      <c r="AG33" s="44"/>
      <c r="AH33" s="44"/>
      <c r="AI33" s="44"/>
      <c r="AJ33" s="44"/>
      <c r="AK33" s="365">
        <v>0</v>
      </c>
      <c r="AL33" s="366"/>
      <c r="AM33" s="366"/>
      <c r="AN33" s="366"/>
      <c r="AO33" s="366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51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52</v>
      </c>
      <c r="U35" s="48"/>
      <c r="V35" s="48"/>
      <c r="W35" s="48"/>
      <c r="X35" s="371" t="s">
        <v>53</v>
      </c>
      <c r="Y35" s="369"/>
      <c r="Z35" s="369"/>
      <c r="AA35" s="369"/>
      <c r="AB35" s="369"/>
      <c r="AC35" s="48"/>
      <c r="AD35" s="48"/>
      <c r="AE35" s="48"/>
      <c r="AF35" s="48"/>
      <c r="AG35" s="48"/>
      <c r="AH35" s="48"/>
      <c r="AI35" s="48"/>
      <c r="AJ35" s="48"/>
      <c r="AK35" s="368">
        <f>SUM(AK26:AK33)</f>
        <v>0</v>
      </c>
      <c r="AL35" s="369"/>
      <c r="AM35" s="369"/>
      <c r="AN35" s="369"/>
      <c r="AO35" s="370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54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JS24-083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33" t="str">
        <f>K6</f>
        <v>Výměna výtahů Rooseveltova kolej</v>
      </c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  <c r="AH45" s="334"/>
      <c r="AI45" s="334"/>
      <c r="AJ45" s="334"/>
      <c r="AK45" s="334"/>
      <c r="AL45" s="334"/>
      <c r="AM45" s="334"/>
      <c r="AN45" s="334"/>
      <c r="AO45" s="334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Strojnická 1430/7, 17000 Praha 7 - Holešovice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35" t="str">
        <f>IF(AN8= "","",AN8)</f>
        <v>27. 5. 2024</v>
      </c>
      <c r="AN47" s="335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Správa účelových zařízení VŠE v Praze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31</v>
      </c>
      <c r="AJ49" s="39"/>
      <c r="AK49" s="39"/>
      <c r="AL49" s="39"/>
      <c r="AM49" s="336" t="str">
        <f>IF(E17="","",E17)</f>
        <v>Drobný Architects, s.r.o.</v>
      </c>
      <c r="AN49" s="337"/>
      <c r="AO49" s="337"/>
      <c r="AP49" s="337"/>
      <c r="AQ49" s="39"/>
      <c r="AR49" s="42"/>
      <c r="AS49" s="338" t="s">
        <v>55</v>
      </c>
      <c r="AT49" s="339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29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36</v>
      </c>
      <c r="AJ50" s="39"/>
      <c r="AK50" s="39"/>
      <c r="AL50" s="39"/>
      <c r="AM50" s="336" t="str">
        <f>IF(E20="","",E20)</f>
        <v>Ing. Jaroslav Stolička</v>
      </c>
      <c r="AN50" s="337"/>
      <c r="AO50" s="337"/>
      <c r="AP50" s="337"/>
      <c r="AQ50" s="39"/>
      <c r="AR50" s="42"/>
      <c r="AS50" s="340"/>
      <c r="AT50" s="341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42"/>
      <c r="AT51" s="343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44" t="s">
        <v>56</v>
      </c>
      <c r="D52" s="345"/>
      <c r="E52" s="345"/>
      <c r="F52" s="345"/>
      <c r="G52" s="345"/>
      <c r="H52" s="69"/>
      <c r="I52" s="347" t="s">
        <v>57</v>
      </c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6" t="s">
        <v>58</v>
      </c>
      <c r="AH52" s="345"/>
      <c r="AI52" s="345"/>
      <c r="AJ52" s="345"/>
      <c r="AK52" s="345"/>
      <c r="AL52" s="345"/>
      <c r="AM52" s="345"/>
      <c r="AN52" s="347" t="s">
        <v>59</v>
      </c>
      <c r="AO52" s="345"/>
      <c r="AP52" s="345"/>
      <c r="AQ52" s="70" t="s">
        <v>60</v>
      </c>
      <c r="AR52" s="42"/>
      <c r="AS52" s="71" t="s">
        <v>61</v>
      </c>
      <c r="AT52" s="72" t="s">
        <v>62</v>
      </c>
      <c r="AU52" s="72" t="s">
        <v>63</v>
      </c>
      <c r="AV52" s="72" t="s">
        <v>64</v>
      </c>
      <c r="AW52" s="72" t="s">
        <v>65</v>
      </c>
      <c r="AX52" s="72" t="s">
        <v>66</v>
      </c>
      <c r="AY52" s="72" t="s">
        <v>67</v>
      </c>
      <c r="AZ52" s="72" t="s">
        <v>68</v>
      </c>
      <c r="BA52" s="72" t="s">
        <v>69</v>
      </c>
      <c r="BB52" s="72" t="s">
        <v>70</v>
      </c>
      <c r="BC52" s="72" t="s">
        <v>71</v>
      </c>
      <c r="BD52" s="73" t="s">
        <v>72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73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51">
        <f>ROUND(SUM(AG55:AG58),2)</f>
        <v>0</v>
      </c>
      <c r="AH54" s="351"/>
      <c r="AI54" s="351"/>
      <c r="AJ54" s="351"/>
      <c r="AK54" s="351"/>
      <c r="AL54" s="351"/>
      <c r="AM54" s="351"/>
      <c r="AN54" s="352">
        <f>SUM(AG54,AT54)</f>
        <v>0</v>
      </c>
      <c r="AO54" s="352"/>
      <c r="AP54" s="352"/>
      <c r="AQ54" s="81" t="s">
        <v>19</v>
      </c>
      <c r="AR54" s="82"/>
      <c r="AS54" s="83">
        <f>ROUND(SUM(AS55:AS58),2)</f>
        <v>0</v>
      </c>
      <c r="AT54" s="84">
        <f>ROUND(SUM(AV54:AW54),2)</f>
        <v>0</v>
      </c>
      <c r="AU54" s="85">
        <f>ROUND(SUM(AU55:AU58),5)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ROUND(SUM(AZ55:AZ58),2)</f>
        <v>0</v>
      </c>
      <c r="BA54" s="84">
        <f>ROUND(SUM(BA55:BA58),2)</f>
        <v>0</v>
      </c>
      <c r="BB54" s="84">
        <f>ROUND(SUM(BB55:BB58),2)</f>
        <v>0</v>
      </c>
      <c r="BC54" s="84">
        <f>ROUND(SUM(BC55:BC58),2)</f>
        <v>0</v>
      </c>
      <c r="BD54" s="86">
        <f>ROUND(SUM(BD55:BD58),2)</f>
        <v>0</v>
      </c>
      <c r="BS54" s="87" t="s">
        <v>74</v>
      </c>
      <c r="BT54" s="87" t="s">
        <v>75</v>
      </c>
      <c r="BU54" s="88" t="s">
        <v>76</v>
      </c>
      <c r="BV54" s="87" t="s">
        <v>77</v>
      </c>
      <c r="BW54" s="87" t="s">
        <v>5</v>
      </c>
      <c r="BX54" s="87" t="s">
        <v>78</v>
      </c>
      <c r="CL54" s="87" t="s">
        <v>19</v>
      </c>
    </row>
    <row r="55" spans="1:91" s="7" customFormat="1" ht="16.5" customHeight="1">
      <c r="A55" s="89" t="s">
        <v>79</v>
      </c>
      <c r="B55" s="90"/>
      <c r="C55" s="91"/>
      <c r="D55" s="348" t="s">
        <v>80</v>
      </c>
      <c r="E55" s="348"/>
      <c r="F55" s="348"/>
      <c r="G55" s="348"/>
      <c r="H55" s="348"/>
      <c r="I55" s="92"/>
      <c r="J55" s="348" t="s">
        <v>81</v>
      </c>
      <c r="K55" s="348"/>
      <c r="L55" s="348"/>
      <c r="M55" s="348"/>
      <c r="N55" s="348"/>
      <c r="O55" s="348"/>
      <c r="P55" s="348"/>
      <c r="Q55" s="348"/>
      <c r="R55" s="348"/>
      <c r="S55" s="348"/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9">
        <f>'01 - Stavební úpravy'!J30</f>
        <v>0</v>
      </c>
      <c r="AH55" s="350"/>
      <c r="AI55" s="350"/>
      <c r="AJ55" s="350"/>
      <c r="AK55" s="350"/>
      <c r="AL55" s="350"/>
      <c r="AM55" s="350"/>
      <c r="AN55" s="349">
        <f>SUM(AG55,AT55)</f>
        <v>0</v>
      </c>
      <c r="AO55" s="350"/>
      <c r="AP55" s="350"/>
      <c r="AQ55" s="93" t="s">
        <v>82</v>
      </c>
      <c r="AR55" s="94"/>
      <c r="AS55" s="95">
        <v>0</v>
      </c>
      <c r="AT55" s="96">
        <f>ROUND(SUM(AV55:AW55),2)</f>
        <v>0</v>
      </c>
      <c r="AU55" s="97">
        <f>'01 - Stavební úpravy'!P91</f>
        <v>0</v>
      </c>
      <c r="AV55" s="96">
        <f>'01 - Stavební úpravy'!J33</f>
        <v>0</v>
      </c>
      <c r="AW55" s="96">
        <f>'01 - Stavební úpravy'!J34</f>
        <v>0</v>
      </c>
      <c r="AX55" s="96">
        <f>'01 - Stavební úpravy'!J35</f>
        <v>0</v>
      </c>
      <c r="AY55" s="96">
        <f>'01 - Stavební úpravy'!J36</f>
        <v>0</v>
      </c>
      <c r="AZ55" s="96">
        <f>'01 - Stavební úpravy'!F33</f>
        <v>0</v>
      </c>
      <c r="BA55" s="96">
        <f>'01 - Stavební úpravy'!F34</f>
        <v>0</v>
      </c>
      <c r="BB55" s="96">
        <f>'01 - Stavební úpravy'!F35</f>
        <v>0</v>
      </c>
      <c r="BC55" s="96">
        <f>'01 - Stavební úpravy'!F36</f>
        <v>0</v>
      </c>
      <c r="BD55" s="98">
        <f>'01 - Stavební úpravy'!F37</f>
        <v>0</v>
      </c>
      <c r="BT55" s="99" t="s">
        <v>83</v>
      </c>
      <c r="BV55" s="99" t="s">
        <v>77</v>
      </c>
      <c r="BW55" s="99" t="s">
        <v>84</v>
      </c>
      <c r="BX55" s="99" t="s">
        <v>5</v>
      </c>
      <c r="CL55" s="99" t="s">
        <v>19</v>
      </c>
      <c r="CM55" s="99" t="s">
        <v>85</v>
      </c>
    </row>
    <row r="56" spans="1:91" s="7" customFormat="1" ht="16.5" customHeight="1">
      <c r="A56" s="89" t="s">
        <v>79</v>
      </c>
      <c r="B56" s="90"/>
      <c r="C56" s="91"/>
      <c r="D56" s="348" t="s">
        <v>86</v>
      </c>
      <c r="E56" s="348"/>
      <c r="F56" s="348"/>
      <c r="G56" s="348"/>
      <c r="H56" s="348"/>
      <c r="I56" s="92"/>
      <c r="J56" s="348" t="s">
        <v>87</v>
      </c>
      <c r="K56" s="348"/>
      <c r="L56" s="348"/>
      <c r="M56" s="348"/>
      <c r="N56" s="348"/>
      <c r="O56" s="348"/>
      <c r="P56" s="348"/>
      <c r="Q56" s="348"/>
      <c r="R56" s="348"/>
      <c r="S56" s="348"/>
      <c r="T56" s="348"/>
      <c r="U56" s="348"/>
      <c r="V56" s="348"/>
      <c r="W56" s="348"/>
      <c r="X56" s="348"/>
      <c r="Y56" s="348"/>
      <c r="Z56" s="348"/>
      <c r="AA56" s="348"/>
      <c r="AB56" s="348"/>
      <c r="AC56" s="348"/>
      <c r="AD56" s="348"/>
      <c r="AE56" s="348"/>
      <c r="AF56" s="348"/>
      <c r="AG56" s="349">
        <f>'02 - Technologie výtahů'!J30</f>
        <v>0</v>
      </c>
      <c r="AH56" s="350"/>
      <c r="AI56" s="350"/>
      <c r="AJ56" s="350"/>
      <c r="AK56" s="350"/>
      <c r="AL56" s="350"/>
      <c r="AM56" s="350"/>
      <c r="AN56" s="349">
        <f>SUM(AG56,AT56)</f>
        <v>0</v>
      </c>
      <c r="AO56" s="350"/>
      <c r="AP56" s="350"/>
      <c r="AQ56" s="93" t="s">
        <v>82</v>
      </c>
      <c r="AR56" s="94"/>
      <c r="AS56" s="95">
        <v>0</v>
      </c>
      <c r="AT56" s="96">
        <f>ROUND(SUM(AV56:AW56),2)</f>
        <v>0</v>
      </c>
      <c r="AU56" s="97">
        <f>'02 - Technologie výtahů'!P81</f>
        <v>0</v>
      </c>
      <c r="AV56" s="96">
        <f>'02 - Technologie výtahů'!J33</f>
        <v>0</v>
      </c>
      <c r="AW56" s="96">
        <f>'02 - Technologie výtahů'!J34</f>
        <v>0</v>
      </c>
      <c r="AX56" s="96">
        <f>'02 - Technologie výtahů'!J35</f>
        <v>0</v>
      </c>
      <c r="AY56" s="96">
        <f>'02 - Technologie výtahů'!J36</f>
        <v>0</v>
      </c>
      <c r="AZ56" s="96">
        <f>'02 - Technologie výtahů'!F33</f>
        <v>0</v>
      </c>
      <c r="BA56" s="96">
        <f>'02 - Technologie výtahů'!F34</f>
        <v>0</v>
      </c>
      <c r="BB56" s="96">
        <f>'02 - Technologie výtahů'!F35</f>
        <v>0</v>
      </c>
      <c r="BC56" s="96">
        <f>'02 - Technologie výtahů'!F36</f>
        <v>0</v>
      </c>
      <c r="BD56" s="98">
        <f>'02 - Technologie výtahů'!F37</f>
        <v>0</v>
      </c>
      <c r="BT56" s="99" t="s">
        <v>83</v>
      </c>
      <c r="BV56" s="99" t="s">
        <v>77</v>
      </c>
      <c r="BW56" s="99" t="s">
        <v>88</v>
      </c>
      <c r="BX56" s="99" t="s">
        <v>5</v>
      </c>
      <c r="CL56" s="99" t="s">
        <v>19</v>
      </c>
      <c r="CM56" s="99" t="s">
        <v>85</v>
      </c>
    </row>
    <row r="57" spans="1:91" s="7" customFormat="1" ht="16.5" customHeight="1">
      <c r="A57" s="89" t="s">
        <v>79</v>
      </c>
      <c r="B57" s="90"/>
      <c r="C57" s="91"/>
      <c r="D57" s="348" t="s">
        <v>89</v>
      </c>
      <c r="E57" s="348"/>
      <c r="F57" s="348"/>
      <c r="G57" s="348"/>
      <c r="H57" s="348"/>
      <c r="I57" s="92"/>
      <c r="J57" s="348" t="s">
        <v>90</v>
      </c>
      <c r="K57" s="348"/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9">
        <f>'03 - Elektroinstalace'!J30</f>
        <v>0</v>
      </c>
      <c r="AH57" s="350"/>
      <c r="AI57" s="350"/>
      <c r="AJ57" s="350"/>
      <c r="AK57" s="350"/>
      <c r="AL57" s="350"/>
      <c r="AM57" s="350"/>
      <c r="AN57" s="349">
        <f>SUM(AG57,AT57)</f>
        <v>0</v>
      </c>
      <c r="AO57" s="350"/>
      <c r="AP57" s="350"/>
      <c r="AQ57" s="93" t="s">
        <v>82</v>
      </c>
      <c r="AR57" s="94"/>
      <c r="AS57" s="95">
        <v>0</v>
      </c>
      <c r="AT57" s="96">
        <f>ROUND(SUM(AV57:AW57),2)</f>
        <v>0</v>
      </c>
      <c r="AU57" s="97">
        <f>'03 - Elektroinstalace'!P83</f>
        <v>0</v>
      </c>
      <c r="AV57" s="96">
        <f>'03 - Elektroinstalace'!J33</f>
        <v>0</v>
      </c>
      <c r="AW57" s="96">
        <f>'03 - Elektroinstalace'!J34</f>
        <v>0</v>
      </c>
      <c r="AX57" s="96">
        <f>'03 - Elektroinstalace'!J35</f>
        <v>0</v>
      </c>
      <c r="AY57" s="96">
        <f>'03 - Elektroinstalace'!J36</f>
        <v>0</v>
      </c>
      <c r="AZ57" s="96">
        <f>'03 - Elektroinstalace'!F33</f>
        <v>0</v>
      </c>
      <c r="BA57" s="96">
        <f>'03 - Elektroinstalace'!F34</f>
        <v>0</v>
      </c>
      <c r="BB57" s="96">
        <f>'03 - Elektroinstalace'!F35</f>
        <v>0</v>
      </c>
      <c r="BC57" s="96">
        <f>'03 - Elektroinstalace'!F36</f>
        <v>0</v>
      </c>
      <c r="BD57" s="98">
        <f>'03 - Elektroinstalace'!F37</f>
        <v>0</v>
      </c>
      <c r="BT57" s="99" t="s">
        <v>83</v>
      </c>
      <c r="BV57" s="99" t="s">
        <v>77</v>
      </c>
      <c r="BW57" s="99" t="s">
        <v>91</v>
      </c>
      <c r="BX57" s="99" t="s">
        <v>5</v>
      </c>
      <c r="CL57" s="99" t="s">
        <v>19</v>
      </c>
      <c r="CM57" s="99" t="s">
        <v>85</v>
      </c>
    </row>
    <row r="58" spans="1:91" s="7" customFormat="1" ht="16.5" customHeight="1">
      <c r="A58" s="89" t="s">
        <v>79</v>
      </c>
      <c r="B58" s="90"/>
      <c r="C58" s="91"/>
      <c r="D58" s="348" t="s">
        <v>92</v>
      </c>
      <c r="E58" s="348"/>
      <c r="F58" s="348"/>
      <c r="G58" s="348"/>
      <c r="H58" s="348"/>
      <c r="I58" s="92"/>
      <c r="J58" s="348" t="s">
        <v>93</v>
      </c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9">
        <f>'VRN - Vedlejší rozpočtové...'!J30</f>
        <v>0</v>
      </c>
      <c r="AH58" s="350"/>
      <c r="AI58" s="350"/>
      <c r="AJ58" s="350"/>
      <c r="AK58" s="350"/>
      <c r="AL58" s="350"/>
      <c r="AM58" s="350"/>
      <c r="AN58" s="349">
        <f>SUM(AG58,AT58)</f>
        <v>0</v>
      </c>
      <c r="AO58" s="350"/>
      <c r="AP58" s="350"/>
      <c r="AQ58" s="93" t="s">
        <v>82</v>
      </c>
      <c r="AR58" s="94"/>
      <c r="AS58" s="100">
        <v>0</v>
      </c>
      <c r="AT58" s="101">
        <f>ROUND(SUM(AV58:AW58),2)</f>
        <v>0</v>
      </c>
      <c r="AU58" s="102">
        <f>'VRN - Vedlejší rozpočtové...'!P86</f>
        <v>0</v>
      </c>
      <c r="AV58" s="101">
        <f>'VRN - Vedlejší rozpočtové...'!J33</f>
        <v>0</v>
      </c>
      <c r="AW58" s="101">
        <f>'VRN - Vedlejší rozpočtové...'!J34</f>
        <v>0</v>
      </c>
      <c r="AX58" s="101">
        <f>'VRN - Vedlejší rozpočtové...'!J35</f>
        <v>0</v>
      </c>
      <c r="AY58" s="101">
        <f>'VRN - Vedlejší rozpočtové...'!J36</f>
        <v>0</v>
      </c>
      <c r="AZ58" s="101">
        <f>'VRN - Vedlejší rozpočtové...'!F33</f>
        <v>0</v>
      </c>
      <c r="BA58" s="101">
        <f>'VRN - Vedlejší rozpočtové...'!F34</f>
        <v>0</v>
      </c>
      <c r="BB58" s="101">
        <f>'VRN - Vedlejší rozpočtové...'!F35</f>
        <v>0</v>
      </c>
      <c r="BC58" s="101">
        <f>'VRN - Vedlejší rozpočtové...'!F36</f>
        <v>0</v>
      </c>
      <c r="BD58" s="103">
        <f>'VRN - Vedlejší rozpočtové...'!F37</f>
        <v>0</v>
      </c>
      <c r="BT58" s="99" t="s">
        <v>83</v>
      </c>
      <c r="BV58" s="99" t="s">
        <v>77</v>
      </c>
      <c r="BW58" s="99" t="s">
        <v>94</v>
      </c>
      <c r="BX58" s="99" t="s">
        <v>5</v>
      </c>
      <c r="CL58" s="99" t="s">
        <v>19</v>
      </c>
      <c r="CM58" s="99" t="s">
        <v>85</v>
      </c>
    </row>
    <row r="59" spans="1:91" s="2" customFormat="1" ht="30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42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  <row r="60" spans="1:91" s="2" customFormat="1" ht="6.95" customHeight="1">
      <c r="A60" s="37"/>
      <c r="B60" s="50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42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</row>
  </sheetData>
  <sheetProtection algorithmName="SHA-512" hashValue="4uWgYBiYa/gNq3ganXL+GPs1TTr2zrCMZmZ5ynD3rHab91NLO6rrz1sf9Vi9XEf+v8ErkcKaR7e0pxtVK+Kx+g==" saltValue="wSPdM4aMibWalbMUhaBKbMlF8ENXWlL/5O+NtvWIduLpGtHGNo/jR4k2n9kJ+n0LXh7scb9Y+8Xj8kyM5vmnqg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01 - Stavební úpravy'!C2" display="/"/>
    <hyperlink ref="A56" location="'02 - Technologie výtahů'!C2" display="/"/>
    <hyperlink ref="A57" location="'03 - Elektroinstalace'!C2" display="/"/>
    <hyperlink ref="A58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20" t="s">
        <v>84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85</v>
      </c>
    </row>
    <row r="4" spans="1:46" s="1" customFormat="1" ht="24.95" customHeight="1">
      <c r="B4" s="23"/>
      <c r="D4" s="106" t="s">
        <v>95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73" t="str">
        <f>'Rekapitulace stavby'!K6</f>
        <v>Výměna výtahů Rooseveltova kolej</v>
      </c>
      <c r="F7" s="374"/>
      <c r="G7" s="374"/>
      <c r="H7" s="374"/>
      <c r="L7" s="23"/>
    </row>
    <row r="8" spans="1:46" s="2" customFormat="1" ht="12" customHeight="1">
      <c r="A8" s="37"/>
      <c r="B8" s="42"/>
      <c r="C8" s="37"/>
      <c r="D8" s="108" t="s">
        <v>96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75" t="s">
        <v>97</v>
      </c>
      <c r="F9" s="376"/>
      <c r="G9" s="376"/>
      <c r="H9" s="376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27. 5. 2024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27</v>
      </c>
      <c r="F15" s="37"/>
      <c r="G15" s="37"/>
      <c r="H15" s="37"/>
      <c r="I15" s="108" t="s">
        <v>28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29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77" t="str">
        <f>'Rekapitulace stavby'!E14</f>
        <v>Vyplň údaj</v>
      </c>
      <c r="F18" s="378"/>
      <c r="G18" s="378"/>
      <c r="H18" s="378"/>
      <c r="I18" s="108" t="s">
        <v>28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31</v>
      </c>
      <c r="E20" s="37"/>
      <c r="F20" s="37"/>
      <c r="G20" s="37"/>
      <c r="H20" s="37"/>
      <c r="I20" s="108" t="s">
        <v>26</v>
      </c>
      <c r="J20" s="110" t="s">
        <v>32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33</v>
      </c>
      <c r="F21" s="37"/>
      <c r="G21" s="37"/>
      <c r="H21" s="37"/>
      <c r="I21" s="108" t="s">
        <v>28</v>
      </c>
      <c r="J21" s="110" t="s">
        <v>34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36</v>
      </c>
      <c r="E23" s="37"/>
      <c r="F23" s="37"/>
      <c r="G23" s="37"/>
      <c r="H23" s="37"/>
      <c r="I23" s="108" t="s">
        <v>26</v>
      </c>
      <c r="J23" s="110" t="s">
        <v>37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38</v>
      </c>
      <c r="F24" s="37"/>
      <c r="G24" s="37"/>
      <c r="H24" s="37"/>
      <c r="I24" s="108" t="s">
        <v>28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39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79" t="s">
        <v>19</v>
      </c>
      <c r="F27" s="379"/>
      <c r="G27" s="379"/>
      <c r="H27" s="37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41</v>
      </c>
      <c r="E30" s="37"/>
      <c r="F30" s="37"/>
      <c r="G30" s="37"/>
      <c r="H30" s="37"/>
      <c r="I30" s="37"/>
      <c r="J30" s="117">
        <f>ROUND(J91,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43</v>
      </c>
      <c r="G32" s="37"/>
      <c r="H32" s="37"/>
      <c r="I32" s="118" t="s">
        <v>42</v>
      </c>
      <c r="J32" s="118" t="s">
        <v>44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45</v>
      </c>
      <c r="E33" s="108" t="s">
        <v>46</v>
      </c>
      <c r="F33" s="120">
        <f>ROUND((SUM(BE91:BE239)),  2)</f>
        <v>0</v>
      </c>
      <c r="G33" s="37"/>
      <c r="H33" s="37"/>
      <c r="I33" s="121">
        <v>0.21</v>
      </c>
      <c r="J33" s="120">
        <f>ROUND(((SUM(BE91:BE239))*I33),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47</v>
      </c>
      <c r="F34" s="120">
        <f>ROUND((SUM(BF91:BF239)),  2)</f>
        <v>0</v>
      </c>
      <c r="G34" s="37"/>
      <c r="H34" s="37"/>
      <c r="I34" s="121">
        <v>0.12</v>
      </c>
      <c r="J34" s="120">
        <f>ROUND(((SUM(BF91:BF239))*I34),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48</v>
      </c>
      <c r="F35" s="120">
        <f>ROUND((SUM(BG91:BG239)),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49</v>
      </c>
      <c r="F36" s="120">
        <f>ROUND((SUM(BH91:BH239)),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50</v>
      </c>
      <c r="F37" s="120">
        <f>ROUND((SUM(BI91:BI239)),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51</v>
      </c>
      <c r="E39" s="124"/>
      <c r="F39" s="124"/>
      <c r="G39" s="125" t="s">
        <v>52</v>
      </c>
      <c r="H39" s="126" t="s">
        <v>53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98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0" t="str">
        <f>E7</f>
        <v>Výměna výtahů Rooseveltova kolej</v>
      </c>
      <c r="F48" s="381"/>
      <c r="G48" s="381"/>
      <c r="H48" s="381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96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33" t="str">
        <f>E9</f>
        <v>01 - Stavební úpravy</v>
      </c>
      <c r="F50" s="382"/>
      <c r="G50" s="382"/>
      <c r="H50" s="382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Strojnická 1430/7, 17000 Praha 7 - Holešovice</v>
      </c>
      <c r="G52" s="39"/>
      <c r="H52" s="39"/>
      <c r="I52" s="32" t="s">
        <v>23</v>
      </c>
      <c r="J52" s="62" t="str">
        <f>IF(J12="","",J12)</f>
        <v>27. 5. 2024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Správa účelových zařízení VŠE v Praze</v>
      </c>
      <c r="G54" s="39"/>
      <c r="H54" s="39"/>
      <c r="I54" s="32" t="s">
        <v>31</v>
      </c>
      <c r="J54" s="35" t="str">
        <f>E21</f>
        <v>Drobný Architects, s.r.o.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>Ing. Jaroslav Stolička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99</v>
      </c>
      <c r="D57" s="134"/>
      <c r="E57" s="134"/>
      <c r="F57" s="134"/>
      <c r="G57" s="134"/>
      <c r="H57" s="134"/>
      <c r="I57" s="134"/>
      <c r="J57" s="135" t="s">
        <v>100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73</v>
      </c>
      <c r="D59" s="39"/>
      <c r="E59" s="39"/>
      <c r="F59" s="39"/>
      <c r="G59" s="39"/>
      <c r="H59" s="39"/>
      <c r="I59" s="39"/>
      <c r="J59" s="80">
        <f>J91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101</v>
      </c>
    </row>
    <row r="60" spans="1:47" s="9" customFormat="1" ht="24.95" customHeight="1">
      <c r="B60" s="137"/>
      <c r="C60" s="138"/>
      <c r="D60" s="139" t="s">
        <v>102</v>
      </c>
      <c r="E60" s="140"/>
      <c r="F60" s="140"/>
      <c r="G60" s="140"/>
      <c r="H60" s="140"/>
      <c r="I60" s="140"/>
      <c r="J60" s="141">
        <f>J92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103</v>
      </c>
      <c r="E61" s="146"/>
      <c r="F61" s="146"/>
      <c r="G61" s="146"/>
      <c r="H61" s="146"/>
      <c r="I61" s="146"/>
      <c r="J61" s="147">
        <f>J93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104</v>
      </c>
      <c r="E62" s="146"/>
      <c r="F62" s="146"/>
      <c r="G62" s="146"/>
      <c r="H62" s="146"/>
      <c r="I62" s="146"/>
      <c r="J62" s="147">
        <f>J102</f>
        <v>0</v>
      </c>
      <c r="K62" s="144"/>
      <c r="L62" s="148"/>
    </row>
    <row r="63" spans="1:47" s="10" customFormat="1" ht="14.85" customHeight="1">
      <c r="B63" s="143"/>
      <c r="C63" s="144"/>
      <c r="D63" s="145" t="s">
        <v>105</v>
      </c>
      <c r="E63" s="146"/>
      <c r="F63" s="146"/>
      <c r="G63" s="146"/>
      <c r="H63" s="146"/>
      <c r="I63" s="146"/>
      <c r="J63" s="147">
        <f>J103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106</v>
      </c>
      <c r="E64" s="146"/>
      <c r="F64" s="146"/>
      <c r="G64" s="146"/>
      <c r="H64" s="146"/>
      <c r="I64" s="146"/>
      <c r="J64" s="147">
        <f>J134</f>
        <v>0</v>
      </c>
      <c r="K64" s="144"/>
      <c r="L64" s="148"/>
    </row>
    <row r="65" spans="1:31" s="10" customFormat="1" ht="14.85" customHeight="1">
      <c r="B65" s="143"/>
      <c r="C65" s="144"/>
      <c r="D65" s="145" t="s">
        <v>107</v>
      </c>
      <c r="E65" s="146"/>
      <c r="F65" s="146"/>
      <c r="G65" s="146"/>
      <c r="H65" s="146"/>
      <c r="I65" s="146"/>
      <c r="J65" s="147">
        <f>J135</f>
        <v>0</v>
      </c>
      <c r="K65" s="144"/>
      <c r="L65" s="148"/>
    </row>
    <row r="66" spans="1:31" s="10" customFormat="1" ht="14.85" customHeight="1">
      <c r="B66" s="143"/>
      <c r="C66" s="144"/>
      <c r="D66" s="145" t="s">
        <v>108</v>
      </c>
      <c r="E66" s="146"/>
      <c r="F66" s="146"/>
      <c r="G66" s="146"/>
      <c r="H66" s="146"/>
      <c r="I66" s="146"/>
      <c r="J66" s="147">
        <f>J145</f>
        <v>0</v>
      </c>
      <c r="K66" s="144"/>
      <c r="L66" s="148"/>
    </row>
    <row r="67" spans="1:31" s="10" customFormat="1" ht="14.85" customHeight="1">
      <c r="B67" s="143"/>
      <c r="C67" s="144"/>
      <c r="D67" s="145" t="s">
        <v>109</v>
      </c>
      <c r="E67" s="146"/>
      <c r="F67" s="146"/>
      <c r="G67" s="146"/>
      <c r="H67" s="146"/>
      <c r="I67" s="146"/>
      <c r="J67" s="147">
        <f>J176</f>
        <v>0</v>
      </c>
      <c r="K67" s="144"/>
      <c r="L67" s="148"/>
    </row>
    <row r="68" spans="1:31" s="10" customFormat="1" ht="19.899999999999999" customHeight="1">
      <c r="B68" s="143"/>
      <c r="C68" s="144"/>
      <c r="D68" s="145" t="s">
        <v>110</v>
      </c>
      <c r="E68" s="146"/>
      <c r="F68" s="146"/>
      <c r="G68" s="146"/>
      <c r="H68" s="146"/>
      <c r="I68" s="146"/>
      <c r="J68" s="147">
        <f>J182</f>
        <v>0</v>
      </c>
      <c r="K68" s="144"/>
      <c r="L68" s="148"/>
    </row>
    <row r="69" spans="1:31" s="10" customFormat="1" ht="19.899999999999999" customHeight="1">
      <c r="B69" s="143"/>
      <c r="C69" s="144"/>
      <c r="D69" s="145" t="s">
        <v>111</v>
      </c>
      <c r="E69" s="146"/>
      <c r="F69" s="146"/>
      <c r="G69" s="146"/>
      <c r="H69" s="146"/>
      <c r="I69" s="146"/>
      <c r="J69" s="147">
        <f>J196</f>
        <v>0</v>
      </c>
      <c r="K69" s="144"/>
      <c r="L69" s="148"/>
    </row>
    <row r="70" spans="1:31" s="9" customFormat="1" ht="24.95" customHeight="1">
      <c r="B70" s="137"/>
      <c r="C70" s="138"/>
      <c r="D70" s="139" t="s">
        <v>112</v>
      </c>
      <c r="E70" s="140"/>
      <c r="F70" s="140"/>
      <c r="G70" s="140"/>
      <c r="H70" s="140"/>
      <c r="I70" s="140"/>
      <c r="J70" s="141">
        <f>J198</f>
        <v>0</v>
      </c>
      <c r="K70" s="138"/>
      <c r="L70" s="142"/>
    </row>
    <row r="71" spans="1:31" s="10" customFormat="1" ht="19.899999999999999" customHeight="1">
      <c r="B71" s="143"/>
      <c r="C71" s="144"/>
      <c r="D71" s="145" t="s">
        <v>113</v>
      </c>
      <c r="E71" s="146"/>
      <c r="F71" s="146"/>
      <c r="G71" s="146"/>
      <c r="H71" s="146"/>
      <c r="I71" s="146"/>
      <c r="J71" s="147">
        <f>J199</f>
        <v>0</v>
      </c>
      <c r="K71" s="144"/>
      <c r="L71" s="148"/>
    </row>
    <row r="72" spans="1:31" s="2" customFormat="1" ht="21.7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pans="1:31" s="2" customFormat="1" ht="6.95" customHeight="1">
      <c r="A77" s="37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4.95" customHeight="1">
      <c r="A78" s="37"/>
      <c r="B78" s="38"/>
      <c r="C78" s="26" t="s">
        <v>114</v>
      </c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16</v>
      </c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80" t="str">
        <f>E7</f>
        <v>Výměna výtahů Rooseveltova kolej</v>
      </c>
      <c r="F81" s="381"/>
      <c r="G81" s="381"/>
      <c r="H81" s="381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>
      <c r="A82" s="37"/>
      <c r="B82" s="38"/>
      <c r="C82" s="32" t="s">
        <v>96</v>
      </c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6.5" customHeight="1">
      <c r="A83" s="37"/>
      <c r="B83" s="38"/>
      <c r="C83" s="39"/>
      <c r="D83" s="39"/>
      <c r="E83" s="333" t="str">
        <f>E9</f>
        <v>01 - Stavební úpravy</v>
      </c>
      <c r="F83" s="382"/>
      <c r="G83" s="382"/>
      <c r="H83" s="382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2" customHeight="1">
      <c r="A85" s="37"/>
      <c r="B85" s="38"/>
      <c r="C85" s="32" t="s">
        <v>21</v>
      </c>
      <c r="D85" s="39"/>
      <c r="E85" s="39"/>
      <c r="F85" s="30" t="str">
        <f>F12</f>
        <v>Strojnická 1430/7, 17000 Praha 7 - Holešovice</v>
      </c>
      <c r="G85" s="39"/>
      <c r="H85" s="39"/>
      <c r="I85" s="32" t="s">
        <v>23</v>
      </c>
      <c r="J85" s="62" t="str">
        <f>IF(J12="","",J12)</f>
        <v>27. 5. 2024</v>
      </c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25.7" customHeight="1">
      <c r="A87" s="37"/>
      <c r="B87" s="38"/>
      <c r="C87" s="32" t="s">
        <v>25</v>
      </c>
      <c r="D87" s="39"/>
      <c r="E87" s="39"/>
      <c r="F87" s="30" t="str">
        <f>E15</f>
        <v>Správa účelových zařízení VŠE v Praze</v>
      </c>
      <c r="G87" s="39"/>
      <c r="H87" s="39"/>
      <c r="I87" s="32" t="s">
        <v>31</v>
      </c>
      <c r="J87" s="35" t="str">
        <f>E21</f>
        <v>Drobný Architects, s.r.o.</v>
      </c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5.2" customHeight="1">
      <c r="A88" s="37"/>
      <c r="B88" s="38"/>
      <c r="C88" s="32" t="s">
        <v>29</v>
      </c>
      <c r="D88" s="39"/>
      <c r="E88" s="39"/>
      <c r="F88" s="30" t="str">
        <f>IF(E18="","",E18)</f>
        <v>Vyplň údaj</v>
      </c>
      <c r="G88" s="39"/>
      <c r="H88" s="39"/>
      <c r="I88" s="32" t="s">
        <v>36</v>
      </c>
      <c r="J88" s="35" t="str">
        <f>E24</f>
        <v>Ing. Jaroslav Stolička</v>
      </c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0.3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0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11" customFormat="1" ht="29.25" customHeight="1">
      <c r="A90" s="149"/>
      <c r="B90" s="150"/>
      <c r="C90" s="151" t="s">
        <v>115</v>
      </c>
      <c r="D90" s="152" t="s">
        <v>60</v>
      </c>
      <c r="E90" s="152" t="s">
        <v>56</v>
      </c>
      <c r="F90" s="152" t="s">
        <v>57</v>
      </c>
      <c r="G90" s="152" t="s">
        <v>116</v>
      </c>
      <c r="H90" s="152" t="s">
        <v>117</v>
      </c>
      <c r="I90" s="152" t="s">
        <v>118</v>
      </c>
      <c r="J90" s="152" t="s">
        <v>100</v>
      </c>
      <c r="K90" s="153" t="s">
        <v>119</v>
      </c>
      <c r="L90" s="154"/>
      <c r="M90" s="71" t="s">
        <v>19</v>
      </c>
      <c r="N90" s="72" t="s">
        <v>45</v>
      </c>
      <c r="O90" s="72" t="s">
        <v>120</v>
      </c>
      <c r="P90" s="72" t="s">
        <v>121</v>
      </c>
      <c r="Q90" s="72" t="s">
        <v>122</v>
      </c>
      <c r="R90" s="72" t="s">
        <v>123</v>
      </c>
      <c r="S90" s="72" t="s">
        <v>124</v>
      </c>
      <c r="T90" s="73" t="s">
        <v>125</v>
      </c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</row>
    <row r="91" spans="1:65" s="2" customFormat="1" ht="22.9" customHeight="1">
      <c r="A91" s="37"/>
      <c r="B91" s="38"/>
      <c r="C91" s="78" t="s">
        <v>126</v>
      </c>
      <c r="D91" s="39"/>
      <c r="E91" s="39"/>
      <c r="F91" s="39"/>
      <c r="G91" s="39"/>
      <c r="H91" s="39"/>
      <c r="I91" s="39"/>
      <c r="J91" s="155">
        <f>BK91</f>
        <v>0</v>
      </c>
      <c r="K91" s="39"/>
      <c r="L91" s="42"/>
      <c r="M91" s="74"/>
      <c r="N91" s="156"/>
      <c r="O91" s="75"/>
      <c r="P91" s="157">
        <f>P92+P198</f>
        <v>0</v>
      </c>
      <c r="Q91" s="75"/>
      <c r="R91" s="157">
        <f>R92+R198</f>
        <v>0.48633014000000002</v>
      </c>
      <c r="S91" s="75"/>
      <c r="T91" s="158">
        <f>T92+T198</f>
        <v>0.13800000000000001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74</v>
      </c>
      <c r="AU91" s="20" t="s">
        <v>101</v>
      </c>
      <c r="BK91" s="159">
        <f>BK92+BK198</f>
        <v>0</v>
      </c>
    </row>
    <row r="92" spans="1:65" s="12" customFormat="1" ht="25.9" customHeight="1">
      <c r="B92" s="160"/>
      <c r="C92" s="161"/>
      <c r="D92" s="162" t="s">
        <v>74</v>
      </c>
      <c r="E92" s="163" t="s">
        <v>127</v>
      </c>
      <c r="F92" s="163" t="s">
        <v>128</v>
      </c>
      <c r="G92" s="161"/>
      <c r="H92" s="161"/>
      <c r="I92" s="164"/>
      <c r="J92" s="165">
        <f>BK92</f>
        <v>0</v>
      </c>
      <c r="K92" s="161"/>
      <c r="L92" s="166"/>
      <c r="M92" s="167"/>
      <c r="N92" s="168"/>
      <c r="O92" s="168"/>
      <c r="P92" s="169">
        <f>P93+P102+P134+P182+P196</f>
        <v>0</v>
      </c>
      <c r="Q92" s="168"/>
      <c r="R92" s="169">
        <f>R93+R102+R134+R182+R196</f>
        <v>0.48542578000000003</v>
      </c>
      <c r="S92" s="168"/>
      <c r="T92" s="170">
        <f>T93+T102+T134+T182+T196</f>
        <v>0.13800000000000001</v>
      </c>
      <c r="AR92" s="171" t="s">
        <v>83</v>
      </c>
      <c r="AT92" s="172" t="s">
        <v>74</v>
      </c>
      <c r="AU92" s="172" t="s">
        <v>75</v>
      </c>
      <c r="AY92" s="171" t="s">
        <v>129</v>
      </c>
      <c r="BK92" s="173">
        <f>BK93+BK102+BK134+BK182+BK196</f>
        <v>0</v>
      </c>
    </row>
    <row r="93" spans="1:65" s="12" customFormat="1" ht="22.9" customHeight="1">
      <c r="B93" s="160"/>
      <c r="C93" s="161"/>
      <c r="D93" s="162" t="s">
        <v>74</v>
      </c>
      <c r="E93" s="174" t="s">
        <v>130</v>
      </c>
      <c r="F93" s="174" t="s">
        <v>131</v>
      </c>
      <c r="G93" s="161"/>
      <c r="H93" s="161"/>
      <c r="I93" s="164"/>
      <c r="J93" s="175">
        <f>BK93</f>
        <v>0</v>
      </c>
      <c r="K93" s="161"/>
      <c r="L93" s="166"/>
      <c r="M93" s="167"/>
      <c r="N93" s="168"/>
      <c r="O93" s="168"/>
      <c r="P93" s="169">
        <f>SUM(P94:P101)</f>
        <v>0</v>
      </c>
      <c r="Q93" s="168"/>
      <c r="R93" s="169">
        <f>SUM(R94:R101)</f>
        <v>0.40371249999999997</v>
      </c>
      <c r="S93" s="168"/>
      <c r="T93" s="170">
        <f>SUM(T94:T101)</f>
        <v>0</v>
      </c>
      <c r="AR93" s="171" t="s">
        <v>83</v>
      </c>
      <c r="AT93" s="172" t="s">
        <v>74</v>
      </c>
      <c r="AU93" s="172" t="s">
        <v>83</v>
      </c>
      <c r="AY93" s="171" t="s">
        <v>129</v>
      </c>
      <c r="BK93" s="173">
        <f>SUM(BK94:BK101)</f>
        <v>0</v>
      </c>
    </row>
    <row r="94" spans="1:65" s="2" customFormat="1" ht="24.2" customHeight="1">
      <c r="A94" s="37"/>
      <c r="B94" s="38"/>
      <c r="C94" s="176" t="s">
        <v>83</v>
      </c>
      <c r="D94" s="176" t="s">
        <v>132</v>
      </c>
      <c r="E94" s="177" t="s">
        <v>133</v>
      </c>
      <c r="F94" s="178" t="s">
        <v>134</v>
      </c>
      <c r="G94" s="179" t="s">
        <v>135</v>
      </c>
      <c r="H94" s="180">
        <v>1</v>
      </c>
      <c r="I94" s="181"/>
      <c r="J94" s="182">
        <f>ROUND(I94*H94,2)</f>
        <v>0</v>
      </c>
      <c r="K94" s="178" t="s">
        <v>136</v>
      </c>
      <c r="L94" s="42"/>
      <c r="M94" s="183" t="s">
        <v>19</v>
      </c>
      <c r="N94" s="184" t="s">
        <v>46</v>
      </c>
      <c r="O94" s="67"/>
      <c r="P94" s="185">
        <f>O94*H94</f>
        <v>0</v>
      </c>
      <c r="Q94" s="185">
        <v>0.12021</v>
      </c>
      <c r="R94" s="185">
        <f>Q94*H94</f>
        <v>0.12021</v>
      </c>
      <c r="S94" s="185">
        <v>0</v>
      </c>
      <c r="T94" s="186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137</v>
      </c>
      <c r="AT94" s="187" t="s">
        <v>132</v>
      </c>
      <c r="AU94" s="187" t="s">
        <v>85</v>
      </c>
      <c r="AY94" s="20" t="s">
        <v>129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20" t="s">
        <v>83</v>
      </c>
      <c r="BK94" s="188">
        <f>ROUND(I94*H94,2)</f>
        <v>0</v>
      </c>
      <c r="BL94" s="20" t="s">
        <v>137</v>
      </c>
      <c r="BM94" s="187" t="s">
        <v>138</v>
      </c>
    </row>
    <row r="95" spans="1:65" s="2" customFormat="1" ht="11.25">
      <c r="A95" s="37"/>
      <c r="B95" s="38"/>
      <c r="C95" s="39"/>
      <c r="D95" s="189" t="s">
        <v>139</v>
      </c>
      <c r="E95" s="39"/>
      <c r="F95" s="190" t="s">
        <v>140</v>
      </c>
      <c r="G95" s="39"/>
      <c r="H95" s="39"/>
      <c r="I95" s="191"/>
      <c r="J95" s="39"/>
      <c r="K95" s="39"/>
      <c r="L95" s="42"/>
      <c r="M95" s="192"/>
      <c r="N95" s="193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139</v>
      </c>
      <c r="AU95" s="20" t="s">
        <v>85</v>
      </c>
    </row>
    <row r="96" spans="1:65" s="13" customFormat="1" ht="11.25">
      <c r="B96" s="194"/>
      <c r="C96" s="195"/>
      <c r="D96" s="196" t="s">
        <v>141</v>
      </c>
      <c r="E96" s="197" t="s">
        <v>19</v>
      </c>
      <c r="F96" s="198" t="s">
        <v>142</v>
      </c>
      <c r="G96" s="195"/>
      <c r="H96" s="199">
        <v>1</v>
      </c>
      <c r="I96" s="200"/>
      <c r="J96" s="195"/>
      <c r="K96" s="195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141</v>
      </c>
      <c r="AU96" s="205" t="s">
        <v>85</v>
      </c>
      <c r="AV96" s="13" t="s">
        <v>85</v>
      </c>
      <c r="AW96" s="13" t="s">
        <v>35</v>
      </c>
      <c r="AX96" s="13" t="s">
        <v>75</v>
      </c>
      <c r="AY96" s="205" t="s">
        <v>129</v>
      </c>
    </row>
    <row r="97" spans="1:65" s="14" customFormat="1" ht="11.25">
      <c r="B97" s="206"/>
      <c r="C97" s="207"/>
      <c r="D97" s="196" t="s">
        <v>141</v>
      </c>
      <c r="E97" s="208" t="s">
        <v>19</v>
      </c>
      <c r="F97" s="209" t="s">
        <v>143</v>
      </c>
      <c r="G97" s="207"/>
      <c r="H97" s="210">
        <v>1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141</v>
      </c>
      <c r="AU97" s="216" t="s">
        <v>85</v>
      </c>
      <c r="AV97" s="14" t="s">
        <v>137</v>
      </c>
      <c r="AW97" s="14" t="s">
        <v>35</v>
      </c>
      <c r="AX97" s="14" t="s">
        <v>83</v>
      </c>
      <c r="AY97" s="216" t="s">
        <v>129</v>
      </c>
    </row>
    <row r="98" spans="1:65" s="2" customFormat="1" ht="24.2" customHeight="1">
      <c r="A98" s="37"/>
      <c r="B98" s="38"/>
      <c r="C98" s="176" t="s">
        <v>85</v>
      </c>
      <c r="D98" s="176" t="s">
        <v>132</v>
      </c>
      <c r="E98" s="177" t="s">
        <v>144</v>
      </c>
      <c r="F98" s="178" t="s">
        <v>145</v>
      </c>
      <c r="G98" s="179" t="s">
        <v>146</v>
      </c>
      <c r="H98" s="180">
        <v>0.151</v>
      </c>
      <c r="I98" s="181"/>
      <c r="J98" s="182">
        <f>ROUND(I98*H98,2)</f>
        <v>0</v>
      </c>
      <c r="K98" s="178" t="s">
        <v>136</v>
      </c>
      <c r="L98" s="42"/>
      <c r="M98" s="183" t="s">
        <v>19</v>
      </c>
      <c r="N98" s="184" t="s">
        <v>46</v>
      </c>
      <c r="O98" s="67"/>
      <c r="P98" s="185">
        <f>O98*H98</f>
        <v>0</v>
      </c>
      <c r="Q98" s="185">
        <v>1.8774999999999999</v>
      </c>
      <c r="R98" s="185">
        <f>Q98*H98</f>
        <v>0.28350249999999999</v>
      </c>
      <c r="S98" s="185">
        <v>0</v>
      </c>
      <c r="T98" s="18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137</v>
      </c>
      <c r="AT98" s="187" t="s">
        <v>132</v>
      </c>
      <c r="AU98" s="187" t="s">
        <v>85</v>
      </c>
      <c r="AY98" s="20" t="s">
        <v>129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0" t="s">
        <v>83</v>
      </c>
      <c r="BK98" s="188">
        <f>ROUND(I98*H98,2)</f>
        <v>0</v>
      </c>
      <c r="BL98" s="20" t="s">
        <v>137</v>
      </c>
      <c r="BM98" s="187" t="s">
        <v>147</v>
      </c>
    </row>
    <row r="99" spans="1:65" s="2" customFormat="1" ht="11.25">
      <c r="A99" s="37"/>
      <c r="B99" s="38"/>
      <c r="C99" s="39"/>
      <c r="D99" s="189" t="s">
        <v>139</v>
      </c>
      <c r="E99" s="39"/>
      <c r="F99" s="190" t="s">
        <v>148</v>
      </c>
      <c r="G99" s="39"/>
      <c r="H99" s="39"/>
      <c r="I99" s="191"/>
      <c r="J99" s="39"/>
      <c r="K99" s="39"/>
      <c r="L99" s="42"/>
      <c r="M99" s="192"/>
      <c r="N99" s="193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139</v>
      </c>
      <c r="AU99" s="20" t="s">
        <v>85</v>
      </c>
    </row>
    <row r="100" spans="1:65" s="13" customFormat="1" ht="11.25">
      <c r="B100" s="194"/>
      <c r="C100" s="195"/>
      <c r="D100" s="196" t="s">
        <v>141</v>
      </c>
      <c r="E100" s="197" t="s">
        <v>19</v>
      </c>
      <c r="F100" s="198" t="s">
        <v>149</v>
      </c>
      <c r="G100" s="195"/>
      <c r="H100" s="199">
        <v>0.151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141</v>
      </c>
      <c r="AU100" s="205" t="s">
        <v>85</v>
      </c>
      <c r="AV100" s="13" t="s">
        <v>85</v>
      </c>
      <c r="AW100" s="13" t="s">
        <v>35</v>
      </c>
      <c r="AX100" s="13" t="s">
        <v>75</v>
      </c>
      <c r="AY100" s="205" t="s">
        <v>129</v>
      </c>
    </row>
    <row r="101" spans="1:65" s="14" customFormat="1" ht="11.25">
      <c r="B101" s="206"/>
      <c r="C101" s="207"/>
      <c r="D101" s="196" t="s">
        <v>141</v>
      </c>
      <c r="E101" s="208" t="s">
        <v>19</v>
      </c>
      <c r="F101" s="209" t="s">
        <v>143</v>
      </c>
      <c r="G101" s="207"/>
      <c r="H101" s="210">
        <v>0.151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141</v>
      </c>
      <c r="AU101" s="216" t="s">
        <v>85</v>
      </c>
      <c r="AV101" s="14" t="s">
        <v>137</v>
      </c>
      <c r="AW101" s="14" t="s">
        <v>35</v>
      </c>
      <c r="AX101" s="14" t="s">
        <v>83</v>
      </c>
      <c r="AY101" s="216" t="s">
        <v>129</v>
      </c>
    </row>
    <row r="102" spans="1:65" s="12" customFormat="1" ht="22.9" customHeight="1">
      <c r="B102" s="160"/>
      <c r="C102" s="161"/>
      <c r="D102" s="162" t="s">
        <v>74</v>
      </c>
      <c r="E102" s="174" t="s">
        <v>150</v>
      </c>
      <c r="F102" s="174" t="s">
        <v>151</v>
      </c>
      <c r="G102" s="161"/>
      <c r="H102" s="161"/>
      <c r="I102" s="164"/>
      <c r="J102" s="175">
        <f>BK102</f>
        <v>0</v>
      </c>
      <c r="K102" s="161"/>
      <c r="L102" s="166"/>
      <c r="M102" s="167"/>
      <c r="N102" s="168"/>
      <c r="O102" s="168"/>
      <c r="P102" s="169">
        <f>P103</f>
        <v>0</v>
      </c>
      <c r="Q102" s="168"/>
      <c r="R102" s="169">
        <f>R103</f>
        <v>6.6116580000000008E-2</v>
      </c>
      <c r="S102" s="168"/>
      <c r="T102" s="170">
        <f>T103</f>
        <v>0</v>
      </c>
      <c r="AR102" s="171" t="s">
        <v>83</v>
      </c>
      <c r="AT102" s="172" t="s">
        <v>74</v>
      </c>
      <c r="AU102" s="172" t="s">
        <v>83</v>
      </c>
      <c r="AY102" s="171" t="s">
        <v>129</v>
      </c>
      <c r="BK102" s="173">
        <f>BK103</f>
        <v>0</v>
      </c>
    </row>
    <row r="103" spans="1:65" s="12" customFormat="1" ht="20.85" customHeight="1">
      <c r="B103" s="160"/>
      <c r="C103" s="161"/>
      <c r="D103" s="162" t="s">
        <v>74</v>
      </c>
      <c r="E103" s="174" t="s">
        <v>152</v>
      </c>
      <c r="F103" s="174" t="s">
        <v>153</v>
      </c>
      <c r="G103" s="161"/>
      <c r="H103" s="161"/>
      <c r="I103" s="164"/>
      <c r="J103" s="175">
        <f>BK103</f>
        <v>0</v>
      </c>
      <c r="K103" s="161"/>
      <c r="L103" s="166"/>
      <c r="M103" s="167"/>
      <c r="N103" s="168"/>
      <c r="O103" s="168"/>
      <c r="P103" s="169">
        <f>SUM(P104:P133)</f>
        <v>0</v>
      </c>
      <c r="Q103" s="168"/>
      <c r="R103" s="169">
        <f>SUM(R104:R133)</f>
        <v>6.6116580000000008E-2</v>
      </c>
      <c r="S103" s="168"/>
      <c r="T103" s="170">
        <f>SUM(T104:T133)</f>
        <v>0</v>
      </c>
      <c r="AR103" s="171" t="s">
        <v>83</v>
      </c>
      <c r="AT103" s="172" t="s">
        <v>74</v>
      </c>
      <c r="AU103" s="172" t="s">
        <v>85</v>
      </c>
      <c r="AY103" s="171" t="s">
        <v>129</v>
      </c>
      <c r="BK103" s="173">
        <f>SUM(BK104:BK133)</f>
        <v>0</v>
      </c>
    </row>
    <row r="104" spans="1:65" s="2" customFormat="1" ht="21.75" customHeight="1">
      <c r="A104" s="37"/>
      <c r="B104" s="38"/>
      <c r="C104" s="176" t="s">
        <v>130</v>
      </c>
      <c r="D104" s="176" t="s">
        <v>132</v>
      </c>
      <c r="E104" s="177" t="s">
        <v>154</v>
      </c>
      <c r="F104" s="178" t="s">
        <v>155</v>
      </c>
      <c r="G104" s="179" t="s">
        <v>156</v>
      </c>
      <c r="H104" s="180">
        <v>1.966</v>
      </c>
      <c r="I104" s="181"/>
      <c r="J104" s="182">
        <f>ROUND(I104*H104,2)</f>
        <v>0</v>
      </c>
      <c r="K104" s="178" t="s">
        <v>136</v>
      </c>
      <c r="L104" s="42"/>
      <c r="M104" s="183" t="s">
        <v>19</v>
      </c>
      <c r="N104" s="184" t="s">
        <v>46</v>
      </c>
      <c r="O104" s="67"/>
      <c r="P104" s="185">
        <f>O104*H104</f>
        <v>0</v>
      </c>
      <c r="Q104" s="185">
        <v>7.3499999999999998E-3</v>
      </c>
      <c r="R104" s="185">
        <f>Q104*H104</f>
        <v>1.4450099999999999E-2</v>
      </c>
      <c r="S104" s="185">
        <v>0</v>
      </c>
      <c r="T104" s="18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137</v>
      </c>
      <c r="AT104" s="187" t="s">
        <v>132</v>
      </c>
      <c r="AU104" s="187" t="s">
        <v>130</v>
      </c>
      <c r="AY104" s="20" t="s">
        <v>129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83</v>
      </c>
      <c r="BK104" s="188">
        <f>ROUND(I104*H104,2)</f>
        <v>0</v>
      </c>
      <c r="BL104" s="20" t="s">
        <v>137</v>
      </c>
      <c r="BM104" s="187" t="s">
        <v>157</v>
      </c>
    </row>
    <row r="105" spans="1:65" s="2" customFormat="1" ht="11.25">
      <c r="A105" s="37"/>
      <c r="B105" s="38"/>
      <c r="C105" s="39"/>
      <c r="D105" s="189" t="s">
        <v>139</v>
      </c>
      <c r="E105" s="39"/>
      <c r="F105" s="190" t="s">
        <v>158</v>
      </c>
      <c r="G105" s="39"/>
      <c r="H105" s="39"/>
      <c r="I105" s="191"/>
      <c r="J105" s="39"/>
      <c r="K105" s="39"/>
      <c r="L105" s="42"/>
      <c r="M105" s="192"/>
      <c r="N105" s="193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139</v>
      </c>
      <c r="AU105" s="20" t="s">
        <v>130</v>
      </c>
    </row>
    <row r="106" spans="1:65" s="15" customFormat="1" ht="11.25">
      <c r="B106" s="217"/>
      <c r="C106" s="218"/>
      <c r="D106" s="196" t="s">
        <v>141</v>
      </c>
      <c r="E106" s="219" t="s">
        <v>19</v>
      </c>
      <c r="F106" s="220" t="s">
        <v>159</v>
      </c>
      <c r="G106" s="218"/>
      <c r="H106" s="219" t="s">
        <v>19</v>
      </c>
      <c r="I106" s="221"/>
      <c r="J106" s="218"/>
      <c r="K106" s="218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141</v>
      </c>
      <c r="AU106" s="226" t="s">
        <v>130</v>
      </c>
      <c r="AV106" s="15" t="s">
        <v>83</v>
      </c>
      <c r="AW106" s="15" t="s">
        <v>35</v>
      </c>
      <c r="AX106" s="15" t="s">
        <v>75</v>
      </c>
      <c r="AY106" s="226" t="s">
        <v>129</v>
      </c>
    </row>
    <row r="107" spans="1:65" s="13" customFormat="1" ht="11.25">
      <c r="B107" s="194"/>
      <c r="C107" s="195"/>
      <c r="D107" s="196" t="s">
        <v>141</v>
      </c>
      <c r="E107" s="197" t="s">
        <v>19</v>
      </c>
      <c r="F107" s="198" t="s">
        <v>160</v>
      </c>
      <c r="G107" s="195"/>
      <c r="H107" s="199">
        <v>0.25</v>
      </c>
      <c r="I107" s="200"/>
      <c r="J107" s="195"/>
      <c r="K107" s="195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141</v>
      </c>
      <c r="AU107" s="205" t="s">
        <v>130</v>
      </c>
      <c r="AV107" s="13" t="s">
        <v>85</v>
      </c>
      <c r="AW107" s="13" t="s">
        <v>35</v>
      </c>
      <c r="AX107" s="13" t="s">
        <v>75</v>
      </c>
      <c r="AY107" s="205" t="s">
        <v>129</v>
      </c>
    </row>
    <row r="108" spans="1:65" s="13" customFormat="1" ht="11.25">
      <c r="B108" s="194"/>
      <c r="C108" s="195"/>
      <c r="D108" s="196" t="s">
        <v>141</v>
      </c>
      <c r="E108" s="197" t="s">
        <v>19</v>
      </c>
      <c r="F108" s="198" t="s">
        <v>161</v>
      </c>
      <c r="G108" s="195"/>
      <c r="H108" s="199">
        <v>0.45600000000000002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141</v>
      </c>
      <c r="AU108" s="205" t="s">
        <v>130</v>
      </c>
      <c r="AV108" s="13" t="s">
        <v>85</v>
      </c>
      <c r="AW108" s="13" t="s">
        <v>35</v>
      </c>
      <c r="AX108" s="13" t="s">
        <v>75</v>
      </c>
      <c r="AY108" s="205" t="s">
        <v>129</v>
      </c>
    </row>
    <row r="109" spans="1:65" s="16" customFormat="1" ht="11.25">
      <c r="B109" s="227"/>
      <c r="C109" s="228"/>
      <c r="D109" s="196" t="s">
        <v>141</v>
      </c>
      <c r="E109" s="229" t="s">
        <v>19</v>
      </c>
      <c r="F109" s="230" t="s">
        <v>162</v>
      </c>
      <c r="G109" s="228"/>
      <c r="H109" s="231">
        <v>0.70599999999999996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141</v>
      </c>
      <c r="AU109" s="237" t="s">
        <v>130</v>
      </c>
      <c r="AV109" s="16" t="s">
        <v>130</v>
      </c>
      <c r="AW109" s="16" t="s">
        <v>35</v>
      </c>
      <c r="AX109" s="16" t="s">
        <v>75</v>
      </c>
      <c r="AY109" s="237" t="s">
        <v>129</v>
      </c>
    </row>
    <row r="110" spans="1:65" s="15" customFormat="1" ht="11.25">
      <c r="B110" s="217"/>
      <c r="C110" s="218"/>
      <c r="D110" s="196" t="s">
        <v>141</v>
      </c>
      <c r="E110" s="219" t="s">
        <v>19</v>
      </c>
      <c r="F110" s="220" t="s">
        <v>163</v>
      </c>
      <c r="G110" s="218"/>
      <c r="H110" s="219" t="s">
        <v>19</v>
      </c>
      <c r="I110" s="221"/>
      <c r="J110" s="218"/>
      <c r="K110" s="218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141</v>
      </c>
      <c r="AU110" s="226" t="s">
        <v>130</v>
      </c>
      <c r="AV110" s="15" t="s">
        <v>83</v>
      </c>
      <c r="AW110" s="15" t="s">
        <v>35</v>
      </c>
      <c r="AX110" s="15" t="s">
        <v>75</v>
      </c>
      <c r="AY110" s="226" t="s">
        <v>129</v>
      </c>
    </row>
    <row r="111" spans="1:65" s="13" customFormat="1" ht="11.25">
      <c r="B111" s="194"/>
      <c r="C111" s="195"/>
      <c r="D111" s="196" t="s">
        <v>141</v>
      </c>
      <c r="E111" s="197" t="s">
        <v>19</v>
      </c>
      <c r="F111" s="198" t="s">
        <v>164</v>
      </c>
      <c r="G111" s="195"/>
      <c r="H111" s="199">
        <v>1.26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141</v>
      </c>
      <c r="AU111" s="205" t="s">
        <v>130</v>
      </c>
      <c r="AV111" s="13" t="s">
        <v>85</v>
      </c>
      <c r="AW111" s="13" t="s">
        <v>35</v>
      </c>
      <c r="AX111" s="13" t="s">
        <v>75</v>
      </c>
      <c r="AY111" s="205" t="s">
        <v>129</v>
      </c>
    </row>
    <row r="112" spans="1:65" s="16" customFormat="1" ht="11.25">
      <c r="B112" s="227"/>
      <c r="C112" s="228"/>
      <c r="D112" s="196" t="s">
        <v>141</v>
      </c>
      <c r="E112" s="229" t="s">
        <v>19</v>
      </c>
      <c r="F112" s="230" t="s">
        <v>162</v>
      </c>
      <c r="G112" s="228"/>
      <c r="H112" s="231">
        <v>1.26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AT112" s="237" t="s">
        <v>141</v>
      </c>
      <c r="AU112" s="237" t="s">
        <v>130</v>
      </c>
      <c r="AV112" s="16" t="s">
        <v>130</v>
      </c>
      <c r="AW112" s="16" t="s">
        <v>35</v>
      </c>
      <c r="AX112" s="16" t="s">
        <v>75</v>
      </c>
      <c r="AY112" s="237" t="s">
        <v>129</v>
      </c>
    </row>
    <row r="113" spans="1:65" s="14" customFormat="1" ht="11.25">
      <c r="B113" s="206"/>
      <c r="C113" s="207"/>
      <c r="D113" s="196" t="s">
        <v>141</v>
      </c>
      <c r="E113" s="208" t="s">
        <v>19</v>
      </c>
      <c r="F113" s="209" t="s">
        <v>143</v>
      </c>
      <c r="G113" s="207"/>
      <c r="H113" s="210">
        <v>1.966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141</v>
      </c>
      <c r="AU113" s="216" t="s">
        <v>130</v>
      </c>
      <c r="AV113" s="14" t="s">
        <v>137</v>
      </c>
      <c r="AW113" s="14" t="s">
        <v>35</v>
      </c>
      <c r="AX113" s="14" t="s">
        <v>83</v>
      </c>
      <c r="AY113" s="216" t="s">
        <v>129</v>
      </c>
    </row>
    <row r="114" spans="1:65" s="2" customFormat="1" ht="24.2" customHeight="1">
      <c r="A114" s="37"/>
      <c r="B114" s="38"/>
      <c r="C114" s="176" t="s">
        <v>137</v>
      </c>
      <c r="D114" s="176" t="s">
        <v>132</v>
      </c>
      <c r="E114" s="177" t="s">
        <v>165</v>
      </c>
      <c r="F114" s="178" t="s">
        <v>166</v>
      </c>
      <c r="G114" s="179" t="s">
        <v>156</v>
      </c>
      <c r="H114" s="180">
        <v>1.966</v>
      </c>
      <c r="I114" s="181"/>
      <c r="J114" s="182">
        <f>ROUND(I114*H114,2)</f>
        <v>0</v>
      </c>
      <c r="K114" s="178" t="s">
        <v>136</v>
      </c>
      <c r="L114" s="42"/>
      <c r="M114" s="183" t="s">
        <v>19</v>
      </c>
      <c r="N114" s="184" t="s">
        <v>46</v>
      </c>
      <c r="O114" s="67"/>
      <c r="P114" s="185">
        <f>O114*H114</f>
        <v>0</v>
      </c>
      <c r="Q114" s="185">
        <v>1.8380000000000001E-2</v>
      </c>
      <c r="R114" s="185">
        <f>Q114*H114</f>
        <v>3.613508E-2</v>
      </c>
      <c r="S114" s="185">
        <v>0</v>
      </c>
      <c r="T114" s="186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137</v>
      </c>
      <c r="AT114" s="187" t="s">
        <v>132</v>
      </c>
      <c r="AU114" s="187" t="s">
        <v>130</v>
      </c>
      <c r="AY114" s="20" t="s">
        <v>129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83</v>
      </c>
      <c r="BK114" s="188">
        <f>ROUND(I114*H114,2)</f>
        <v>0</v>
      </c>
      <c r="BL114" s="20" t="s">
        <v>137</v>
      </c>
      <c r="BM114" s="187" t="s">
        <v>167</v>
      </c>
    </row>
    <row r="115" spans="1:65" s="2" customFormat="1" ht="11.25">
      <c r="A115" s="37"/>
      <c r="B115" s="38"/>
      <c r="C115" s="39"/>
      <c r="D115" s="189" t="s">
        <v>139</v>
      </c>
      <c r="E115" s="39"/>
      <c r="F115" s="190" t="s">
        <v>168</v>
      </c>
      <c r="G115" s="39"/>
      <c r="H115" s="39"/>
      <c r="I115" s="191"/>
      <c r="J115" s="39"/>
      <c r="K115" s="39"/>
      <c r="L115" s="42"/>
      <c r="M115" s="192"/>
      <c r="N115" s="193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139</v>
      </c>
      <c r="AU115" s="20" t="s">
        <v>130</v>
      </c>
    </row>
    <row r="116" spans="1:65" s="15" customFormat="1" ht="11.25">
      <c r="B116" s="217"/>
      <c r="C116" s="218"/>
      <c r="D116" s="196" t="s">
        <v>141</v>
      </c>
      <c r="E116" s="219" t="s">
        <v>19</v>
      </c>
      <c r="F116" s="220" t="s">
        <v>159</v>
      </c>
      <c r="G116" s="218"/>
      <c r="H116" s="219" t="s">
        <v>19</v>
      </c>
      <c r="I116" s="221"/>
      <c r="J116" s="218"/>
      <c r="K116" s="218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141</v>
      </c>
      <c r="AU116" s="226" t="s">
        <v>130</v>
      </c>
      <c r="AV116" s="15" t="s">
        <v>83</v>
      </c>
      <c r="AW116" s="15" t="s">
        <v>35</v>
      </c>
      <c r="AX116" s="15" t="s">
        <v>75</v>
      </c>
      <c r="AY116" s="226" t="s">
        <v>129</v>
      </c>
    </row>
    <row r="117" spans="1:65" s="13" customFormat="1" ht="11.25">
      <c r="B117" s="194"/>
      <c r="C117" s="195"/>
      <c r="D117" s="196" t="s">
        <v>141</v>
      </c>
      <c r="E117" s="197" t="s">
        <v>19</v>
      </c>
      <c r="F117" s="198" t="s">
        <v>160</v>
      </c>
      <c r="G117" s="195"/>
      <c r="H117" s="199">
        <v>0.25</v>
      </c>
      <c r="I117" s="200"/>
      <c r="J117" s="195"/>
      <c r="K117" s="195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141</v>
      </c>
      <c r="AU117" s="205" t="s">
        <v>130</v>
      </c>
      <c r="AV117" s="13" t="s">
        <v>85</v>
      </c>
      <c r="AW117" s="13" t="s">
        <v>35</v>
      </c>
      <c r="AX117" s="13" t="s">
        <v>75</v>
      </c>
      <c r="AY117" s="205" t="s">
        <v>129</v>
      </c>
    </row>
    <row r="118" spans="1:65" s="13" customFormat="1" ht="11.25">
      <c r="B118" s="194"/>
      <c r="C118" s="195"/>
      <c r="D118" s="196" t="s">
        <v>141</v>
      </c>
      <c r="E118" s="197" t="s">
        <v>19</v>
      </c>
      <c r="F118" s="198" t="s">
        <v>161</v>
      </c>
      <c r="G118" s="195"/>
      <c r="H118" s="199">
        <v>0.45600000000000002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141</v>
      </c>
      <c r="AU118" s="205" t="s">
        <v>130</v>
      </c>
      <c r="AV118" s="13" t="s">
        <v>85</v>
      </c>
      <c r="AW118" s="13" t="s">
        <v>35</v>
      </c>
      <c r="AX118" s="13" t="s">
        <v>75</v>
      </c>
      <c r="AY118" s="205" t="s">
        <v>129</v>
      </c>
    </row>
    <row r="119" spans="1:65" s="16" customFormat="1" ht="11.25">
      <c r="B119" s="227"/>
      <c r="C119" s="228"/>
      <c r="D119" s="196" t="s">
        <v>141</v>
      </c>
      <c r="E119" s="229" t="s">
        <v>19</v>
      </c>
      <c r="F119" s="230" t="s">
        <v>162</v>
      </c>
      <c r="G119" s="228"/>
      <c r="H119" s="231">
        <v>0.70599999999999996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141</v>
      </c>
      <c r="AU119" s="237" t="s">
        <v>130</v>
      </c>
      <c r="AV119" s="16" t="s">
        <v>130</v>
      </c>
      <c r="AW119" s="16" t="s">
        <v>35</v>
      </c>
      <c r="AX119" s="16" t="s">
        <v>75</v>
      </c>
      <c r="AY119" s="237" t="s">
        <v>129</v>
      </c>
    </row>
    <row r="120" spans="1:65" s="15" customFormat="1" ht="11.25">
      <c r="B120" s="217"/>
      <c r="C120" s="218"/>
      <c r="D120" s="196" t="s">
        <v>141</v>
      </c>
      <c r="E120" s="219" t="s">
        <v>19</v>
      </c>
      <c r="F120" s="220" t="s">
        <v>163</v>
      </c>
      <c r="G120" s="218"/>
      <c r="H120" s="219" t="s">
        <v>19</v>
      </c>
      <c r="I120" s="221"/>
      <c r="J120" s="218"/>
      <c r="K120" s="218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141</v>
      </c>
      <c r="AU120" s="226" t="s">
        <v>130</v>
      </c>
      <c r="AV120" s="15" t="s">
        <v>83</v>
      </c>
      <c r="AW120" s="15" t="s">
        <v>35</v>
      </c>
      <c r="AX120" s="15" t="s">
        <v>75</v>
      </c>
      <c r="AY120" s="226" t="s">
        <v>129</v>
      </c>
    </row>
    <row r="121" spans="1:65" s="13" customFormat="1" ht="11.25">
      <c r="B121" s="194"/>
      <c r="C121" s="195"/>
      <c r="D121" s="196" t="s">
        <v>141</v>
      </c>
      <c r="E121" s="197" t="s">
        <v>19</v>
      </c>
      <c r="F121" s="198" t="s">
        <v>164</v>
      </c>
      <c r="G121" s="195"/>
      <c r="H121" s="199">
        <v>1.26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141</v>
      </c>
      <c r="AU121" s="205" t="s">
        <v>130</v>
      </c>
      <c r="AV121" s="13" t="s">
        <v>85</v>
      </c>
      <c r="AW121" s="13" t="s">
        <v>35</v>
      </c>
      <c r="AX121" s="13" t="s">
        <v>75</v>
      </c>
      <c r="AY121" s="205" t="s">
        <v>129</v>
      </c>
    </row>
    <row r="122" spans="1:65" s="16" customFormat="1" ht="11.25">
      <c r="B122" s="227"/>
      <c r="C122" s="228"/>
      <c r="D122" s="196" t="s">
        <v>141</v>
      </c>
      <c r="E122" s="229" t="s">
        <v>19</v>
      </c>
      <c r="F122" s="230" t="s">
        <v>162</v>
      </c>
      <c r="G122" s="228"/>
      <c r="H122" s="231">
        <v>1.26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AT122" s="237" t="s">
        <v>141</v>
      </c>
      <c r="AU122" s="237" t="s">
        <v>130</v>
      </c>
      <c r="AV122" s="16" t="s">
        <v>130</v>
      </c>
      <c r="AW122" s="16" t="s">
        <v>35</v>
      </c>
      <c r="AX122" s="16" t="s">
        <v>75</v>
      </c>
      <c r="AY122" s="237" t="s">
        <v>129</v>
      </c>
    </row>
    <row r="123" spans="1:65" s="14" customFormat="1" ht="11.25">
      <c r="B123" s="206"/>
      <c r="C123" s="207"/>
      <c r="D123" s="196" t="s">
        <v>141</v>
      </c>
      <c r="E123" s="208" t="s">
        <v>19</v>
      </c>
      <c r="F123" s="209" t="s">
        <v>143</v>
      </c>
      <c r="G123" s="207"/>
      <c r="H123" s="210">
        <v>1.966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141</v>
      </c>
      <c r="AU123" s="216" t="s">
        <v>130</v>
      </c>
      <c r="AV123" s="14" t="s">
        <v>137</v>
      </c>
      <c r="AW123" s="14" t="s">
        <v>35</v>
      </c>
      <c r="AX123" s="14" t="s">
        <v>83</v>
      </c>
      <c r="AY123" s="216" t="s">
        <v>129</v>
      </c>
    </row>
    <row r="124" spans="1:65" s="2" customFormat="1" ht="24.2" customHeight="1">
      <c r="A124" s="37"/>
      <c r="B124" s="38"/>
      <c r="C124" s="176" t="s">
        <v>169</v>
      </c>
      <c r="D124" s="176" t="s">
        <v>132</v>
      </c>
      <c r="E124" s="177" t="s">
        <v>170</v>
      </c>
      <c r="F124" s="178" t="s">
        <v>171</v>
      </c>
      <c r="G124" s="179" t="s">
        <v>156</v>
      </c>
      <c r="H124" s="180">
        <v>1.966</v>
      </c>
      <c r="I124" s="181"/>
      <c r="J124" s="182">
        <f>ROUND(I124*H124,2)</f>
        <v>0</v>
      </c>
      <c r="K124" s="178" t="s">
        <v>136</v>
      </c>
      <c r="L124" s="42"/>
      <c r="M124" s="183" t="s">
        <v>19</v>
      </c>
      <c r="N124" s="184" t="s">
        <v>46</v>
      </c>
      <c r="O124" s="67"/>
      <c r="P124" s="185">
        <f>O124*H124</f>
        <v>0</v>
      </c>
      <c r="Q124" s="185">
        <v>7.9000000000000008E-3</v>
      </c>
      <c r="R124" s="185">
        <f>Q124*H124</f>
        <v>1.5531400000000001E-2</v>
      </c>
      <c r="S124" s="185">
        <v>0</v>
      </c>
      <c r="T124" s="186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7" t="s">
        <v>137</v>
      </c>
      <c r="AT124" s="187" t="s">
        <v>132</v>
      </c>
      <c r="AU124" s="187" t="s">
        <v>130</v>
      </c>
      <c r="AY124" s="20" t="s">
        <v>129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83</v>
      </c>
      <c r="BK124" s="188">
        <f>ROUND(I124*H124,2)</f>
        <v>0</v>
      </c>
      <c r="BL124" s="20" t="s">
        <v>137</v>
      </c>
      <c r="BM124" s="187" t="s">
        <v>172</v>
      </c>
    </row>
    <row r="125" spans="1:65" s="2" customFormat="1" ht="11.25">
      <c r="A125" s="37"/>
      <c r="B125" s="38"/>
      <c r="C125" s="39"/>
      <c r="D125" s="189" t="s">
        <v>139</v>
      </c>
      <c r="E125" s="39"/>
      <c r="F125" s="190" t="s">
        <v>173</v>
      </c>
      <c r="G125" s="39"/>
      <c r="H125" s="39"/>
      <c r="I125" s="191"/>
      <c r="J125" s="39"/>
      <c r="K125" s="39"/>
      <c r="L125" s="42"/>
      <c r="M125" s="192"/>
      <c r="N125" s="193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139</v>
      </c>
      <c r="AU125" s="20" t="s">
        <v>130</v>
      </c>
    </row>
    <row r="126" spans="1:65" s="15" customFormat="1" ht="11.25">
      <c r="B126" s="217"/>
      <c r="C126" s="218"/>
      <c r="D126" s="196" t="s">
        <v>141</v>
      </c>
      <c r="E126" s="219" t="s">
        <v>19</v>
      </c>
      <c r="F126" s="220" t="s">
        <v>159</v>
      </c>
      <c r="G126" s="218"/>
      <c r="H126" s="219" t="s">
        <v>19</v>
      </c>
      <c r="I126" s="221"/>
      <c r="J126" s="218"/>
      <c r="K126" s="218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141</v>
      </c>
      <c r="AU126" s="226" t="s">
        <v>130</v>
      </c>
      <c r="AV126" s="15" t="s">
        <v>83</v>
      </c>
      <c r="AW126" s="15" t="s">
        <v>35</v>
      </c>
      <c r="AX126" s="15" t="s">
        <v>75</v>
      </c>
      <c r="AY126" s="226" t="s">
        <v>129</v>
      </c>
    </row>
    <row r="127" spans="1:65" s="13" customFormat="1" ht="11.25">
      <c r="B127" s="194"/>
      <c r="C127" s="195"/>
      <c r="D127" s="196" t="s">
        <v>141</v>
      </c>
      <c r="E127" s="197" t="s">
        <v>19</v>
      </c>
      <c r="F127" s="198" t="s">
        <v>160</v>
      </c>
      <c r="G127" s="195"/>
      <c r="H127" s="199">
        <v>0.25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141</v>
      </c>
      <c r="AU127" s="205" t="s">
        <v>130</v>
      </c>
      <c r="AV127" s="13" t="s">
        <v>85</v>
      </c>
      <c r="AW127" s="13" t="s">
        <v>35</v>
      </c>
      <c r="AX127" s="13" t="s">
        <v>75</v>
      </c>
      <c r="AY127" s="205" t="s">
        <v>129</v>
      </c>
    </row>
    <row r="128" spans="1:65" s="13" customFormat="1" ht="11.25">
      <c r="B128" s="194"/>
      <c r="C128" s="195"/>
      <c r="D128" s="196" t="s">
        <v>141</v>
      </c>
      <c r="E128" s="197" t="s">
        <v>19</v>
      </c>
      <c r="F128" s="198" t="s">
        <v>161</v>
      </c>
      <c r="G128" s="195"/>
      <c r="H128" s="199">
        <v>0.45600000000000002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141</v>
      </c>
      <c r="AU128" s="205" t="s">
        <v>130</v>
      </c>
      <c r="AV128" s="13" t="s">
        <v>85</v>
      </c>
      <c r="AW128" s="13" t="s">
        <v>35</v>
      </c>
      <c r="AX128" s="13" t="s">
        <v>75</v>
      </c>
      <c r="AY128" s="205" t="s">
        <v>129</v>
      </c>
    </row>
    <row r="129" spans="1:65" s="16" customFormat="1" ht="11.25">
      <c r="B129" s="227"/>
      <c r="C129" s="228"/>
      <c r="D129" s="196" t="s">
        <v>141</v>
      </c>
      <c r="E129" s="229" t="s">
        <v>19</v>
      </c>
      <c r="F129" s="230" t="s">
        <v>162</v>
      </c>
      <c r="G129" s="228"/>
      <c r="H129" s="231">
        <v>0.70599999999999996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141</v>
      </c>
      <c r="AU129" s="237" t="s">
        <v>130</v>
      </c>
      <c r="AV129" s="16" t="s">
        <v>130</v>
      </c>
      <c r="AW129" s="16" t="s">
        <v>35</v>
      </c>
      <c r="AX129" s="16" t="s">
        <v>75</v>
      </c>
      <c r="AY129" s="237" t="s">
        <v>129</v>
      </c>
    </row>
    <row r="130" spans="1:65" s="15" customFormat="1" ht="11.25">
      <c r="B130" s="217"/>
      <c r="C130" s="218"/>
      <c r="D130" s="196" t="s">
        <v>141</v>
      </c>
      <c r="E130" s="219" t="s">
        <v>19</v>
      </c>
      <c r="F130" s="220" t="s">
        <v>163</v>
      </c>
      <c r="G130" s="218"/>
      <c r="H130" s="219" t="s">
        <v>19</v>
      </c>
      <c r="I130" s="221"/>
      <c r="J130" s="218"/>
      <c r="K130" s="218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141</v>
      </c>
      <c r="AU130" s="226" t="s">
        <v>130</v>
      </c>
      <c r="AV130" s="15" t="s">
        <v>83</v>
      </c>
      <c r="AW130" s="15" t="s">
        <v>35</v>
      </c>
      <c r="AX130" s="15" t="s">
        <v>75</v>
      </c>
      <c r="AY130" s="226" t="s">
        <v>129</v>
      </c>
    </row>
    <row r="131" spans="1:65" s="13" customFormat="1" ht="11.25">
      <c r="B131" s="194"/>
      <c r="C131" s="195"/>
      <c r="D131" s="196" t="s">
        <v>141</v>
      </c>
      <c r="E131" s="197" t="s">
        <v>19</v>
      </c>
      <c r="F131" s="198" t="s">
        <v>164</v>
      </c>
      <c r="G131" s="195"/>
      <c r="H131" s="199">
        <v>1.26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141</v>
      </c>
      <c r="AU131" s="205" t="s">
        <v>130</v>
      </c>
      <c r="AV131" s="13" t="s">
        <v>85</v>
      </c>
      <c r="AW131" s="13" t="s">
        <v>35</v>
      </c>
      <c r="AX131" s="13" t="s">
        <v>75</v>
      </c>
      <c r="AY131" s="205" t="s">
        <v>129</v>
      </c>
    </row>
    <row r="132" spans="1:65" s="16" customFormat="1" ht="11.25">
      <c r="B132" s="227"/>
      <c r="C132" s="228"/>
      <c r="D132" s="196" t="s">
        <v>141</v>
      </c>
      <c r="E132" s="229" t="s">
        <v>19</v>
      </c>
      <c r="F132" s="230" t="s">
        <v>162</v>
      </c>
      <c r="G132" s="228"/>
      <c r="H132" s="231">
        <v>1.26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141</v>
      </c>
      <c r="AU132" s="237" t="s">
        <v>130</v>
      </c>
      <c r="AV132" s="16" t="s">
        <v>130</v>
      </c>
      <c r="AW132" s="16" t="s">
        <v>35</v>
      </c>
      <c r="AX132" s="16" t="s">
        <v>75</v>
      </c>
      <c r="AY132" s="237" t="s">
        <v>129</v>
      </c>
    </row>
    <row r="133" spans="1:65" s="14" customFormat="1" ht="11.25">
      <c r="B133" s="206"/>
      <c r="C133" s="207"/>
      <c r="D133" s="196" t="s">
        <v>141</v>
      </c>
      <c r="E133" s="208" t="s">
        <v>19</v>
      </c>
      <c r="F133" s="209" t="s">
        <v>143</v>
      </c>
      <c r="G133" s="207"/>
      <c r="H133" s="210">
        <v>1.966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141</v>
      </c>
      <c r="AU133" s="216" t="s">
        <v>130</v>
      </c>
      <c r="AV133" s="14" t="s">
        <v>137</v>
      </c>
      <c r="AW133" s="14" t="s">
        <v>35</v>
      </c>
      <c r="AX133" s="14" t="s">
        <v>83</v>
      </c>
      <c r="AY133" s="216" t="s">
        <v>129</v>
      </c>
    </row>
    <row r="134" spans="1:65" s="12" customFormat="1" ht="22.9" customHeight="1">
      <c r="B134" s="160"/>
      <c r="C134" s="161"/>
      <c r="D134" s="162" t="s">
        <v>74</v>
      </c>
      <c r="E134" s="174" t="s">
        <v>174</v>
      </c>
      <c r="F134" s="174" t="s">
        <v>175</v>
      </c>
      <c r="G134" s="161"/>
      <c r="H134" s="161"/>
      <c r="I134" s="164"/>
      <c r="J134" s="175">
        <f>BK134</f>
        <v>0</v>
      </c>
      <c r="K134" s="161"/>
      <c r="L134" s="166"/>
      <c r="M134" s="167"/>
      <c r="N134" s="168"/>
      <c r="O134" s="168"/>
      <c r="P134" s="169">
        <f>P135+P145+P176</f>
        <v>0</v>
      </c>
      <c r="Q134" s="168"/>
      <c r="R134" s="169">
        <f>R135+R145+R176</f>
        <v>1.5596700000000002E-2</v>
      </c>
      <c r="S134" s="168"/>
      <c r="T134" s="170">
        <f>T135+T145+T176</f>
        <v>0.13800000000000001</v>
      </c>
      <c r="AR134" s="171" t="s">
        <v>83</v>
      </c>
      <c r="AT134" s="172" t="s">
        <v>74</v>
      </c>
      <c r="AU134" s="172" t="s">
        <v>83</v>
      </c>
      <c r="AY134" s="171" t="s">
        <v>129</v>
      </c>
      <c r="BK134" s="173">
        <f>BK135+BK145+BK176</f>
        <v>0</v>
      </c>
    </row>
    <row r="135" spans="1:65" s="12" customFormat="1" ht="20.85" customHeight="1">
      <c r="B135" s="160"/>
      <c r="C135" s="161"/>
      <c r="D135" s="162" t="s">
        <v>74</v>
      </c>
      <c r="E135" s="174" t="s">
        <v>176</v>
      </c>
      <c r="F135" s="174" t="s">
        <v>177</v>
      </c>
      <c r="G135" s="161"/>
      <c r="H135" s="161"/>
      <c r="I135" s="164"/>
      <c r="J135" s="175">
        <f>BK135</f>
        <v>0</v>
      </c>
      <c r="K135" s="161"/>
      <c r="L135" s="166"/>
      <c r="M135" s="167"/>
      <c r="N135" s="168"/>
      <c r="O135" s="168"/>
      <c r="P135" s="169">
        <f>SUM(P136:P144)</f>
        <v>0</v>
      </c>
      <c r="Q135" s="168"/>
      <c r="R135" s="169">
        <f>SUM(R136:R144)</f>
        <v>5.9669999999999992E-4</v>
      </c>
      <c r="S135" s="168"/>
      <c r="T135" s="170">
        <f>SUM(T136:T144)</f>
        <v>0</v>
      </c>
      <c r="AR135" s="171" t="s">
        <v>83</v>
      </c>
      <c r="AT135" s="172" t="s">
        <v>74</v>
      </c>
      <c r="AU135" s="172" t="s">
        <v>85</v>
      </c>
      <c r="AY135" s="171" t="s">
        <v>129</v>
      </c>
      <c r="BK135" s="173">
        <f>SUM(BK136:BK144)</f>
        <v>0</v>
      </c>
    </row>
    <row r="136" spans="1:65" s="2" customFormat="1" ht="24.2" customHeight="1">
      <c r="A136" s="37"/>
      <c r="B136" s="38"/>
      <c r="C136" s="176" t="s">
        <v>150</v>
      </c>
      <c r="D136" s="176" t="s">
        <v>132</v>
      </c>
      <c r="E136" s="177" t="s">
        <v>178</v>
      </c>
      <c r="F136" s="178" t="s">
        <v>179</v>
      </c>
      <c r="G136" s="179" t="s">
        <v>156</v>
      </c>
      <c r="H136" s="180">
        <v>4.59</v>
      </c>
      <c r="I136" s="181"/>
      <c r="J136" s="182">
        <f>ROUND(I136*H136,2)</f>
        <v>0</v>
      </c>
      <c r="K136" s="178" t="s">
        <v>136</v>
      </c>
      <c r="L136" s="42"/>
      <c r="M136" s="183" t="s">
        <v>19</v>
      </c>
      <c r="N136" s="184" t="s">
        <v>46</v>
      </c>
      <c r="O136" s="67"/>
      <c r="P136" s="185">
        <f>O136*H136</f>
        <v>0</v>
      </c>
      <c r="Q136" s="185">
        <v>1.2999999999999999E-4</v>
      </c>
      <c r="R136" s="185">
        <f>Q136*H136</f>
        <v>5.9669999999999992E-4</v>
      </c>
      <c r="S136" s="185">
        <v>0</v>
      </c>
      <c r="T136" s="18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7" t="s">
        <v>137</v>
      </c>
      <c r="AT136" s="187" t="s">
        <v>132</v>
      </c>
      <c r="AU136" s="187" t="s">
        <v>130</v>
      </c>
      <c r="AY136" s="20" t="s">
        <v>129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83</v>
      </c>
      <c r="BK136" s="188">
        <f>ROUND(I136*H136,2)</f>
        <v>0</v>
      </c>
      <c r="BL136" s="20" t="s">
        <v>137</v>
      </c>
      <c r="BM136" s="187" t="s">
        <v>180</v>
      </c>
    </row>
    <row r="137" spans="1:65" s="2" customFormat="1" ht="11.25">
      <c r="A137" s="37"/>
      <c r="B137" s="38"/>
      <c r="C137" s="39"/>
      <c r="D137" s="189" t="s">
        <v>139</v>
      </c>
      <c r="E137" s="39"/>
      <c r="F137" s="190" t="s">
        <v>181</v>
      </c>
      <c r="G137" s="39"/>
      <c r="H137" s="39"/>
      <c r="I137" s="191"/>
      <c r="J137" s="39"/>
      <c r="K137" s="39"/>
      <c r="L137" s="42"/>
      <c r="M137" s="192"/>
      <c r="N137" s="193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139</v>
      </c>
      <c r="AU137" s="20" t="s">
        <v>130</v>
      </c>
    </row>
    <row r="138" spans="1:65" s="15" customFormat="1" ht="11.25">
      <c r="B138" s="217"/>
      <c r="C138" s="218"/>
      <c r="D138" s="196" t="s">
        <v>141</v>
      </c>
      <c r="E138" s="219" t="s">
        <v>19</v>
      </c>
      <c r="F138" s="220" t="s">
        <v>159</v>
      </c>
      <c r="G138" s="218"/>
      <c r="H138" s="219" t="s">
        <v>19</v>
      </c>
      <c r="I138" s="221"/>
      <c r="J138" s="218"/>
      <c r="K138" s="218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141</v>
      </c>
      <c r="AU138" s="226" t="s">
        <v>130</v>
      </c>
      <c r="AV138" s="15" t="s">
        <v>83</v>
      </c>
      <c r="AW138" s="15" t="s">
        <v>35</v>
      </c>
      <c r="AX138" s="15" t="s">
        <v>75</v>
      </c>
      <c r="AY138" s="226" t="s">
        <v>129</v>
      </c>
    </row>
    <row r="139" spans="1:65" s="13" customFormat="1" ht="11.25">
      <c r="B139" s="194"/>
      <c r="C139" s="195"/>
      <c r="D139" s="196" t="s">
        <v>141</v>
      </c>
      <c r="E139" s="197" t="s">
        <v>19</v>
      </c>
      <c r="F139" s="198" t="s">
        <v>182</v>
      </c>
      <c r="G139" s="195"/>
      <c r="H139" s="199">
        <v>2.52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141</v>
      </c>
      <c r="AU139" s="205" t="s">
        <v>130</v>
      </c>
      <c r="AV139" s="13" t="s">
        <v>85</v>
      </c>
      <c r="AW139" s="13" t="s">
        <v>35</v>
      </c>
      <c r="AX139" s="13" t="s">
        <v>75</v>
      </c>
      <c r="AY139" s="205" t="s">
        <v>129</v>
      </c>
    </row>
    <row r="140" spans="1:65" s="16" customFormat="1" ht="11.25">
      <c r="B140" s="227"/>
      <c r="C140" s="228"/>
      <c r="D140" s="196" t="s">
        <v>141</v>
      </c>
      <c r="E140" s="229" t="s">
        <v>19</v>
      </c>
      <c r="F140" s="230" t="s">
        <v>162</v>
      </c>
      <c r="G140" s="228"/>
      <c r="H140" s="231">
        <v>2.52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141</v>
      </c>
      <c r="AU140" s="237" t="s">
        <v>130</v>
      </c>
      <c r="AV140" s="16" t="s">
        <v>130</v>
      </c>
      <c r="AW140" s="16" t="s">
        <v>35</v>
      </c>
      <c r="AX140" s="16" t="s">
        <v>75</v>
      </c>
      <c r="AY140" s="237" t="s">
        <v>129</v>
      </c>
    </row>
    <row r="141" spans="1:65" s="15" customFormat="1" ht="11.25">
      <c r="B141" s="217"/>
      <c r="C141" s="218"/>
      <c r="D141" s="196" t="s">
        <v>141</v>
      </c>
      <c r="E141" s="219" t="s">
        <v>19</v>
      </c>
      <c r="F141" s="220" t="s">
        <v>163</v>
      </c>
      <c r="G141" s="218"/>
      <c r="H141" s="219" t="s">
        <v>19</v>
      </c>
      <c r="I141" s="221"/>
      <c r="J141" s="218"/>
      <c r="K141" s="218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141</v>
      </c>
      <c r="AU141" s="226" t="s">
        <v>130</v>
      </c>
      <c r="AV141" s="15" t="s">
        <v>83</v>
      </c>
      <c r="AW141" s="15" t="s">
        <v>35</v>
      </c>
      <c r="AX141" s="15" t="s">
        <v>75</v>
      </c>
      <c r="AY141" s="226" t="s">
        <v>129</v>
      </c>
    </row>
    <row r="142" spans="1:65" s="13" customFormat="1" ht="11.25">
      <c r="B142" s="194"/>
      <c r="C142" s="195"/>
      <c r="D142" s="196" t="s">
        <v>141</v>
      </c>
      <c r="E142" s="197" t="s">
        <v>19</v>
      </c>
      <c r="F142" s="198" t="s">
        <v>183</v>
      </c>
      <c r="G142" s="195"/>
      <c r="H142" s="199">
        <v>2.0699999999999998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141</v>
      </c>
      <c r="AU142" s="205" t="s">
        <v>130</v>
      </c>
      <c r="AV142" s="13" t="s">
        <v>85</v>
      </c>
      <c r="AW142" s="13" t="s">
        <v>35</v>
      </c>
      <c r="AX142" s="13" t="s">
        <v>75</v>
      </c>
      <c r="AY142" s="205" t="s">
        <v>129</v>
      </c>
    </row>
    <row r="143" spans="1:65" s="16" customFormat="1" ht="11.25">
      <c r="B143" s="227"/>
      <c r="C143" s="228"/>
      <c r="D143" s="196" t="s">
        <v>141</v>
      </c>
      <c r="E143" s="229" t="s">
        <v>19</v>
      </c>
      <c r="F143" s="230" t="s">
        <v>162</v>
      </c>
      <c r="G143" s="228"/>
      <c r="H143" s="231">
        <v>2.0699999999999998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141</v>
      </c>
      <c r="AU143" s="237" t="s">
        <v>130</v>
      </c>
      <c r="AV143" s="16" t="s">
        <v>130</v>
      </c>
      <c r="AW143" s="16" t="s">
        <v>35</v>
      </c>
      <c r="AX143" s="16" t="s">
        <v>75</v>
      </c>
      <c r="AY143" s="237" t="s">
        <v>129</v>
      </c>
    </row>
    <row r="144" spans="1:65" s="14" customFormat="1" ht="11.25">
      <c r="B144" s="206"/>
      <c r="C144" s="207"/>
      <c r="D144" s="196" t="s">
        <v>141</v>
      </c>
      <c r="E144" s="208" t="s">
        <v>19</v>
      </c>
      <c r="F144" s="209" t="s">
        <v>143</v>
      </c>
      <c r="G144" s="207"/>
      <c r="H144" s="210">
        <v>4.59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141</v>
      </c>
      <c r="AU144" s="216" t="s">
        <v>130</v>
      </c>
      <c r="AV144" s="14" t="s">
        <v>137</v>
      </c>
      <c r="AW144" s="14" t="s">
        <v>35</v>
      </c>
      <c r="AX144" s="14" t="s">
        <v>83</v>
      </c>
      <c r="AY144" s="216" t="s">
        <v>129</v>
      </c>
    </row>
    <row r="145" spans="1:65" s="12" customFormat="1" ht="20.85" customHeight="1">
      <c r="B145" s="160"/>
      <c r="C145" s="161"/>
      <c r="D145" s="162" t="s">
        <v>74</v>
      </c>
      <c r="E145" s="174" t="s">
        <v>184</v>
      </c>
      <c r="F145" s="174" t="s">
        <v>185</v>
      </c>
      <c r="G145" s="161"/>
      <c r="H145" s="161"/>
      <c r="I145" s="164"/>
      <c r="J145" s="175">
        <f>BK145</f>
        <v>0</v>
      </c>
      <c r="K145" s="161"/>
      <c r="L145" s="166"/>
      <c r="M145" s="167"/>
      <c r="N145" s="168"/>
      <c r="O145" s="168"/>
      <c r="P145" s="169">
        <f>SUM(P146:P175)</f>
        <v>0</v>
      </c>
      <c r="Q145" s="168"/>
      <c r="R145" s="169">
        <f>SUM(R146:R175)</f>
        <v>1.5000000000000001E-2</v>
      </c>
      <c r="S145" s="168"/>
      <c r="T145" s="170">
        <f>SUM(T146:T175)</f>
        <v>0</v>
      </c>
      <c r="AR145" s="171" t="s">
        <v>83</v>
      </c>
      <c r="AT145" s="172" t="s">
        <v>74</v>
      </c>
      <c r="AU145" s="172" t="s">
        <v>85</v>
      </c>
      <c r="AY145" s="171" t="s">
        <v>129</v>
      </c>
      <c r="BK145" s="173">
        <f>SUM(BK146:BK175)</f>
        <v>0</v>
      </c>
    </row>
    <row r="146" spans="1:65" s="2" customFormat="1" ht="24.2" customHeight="1">
      <c r="A146" s="37"/>
      <c r="B146" s="38"/>
      <c r="C146" s="176" t="s">
        <v>186</v>
      </c>
      <c r="D146" s="176" t="s">
        <v>132</v>
      </c>
      <c r="E146" s="177" t="s">
        <v>187</v>
      </c>
      <c r="F146" s="178" t="s">
        <v>188</v>
      </c>
      <c r="G146" s="179" t="s">
        <v>156</v>
      </c>
      <c r="H146" s="180">
        <v>375</v>
      </c>
      <c r="I146" s="181"/>
      <c r="J146" s="182">
        <f>ROUND(I146*H146,2)</f>
        <v>0</v>
      </c>
      <c r="K146" s="178" t="s">
        <v>136</v>
      </c>
      <c r="L146" s="42"/>
      <c r="M146" s="183" t="s">
        <v>19</v>
      </c>
      <c r="N146" s="184" t="s">
        <v>46</v>
      </c>
      <c r="O146" s="67"/>
      <c r="P146" s="185">
        <f>O146*H146</f>
        <v>0</v>
      </c>
      <c r="Q146" s="185">
        <v>4.0000000000000003E-5</v>
      </c>
      <c r="R146" s="185">
        <f>Q146*H146</f>
        <v>1.5000000000000001E-2</v>
      </c>
      <c r="S146" s="185">
        <v>0</v>
      </c>
      <c r="T146" s="18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7" t="s">
        <v>137</v>
      </c>
      <c r="AT146" s="187" t="s">
        <v>132</v>
      </c>
      <c r="AU146" s="187" t="s">
        <v>130</v>
      </c>
      <c r="AY146" s="20" t="s">
        <v>129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0" t="s">
        <v>83</v>
      </c>
      <c r="BK146" s="188">
        <f>ROUND(I146*H146,2)</f>
        <v>0</v>
      </c>
      <c r="BL146" s="20" t="s">
        <v>137</v>
      </c>
      <c r="BM146" s="187" t="s">
        <v>189</v>
      </c>
    </row>
    <row r="147" spans="1:65" s="2" customFormat="1" ht="11.25">
      <c r="A147" s="37"/>
      <c r="B147" s="38"/>
      <c r="C147" s="39"/>
      <c r="D147" s="189" t="s">
        <v>139</v>
      </c>
      <c r="E147" s="39"/>
      <c r="F147" s="190" t="s">
        <v>190</v>
      </c>
      <c r="G147" s="39"/>
      <c r="H147" s="39"/>
      <c r="I147" s="191"/>
      <c r="J147" s="39"/>
      <c r="K147" s="39"/>
      <c r="L147" s="42"/>
      <c r="M147" s="192"/>
      <c r="N147" s="193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139</v>
      </c>
      <c r="AU147" s="20" t="s">
        <v>130</v>
      </c>
    </row>
    <row r="148" spans="1:65" s="15" customFormat="1" ht="11.25">
      <c r="B148" s="217"/>
      <c r="C148" s="218"/>
      <c r="D148" s="196" t="s">
        <v>141</v>
      </c>
      <c r="E148" s="219" t="s">
        <v>19</v>
      </c>
      <c r="F148" s="220" t="s">
        <v>191</v>
      </c>
      <c r="G148" s="218"/>
      <c r="H148" s="219" t="s">
        <v>19</v>
      </c>
      <c r="I148" s="221"/>
      <c r="J148" s="218"/>
      <c r="K148" s="218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141</v>
      </c>
      <c r="AU148" s="226" t="s">
        <v>130</v>
      </c>
      <c r="AV148" s="15" t="s">
        <v>83</v>
      </c>
      <c r="AW148" s="15" t="s">
        <v>35</v>
      </c>
      <c r="AX148" s="15" t="s">
        <v>75</v>
      </c>
      <c r="AY148" s="226" t="s">
        <v>129</v>
      </c>
    </row>
    <row r="149" spans="1:65" s="13" customFormat="1" ht="11.25">
      <c r="B149" s="194"/>
      <c r="C149" s="195"/>
      <c r="D149" s="196" t="s">
        <v>141</v>
      </c>
      <c r="E149" s="197" t="s">
        <v>19</v>
      </c>
      <c r="F149" s="198" t="s">
        <v>192</v>
      </c>
      <c r="G149" s="195"/>
      <c r="H149" s="199">
        <v>50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141</v>
      </c>
      <c r="AU149" s="205" t="s">
        <v>130</v>
      </c>
      <c r="AV149" s="13" t="s">
        <v>85</v>
      </c>
      <c r="AW149" s="13" t="s">
        <v>35</v>
      </c>
      <c r="AX149" s="13" t="s">
        <v>75</v>
      </c>
      <c r="AY149" s="205" t="s">
        <v>129</v>
      </c>
    </row>
    <row r="150" spans="1:65" s="16" customFormat="1" ht="11.25">
      <c r="B150" s="227"/>
      <c r="C150" s="228"/>
      <c r="D150" s="196" t="s">
        <v>141</v>
      </c>
      <c r="E150" s="229" t="s">
        <v>19</v>
      </c>
      <c r="F150" s="230" t="s">
        <v>162</v>
      </c>
      <c r="G150" s="228"/>
      <c r="H150" s="231">
        <v>50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141</v>
      </c>
      <c r="AU150" s="237" t="s">
        <v>130</v>
      </c>
      <c r="AV150" s="16" t="s">
        <v>130</v>
      </c>
      <c r="AW150" s="16" t="s">
        <v>35</v>
      </c>
      <c r="AX150" s="16" t="s">
        <v>75</v>
      </c>
      <c r="AY150" s="237" t="s">
        <v>129</v>
      </c>
    </row>
    <row r="151" spans="1:65" s="15" customFormat="1" ht="11.25">
      <c r="B151" s="217"/>
      <c r="C151" s="218"/>
      <c r="D151" s="196" t="s">
        <v>141</v>
      </c>
      <c r="E151" s="219" t="s">
        <v>19</v>
      </c>
      <c r="F151" s="220" t="s">
        <v>193</v>
      </c>
      <c r="G151" s="218"/>
      <c r="H151" s="219" t="s">
        <v>19</v>
      </c>
      <c r="I151" s="221"/>
      <c r="J151" s="218"/>
      <c r="K151" s="218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141</v>
      </c>
      <c r="AU151" s="226" t="s">
        <v>130</v>
      </c>
      <c r="AV151" s="15" t="s">
        <v>83</v>
      </c>
      <c r="AW151" s="15" t="s">
        <v>35</v>
      </c>
      <c r="AX151" s="15" t="s">
        <v>75</v>
      </c>
      <c r="AY151" s="226" t="s">
        <v>129</v>
      </c>
    </row>
    <row r="152" spans="1:65" s="13" customFormat="1" ht="11.25">
      <c r="B152" s="194"/>
      <c r="C152" s="195"/>
      <c r="D152" s="196" t="s">
        <v>141</v>
      </c>
      <c r="E152" s="197" t="s">
        <v>19</v>
      </c>
      <c r="F152" s="198" t="s">
        <v>192</v>
      </c>
      <c r="G152" s="195"/>
      <c r="H152" s="199">
        <v>50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141</v>
      </c>
      <c r="AU152" s="205" t="s">
        <v>130</v>
      </c>
      <c r="AV152" s="13" t="s">
        <v>85</v>
      </c>
      <c r="AW152" s="13" t="s">
        <v>35</v>
      </c>
      <c r="AX152" s="13" t="s">
        <v>75</v>
      </c>
      <c r="AY152" s="205" t="s">
        <v>129</v>
      </c>
    </row>
    <row r="153" spans="1:65" s="16" customFormat="1" ht="11.25">
      <c r="B153" s="227"/>
      <c r="C153" s="228"/>
      <c r="D153" s="196" t="s">
        <v>141</v>
      </c>
      <c r="E153" s="229" t="s">
        <v>19</v>
      </c>
      <c r="F153" s="230" t="s">
        <v>162</v>
      </c>
      <c r="G153" s="228"/>
      <c r="H153" s="231">
        <v>50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141</v>
      </c>
      <c r="AU153" s="237" t="s">
        <v>130</v>
      </c>
      <c r="AV153" s="16" t="s">
        <v>130</v>
      </c>
      <c r="AW153" s="16" t="s">
        <v>35</v>
      </c>
      <c r="AX153" s="16" t="s">
        <v>75</v>
      </c>
      <c r="AY153" s="237" t="s">
        <v>129</v>
      </c>
    </row>
    <row r="154" spans="1:65" s="15" customFormat="1" ht="11.25">
      <c r="B154" s="217"/>
      <c r="C154" s="218"/>
      <c r="D154" s="196" t="s">
        <v>141</v>
      </c>
      <c r="E154" s="219" t="s">
        <v>19</v>
      </c>
      <c r="F154" s="220" t="s">
        <v>194</v>
      </c>
      <c r="G154" s="218"/>
      <c r="H154" s="219" t="s">
        <v>19</v>
      </c>
      <c r="I154" s="221"/>
      <c r="J154" s="218"/>
      <c r="K154" s="218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141</v>
      </c>
      <c r="AU154" s="226" t="s">
        <v>130</v>
      </c>
      <c r="AV154" s="15" t="s">
        <v>83</v>
      </c>
      <c r="AW154" s="15" t="s">
        <v>35</v>
      </c>
      <c r="AX154" s="15" t="s">
        <v>75</v>
      </c>
      <c r="AY154" s="226" t="s">
        <v>129</v>
      </c>
    </row>
    <row r="155" spans="1:65" s="13" customFormat="1" ht="11.25">
      <c r="B155" s="194"/>
      <c r="C155" s="195"/>
      <c r="D155" s="196" t="s">
        <v>141</v>
      </c>
      <c r="E155" s="197" t="s">
        <v>19</v>
      </c>
      <c r="F155" s="198" t="s">
        <v>192</v>
      </c>
      <c r="G155" s="195"/>
      <c r="H155" s="199">
        <v>50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141</v>
      </c>
      <c r="AU155" s="205" t="s">
        <v>130</v>
      </c>
      <c r="AV155" s="13" t="s">
        <v>85</v>
      </c>
      <c r="AW155" s="13" t="s">
        <v>35</v>
      </c>
      <c r="AX155" s="13" t="s">
        <v>75</v>
      </c>
      <c r="AY155" s="205" t="s">
        <v>129</v>
      </c>
    </row>
    <row r="156" spans="1:65" s="16" customFormat="1" ht="11.25">
      <c r="B156" s="227"/>
      <c r="C156" s="228"/>
      <c r="D156" s="196" t="s">
        <v>141</v>
      </c>
      <c r="E156" s="229" t="s">
        <v>19</v>
      </c>
      <c r="F156" s="230" t="s">
        <v>162</v>
      </c>
      <c r="G156" s="228"/>
      <c r="H156" s="231">
        <v>50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141</v>
      </c>
      <c r="AU156" s="237" t="s">
        <v>130</v>
      </c>
      <c r="AV156" s="16" t="s">
        <v>130</v>
      </c>
      <c r="AW156" s="16" t="s">
        <v>35</v>
      </c>
      <c r="AX156" s="16" t="s">
        <v>75</v>
      </c>
      <c r="AY156" s="237" t="s">
        <v>129</v>
      </c>
    </row>
    <row r="157" spans="1:65" s="15" customFormat="1" ht="11.25">
      <c r="B157" s="217"/>
      <c r="C157" s="218"/>
      <c r="D157" s="196" t="s">
        <v>141</v>
      </c>
      <c r="E157" s="219" t="s">
        <v>19</v>
      </c>
      <c r="F157" s="220" t="s">
        <v>195</v>
      </c>
      <c r="G157" s="218"/>
      <c r="H157" s="219" t="s">
        <v>19</v>
      </c>
      <c r="I157" s="221"/>
      <c r="J157" s="218"/>
      <c r="K157" s="218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141</v>
      </c>
      <c r="AU157" s="226" t="s">
        <v>130</v>
      </c>
      <c r="AV157" s="15" t="s">
        <v>83</v>
      </c>
      <c r="AW157" s="15" t="s">
        <v>35</v>
      </c>
      <c r="AX157" s="15" t="s">
        <v>75</v>
      </c>
      <c r="AY157" s="226" t="s">
        <v>129</v>
      </c>
    </row>
    <row r="158" spans="1:65" s="13" customFormat="1" ht="11.25">
      <c r="B158" s="194"/>
      <c r="C158" s="195"/>
      <c r="D158" s="196" t="s">
        <v>141</v>
      </c>
      <c r="E158" s="197" t="s">
        <v>19</v>
      </c>
      <c r="F158" s="198" t="s">
        <v>192</v>
      </c>
      <c r="G158" s="195"/>
      <c r="H158" s="199">
        <v>50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141</v>
      </c>
      <c r="AU158" s="205" t="s">
        <v>130</v>
      </c>
      <c r="AV158" s="13" t="s">
        <v>85</v>
      </c>
      <c r="AW158" s="13" t="s">
        <v>35</v>
      </c>
      <c r="AX158" s="13" t="s">
        <v>75</v>
      </c>
      <c r="AY158" s="205" t="s">
        <v>129</v>
      </c>
    </row>
    <row r="159" spans="1:65" s="16" customFormat="1" ht="11.25">
      <c r="B159" s="227"/>
      <c r="C159" s="228"/>
      <c r="D159" s="196" t="s">
        <v>141</v>
      </c>
      <c r="E159" s="229" t="s">
        <v>19</v>
      </c>
      <c r="F159" s="230" t="s">
        <v>162</v>
      </c>
      <c r="G159" s="228"/>
      <c r="H159" s="231">
        <v>50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141</v>
      </c>
      <c r="AU159" s="237" t="s">
        <v>130</v>
      </c>
      <c r="AV159" s="16" t="s">
        <v>130</v>
      </c>
      <c r="AW159" s="16" t="s">
        <v>35</v>
      </c>
      <c r="AX159" s="16" t="s">
        <v>75</v>
      </c>
      <c r="AY159" s="237" t="s">
        <v>129</v>
      </c>
    </row>
    <row r="160" spans="1:65" s="15" customFormat="1" ht="11.25">
      <c r="B160" s="217"/>
      <c r="C160" s="218"/>
      <c r="D160" s="196" t="s">
        <v>141</v>
      </c>
      <c r="E160" s="219" t="s">
        <v>19</v>
      </c>
      <c r="F160" s="220" t="s">
        <v>196</v>
      </c>
      <c r="G160" s="218"/>
      <c r="H160" s="219" t="s">
        <v>19</v>
      </c>
      <c r="I160" s="221"/>
      <c r="J160" s="218"/>
      <c r="K160" s="218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141</v>
      </c>
      <c r="AU160" s="226" t="s">
        <v>130</v>
      </c>
      <c r="AV160" s="15" t="s">
        <v>83</v>
      </c>
      <c r="AW160" s="15" t="s">
        <v>35</v>
      </c>
      <c r="AX160" s="15" t="s">
        <v>75</v>
      </c>
      <c r="AY160" s="226" t="s">
        <v>129</v>
      </c>
    </row>
    <row r="161" spans="1:65" s="13" customFormat="1" ht="11.25">
      <c r="B161" s="194"/>
      <c r="C161" s="195"/>
      <c r="D161" s="196" t="s">
        <v>141</v>
      </c>
      <c r="E161" s="197" t="s">
        <v>19</v>
      </c>
      <c r="F161" s="198" t="s">
        <v>192</v>
      </c>
      <c r="G161" s="195"/>
      <c r="H161" s="199">
        <v>50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141</v>
      </c>
      <c r="AU161" s="205" t="s">
        <v>130</v>
      </c>
      <c r="AV161" s="13" t="s">
        <v>85</v>
      </c>
      <c r="AW161" s="13" t="s">
        <v>35</v>
      </c>
      <c r="AX161" s="13" t="s">
        <v>75</v>
      </c>
      <c r="AY161" s="205" t="s">
        <v>129</v>
      </c>
    </row>
    <row r="162" spans="1:65" s="16" customFormat="1" ht="11.25">
      <c r="B162" s="227"/>
      <c r="C162" s="228"/>
      <c r="D162" s="196" t="s">
        <v>141</v>
      </c>
      <c r="E162" s="229" t="s">
        <v>19</v>
      </c>
      <c r="F162" s="230" t="s">
        <v>162</v>
      </c>
      <c r="G162" s="228"/>
      <c r="H162" s="231">
        <v>50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141</v>
      </c>
      <c r="AU162" s="237" t="s">
        <v>130</v>
      </c>
      <c r="AV162" s="16" t="s">
        <v>130</v>
      </c>
      <c r="AW162" s="16" t="s">
        <v>35</v>
      </c>
      <c r="AX162" s="16" t="s">
        <v>75</v>
      </c>
      <c r="AY162" s="237" t="s">
        <v>129</v>
      </c>
    </row>
    <row r="163" spans="1:65" s="15" customFormat="1" ht="11.25">
      <c r="B163" s="217"/>
      <c r="C163" s="218"/>
      <c r="D163" s="196" t="s">
        <v>141</v>
      </c>
      <c r="E163" s="219" t="s">
        <v>19</v>
      </c>
      <c r="F163" s="220" t="s">
        <v>197</v>
      </c>
      <c r="G163" s="218"/>
      <c r="H163" s="219" t="s">
        <v>19</v>
      </c>
      <c r="I163" s="221"/>
      <c r="J163" s="218"/>
      <c r="K163" s="218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141</v>
      </c>
      <c r="AU163" s="226" t="s">
        <v>130</v>
      </c>
      <c r="AV163" s="15" t="s">
        <v>83</v>
      </c>
      <c r="AW163" s="15" t="s">
        <v>35</v>
      </c>
      <c r="AX163" s="15" t="s">
        <v>75</v>
      </c>
      <c r="AY163" s="226" t="s">
        <v>129</v>
      </c>
    </row>
    <row r="164" spans="1:65" s="13" customFormat="1" ht="11.25">
      <c r="B164" s="194"/>
      <c r="C164" s="195"/>
      <c r="D164" s="196" t="s">
        <v>141</v>
      </c>
      <c r="E164" s="197" t="s">
        <v>19</v>
      </c>
      <c r="F164" s="198" t="s">
        <v>192</v>
      </c>
      <c r="G164" s="195"/>
      <c r="H164" s="199">
        <v>50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141</v>
      </c>
      <c r="AU164" s="205" t="s">
        <v>130</v>
      </c>
      <c r="AV164" s="13" t="s">
        <v>85</v>
      </c>
      <c r="AW164" s="13" t="s">
        <v>35</v>
      </c>
      <c r="AX164" s="13" t="s">
        <v>75</v>
      </c>
      <c r="AY164" s="205" t="s">
        <v>129</v>
      </c>
    </row>
    <row r="165" spans="1:65" s="16" customFormat="1" ht="11.25">
      <c r="B165" s="227"/>
      <c r="C165" s="228"/>
      <c r="D165" s="196" t="s">
        <v>141</v>
      </c>
      <c r="E165" s="229" t="s">
        <v>19</v>
      </c>
      <c r="F165" s="230" t="s">
        <v>162</v>
      </c>
      <c r="G165" s="228"/>
      <c r="H165" s="231">
        <v>50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141</v>
      </c>
      <c r="AU165" s="237" t="s">
        <v>130</v>
      </c>
      <c r="AV165" s="16" t="s">
        <v>130</v>
      </c>
      <c r="AW165" s="16" t="s">
        <v>35</v>
      </c>
      <c r="AX165" s="16" t="s">
        <v>75</v>
      </c>
      <c r="AY165" s="237" t="s">
        <v>129</v>
      </c>
    </row>
    <row r="166" spans="1:65" s="15" customFormat="1" ht="11.25">
      <c r="B166" s="217"/>
      <c r="C166" s="218"/>
      <c r="D166" s="196" t="s">
        <v>141</v>
      </c>
      <c r="E166" s="219" t="s">
        <v>19</v>
      </c>
      <c r="F166" s="220" t="s">
        <v>159</v>
      </c>
      <c r="G166" s="218"/>
      <c r="H166" s="219" t="s">
        <v>19</v>
      </c>
      <c r="I166" s="221"/>
      <c r="J166" s="218"/>
      <c r="K166" s="218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141</v>
      </c>
      <c r="AU166" s="226" t="s">
        <v>130</v>
      </c>
      <c r="AV166" s="15" t="s">
        <v>83</v>
      </c>
      <c r="AW166" s="15" t="s">
        <v>35</v>
      </c>
      <c r="AX166" s="15" t="s">
        <v>75</v>
      </c>
      <c r="AY166" s="226" t="s">
        <v>129</v>
      </c>
    </row>
    <row r="167" spans="1:65" s="13" customFormat="1" ht="11.25">
      <c r="B167" s="194"/>
      <c r="C167" s="195"/>
      <c r="D167" s="196" t="s">
        <v>141</v>
      </c>
      <c r="E167" s="197" t="s">
        <v>19</v>
      </c>
      <c r="F167" s="198" t="s">
        <v>192</v>
      </c>
      <c r="G167" s="195"/>
      <c r="H167" s="199">
        <v>50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141</v>
      </c>
      <c r="AU167" s="205" t="s">
        <v>130</v>
      </c>
      <c r="AV167" s="13" t="s">
        <v>85</v>
      </c>
      <c r="AW167" s="13" t="s">
        <v>35</v>
      </c>
      <c r="AX167" s="13" t="s">
        <v>75</v>
      </c>
      <c r="AY167" s="205" t="s">
        <v>129</v>
      </c>
    </row>
    <row r="168" spans="1:65" s="16" customFormat="1" ht="11.25">
      <c r="B168" s="227"/>
      <c r="C168" s="228"/>
      <c r="D168" s="196" t="s">
        <v>141</v>
      </c>
      <c r="E168" s="229" t="s">
        <v>19</v>
      </c>
      <c r="F168" s="230" t="s">
        <v>162</v>
      </c>
      <c r="G168" s="228"/>
      <c r="H168" s="231">
        <v>50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AT168" s="237" t="s">
        <v>141</v>
      </c>
      <c r="AU168" s="237" t="s">
        <v>130</v>
      </c>
      <c r="AV168" s="16" t="s">
        <v>130</v>
      </c>
      <c r="AW168" s="16" t="s">
        <v>35</v>
      </c>
      <c r="AX168" s="16" t="s">
        <v>75</v>
      </c>
      <c r="AY168" s="237" t="s">
        <v>129</v>
      </c>
    </row>
    <row r="169" spans="1:65" s="15" customFormat="1" ht="11.25">
      <c r="B169" s="217"/>
      <c r="C169" s="218"/>
      <c r="D169" s="196" t="s">
        <v>141</v>
      </c>
      <c r="E169" s="219" t="s">
        <v>19</v>
      </c>
      <c r="F169" s="220" t="s">
        <v>163</v>
      </c>
      <c r="G169" s="218"/>
      <c r="H169" s="219" t="s">
        <v>19</v>
      </c>
      <c r="I169" s="221"/>
      <c r="J169" s="218"/>
      <c r="K169" s="218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141</v>
      </c>
      <c r="AU169" s="226" t="s">
        <v>130</v>
      </c>
      <c r="AV169" s="15" t="s">
        <v>83</v>
      </c>
      <c r="AW169" s="15" t="s">
        <v>35</v>
      </c>
      <c r="AX169" s="15" t="s">
        <v>75</v>
      </c>
      <c r="AY169" s="226" t="s">
        <v>129</v>
      </c>
    </row>
    <row r="170" spans="1:65" s="13" customFormat="1" ht="11.25">
      <c r="B170" s="194"/>
      <c r="C170" s="195"/>
      <c r="D170" s="196" t="s">
        <v>141</v>
      </c>
      <c r="E170" s="197" t="s">
        <v>19</v>
      </c>
      <c r="F170" s="198" t="s">
        <v>198</v>
      </c>
      <c r="G170" s="195"/>
      <c r="H170" s="199">
        <v>25</v>
      </c>
      <c r="I170" s="200"/>
      <c r="J170" s="195"/>
      <c r="K170" s="195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141</v>
      </c>
      <c r="AU170" s="205" t="s">
        <v>130</v>
      </c>
      <c r="AV170" s="13" t="s">
        <v>85</v>
      </c>
      <c r="AW170" s="13" t="s">
        <v>35</v>
      </c>
      <c r="AX170" s="13" t="s">
        <v>75</v>
      </c>
      <c r="AY170" s="205" t="s">
        <v>129</v>
      </c>
    </row>
    <row r="171" spans="1:65" s="16" customFormat="1" ht="11.25">
      <c r="B171" s="227"/>
      <c r="C171" s="228"/>
      <c r="D171" s="196" t="s">
        <v>141</v>
      </c>
      <c r="E171" s="229" t="s">
        <v>19</v>
      </c>
      <c r="F171" s="230" t="s">
        <v>162</v>
      </c>
      <c r="G171" s="228"/>
      <c r="H171" s="231">
        <v>25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141</v>
      </c>
      <c r="AU171" s="237" t="s">
        <v>130</v>
      </c>
      <c r="AV171" s="16" t="s">
        <v>130</v>
      </c>
      <c r="AW171" s="16" t="s">
        <v>35</v>
      </c>
      <c r="AX171" s="16" t="s">
        <v>75</v>
      </c>
      <c r="AY171" s="237" t="s">
        <v>129</v>
      </c>
    </row>
    <row r="172" spans="1:65" s="14" customFormat="1" ht="11.25">
      <c r="B172" s="206"/>
      <c r="C172" s="207"/>
      <c r="D172" s="196" t="s">
        <v>141</v>
      </c>
      <c r="E172" s="208" t="s">
        <v>19</v>
      </c>
      <c r="F172" s="209" t="s">
        <v>143</v>
      </c>
      <c r="G172" s="207"/>
      <c r="H172" s="210">
        <v>375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141</v>
      </c>
      <c r="AU172" s="216" t="s">
        <v>130</v>
      </c>
      <c r="AV172" s="14" t="s">
        <v>137</v>
      </c>
      <c r="AW172" s="14" t="s">
        <v>35</v>
      </c>
      <c r="AX172" s="14" t="s">
        <v>83</v>
      </c>
      <c r="AY172" s="216" t="s">
        <v>129</v>
      </c>
    </row>
    <row r="173" spans="1:65" s="2" customFormat="1" ht="16.5" customHeight="1">
      <c r="A173" s="37"/>
      <c r="B173" s="38"/>
      <c r="C173" s="176" t="s">
        <v>199</v>
      </c>
      <c r="D173" s="176" t="s">
        <v>132</v>
      </c>
      <c r="E173" s="177" t="s">
        <v>200</v>
      </c>
      <c r="F173" s="178" t="s">
        <v>201</v>
      </c>
      <c r="G173" s="179" t="s">
        <v>202</v>
      </c>
      <c r="H173" s="180">
        <v>1</v>
      </c>
      <c r="I173" s="181"/>
      <c r="J173" s="182">
        <f>ROUND(I173*H173,2)</f>
        <v>0</v>
      </c>
      <c r="K173" s="178" t="s">
        <v>19</v>
      </c>
      <c r="L173" s="42"/>
      <c r="M173" s="183" t="s">
        <v>19</v>
      </c>
      <c r="N173" s="184" t="s">
        <v>46</v>
      </c>
      <c r="O173" s="67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7" t="s">
        <v>137</v>
      </c>
      <c r="AT173" s="187" t="s">
        <v>132</v>
      </c>
      <c r="AU173" s="187" t="s">
        <v>130</v>
      </c>
      <c r="AY173" s="20" t="s">
        <v>129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20" t="s">
        <v>83</v>
      </c>
      <c r="BK173" s="188">
        <f>ROUND(I173*H173,2)</f>
        <v>0</v>
      </c>
      <c r="BL173" s="20" t="s">
        <v>137</v>
      </c>
      <c r="BM173" s="187" t="s">
        <v>203</v>
      </c>
    </row>
    <row r="174" spans="1:65" s="13" customFormat="1" ht="11.25">
      <c r="B174" s="194"/>
      <c r="C174" s="195"/>
      <c r="D174" s="196" t="s">
        <v>141</v>
      </c>
      <c r="E174" s="197" t="s">
        <v>19</v>
      </c>
      <c r="F174" s="198" t="s">
        <v>83</v>
      </c>
      <c r="G174" s="195"/>
      <c r="H174" s="199">
        <v>1</v>
      </c>
      <c r="I174" s="200"/>
      <c r="J174" s="195"/>
      <c r="K174" s="195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141</v>
      </c>
      <c r="AU174" s="205" t="s">
        <v>130</v>
      </c>
      <c r="AV174" s="13" t="s">
        <v>85</v>
      </c>
      <c r="AW174" s="13" t="s">
        <v>35</v>
      </c>
      <c r="AX174" s="13" t="s">
        <v>75</v>
      </c>
      <c r="AY174" s="205" t="s">
        <v>129</v>
      </c>
    </row>
    <row r="175" spans="1:65" s="14" customFormat="1" ht="11.25">
      <c r="B175" s="206"/>
      <c r="C175" s="207"/>
      <c r="D175" s="196" t="s">
        <v>141</v>
      </c>
      <c r="E175" s="208" t="s">
        <v>19</v>
      </c>
      <c r="F175" s="209" t="s">
        <v>143</v>
      </c>
      <c r="G175" s="207"/>
      <c r="H175" s="210">
        <v>1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141</v>
      </c>
      <c r="AU175" s="216" t="s">
        <v>130</v>
      </c>
      <c r="AV175" s="14" t="s">
        <v>137</v>
      </c>
      <c r="AW175" s="14" t="s">
        <v>35</v>
      </c>
      <c r="AX175" s="14" t="s">
        <v>83</v>
      </c>
      <c r="AY175" s="216" t="s">
        <v>129</v>
      </c>
    </row>
    <row r="176" spans="1:65" s="12" customFormat="1" ht="20.85" customHeight="1">
      <c r="B176" s="160"/>
      <c r="C176" s="161"/>
      <c r="D176" s="162" t="s">
        <v>74</v>
      </c>
      <c r="E176" s="174" t="s">
        <v>204</v>
      </c>
      <c r="F176" s="174" t="s">
        <v>205</v>
      </c>
      <c r="G176" s="161"/>
      <c r="H176" s="161"/>
      <c r="I176" s="164"/>
      <c r="J176" s="175">
        <f>BK176</f>
        <v>0</v>
      </c>
      <c r="K176" s="161"/>
      <c r="L176" s="166"/>
      <c r="M176" s="167"/>
      <c r="N176" s="168"/>
      <c r="O176" s="168"/>
      <c r="P176" s="169">
        <f>SUM(P177:P181)</f>
        <v>0</v>
      </c>
      <c r="Q176" s="168"/>
      <c r="R176" s="169">
        <f>SUM(R177:R181)</f>
        <v>0</v>
      </c>
      <c r="S176" s="168"/>
      <c r="T176" s="170">
        <f>SUM(T177:T181)</f>
        <v>0.13800000000000001</v>
      </c>
      <c r="AR176" s="171" t="s">
        <v>83</v>
      </c>
      <c r="AT176" s="172" t="s">
        <v>74</v>
      </c>
      <c r="AU176" s="172" t="s">
        <v>85</v>
      </c>
      <c r="AY176" s="171" t="s">
        <v>129</v>
      </c>
      <c r="BK176" s="173">
        <f>SUM(BK177:BK181)</f>
        <v>0</v>
      </c>
    </row>
    <row r="177" spans="1:65" s="2" customFormat="1" ht="24.2" customHeight="1">
      <c r="A177" s="37"/>
      <c r="B177" s="38"/>
      <c r="C177" s="176" t="s">
        <v>174</v>
      </c>
      <c r="D177" s="176" t="s">
        <v>132</v>
      </c>
      <c r="E177" s="177" t="s">
        <v>206</v>
      </c>
      <c r="F177" s="178" t="s">
        <v>207</v>
      </c>
      <c r="G177" s="179" t="s">
        <v>135</v>
      </c>
      <c r="H177" s="180">
        <v>1</v>
      </c>
      <c r="I177" s="181"/>
      <c r="J177" s="182">
        <f>ROUND(I177*H177,2)</f>
        <v>0</v>
      </c>
      <c r="K177" s="178" t="s">
        <v>136</v>
      </c>
      <c r="L177" s="42"/>
      <c r="M177" s="183" t="s">
        <v>19</v>
      </c>
      <c r="N177" s="184" t="s">
        <v>46</v>
      </c>
      <c r="O177" s="67"/>
      <c r="P177" s="185">
        <f>O177*H177</f>
        <v>0</v>
      </c>
      <c r="Q177" s="185">
        <v>0</v>
      </c>
      <c r="R177" s="185">
        <f>Q177*H177</f>
        <v>0</v>
      </c>
      <c r="S177" s="185">
        <v>0.13800000000000001</v>
      </c>
      <c r="T177" s="186">
        <f>S177*H177</f>
        <v>0.13800000000000001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7" t="s">
        <v>137</v>
      </c>
      <c r="AT177" s="187" t="s">
        <v>132</v>
      </c>
      <c r="AU177" s="187" t="s">
        <v>130</v>
      </c>
      <c r="AY177" s="20" t="s">
        <v>129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20" t="s">
        <v>83</v>
      </c>
      <c r="BK177" s="188">
        <f>ROUND(I177*H177,2)</f>
        <v>0</v>
      </c>
      <c r="BL177" s="20" t="s">
        <v>137</v>
      </c>
      <c r="BM177" s="187" t="s">
        <v>208</v>
      </c>
    </row>
    <row r="178" spans="1:65" s="2" customFormat="1" ht="11.25">
      <c r="A178" s="37"/>
      <c r="B178" s="38"/>
      <c r="C178" s="39"/>
      <c r="D178" s="189" t="s">
        <v>139</v>
      </c>
      <c r="E178" s="39"/>
      <c r="F178" s="190" t="s">
        <v>209</v>
      </c>
      <c r="G178" s="39"/>
      <c r="H178" s="39"/>
      <c r="I178" s="191"/>
      <c r="J178" s="39"/>
      <c r="K178" s="39"/>
      <c r="L178" s="42"/>
      <c r="M178" s="192"/>
      <c r="N178" s="193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139</v>
      </c>
      <c r="AU178" s="20" t="s">
        <v>130</v>
      </c>
    </row>
    <row r="179" spans="1:65" s="15" customFormat="1" ht="11.25">
      <c r="B179" s="217"/>
      <c r="C179" s="218"/>
      <c r="D179" s="196" t="s">
        <v>141</v>
      </c>
      <c r="E179" s="219" t="s">
        <v>19</v>
      </c>
      <c r="F179" s="220" t="s">
        <v>159</v>
      </c>
      <c r="G179" s="218"/>
      <c r="H179" s="219" t="s">
        <v>19</v>
      </c>
      <c r="I179" s="221"/>
      <c r="J179" s="218"/>
      <c r="K179" s="218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141</v>
      </c>
      <c r="AU179" s="226" t="s">
        <v>130</v>
      </c>
      <c r="AV179" s="15" t="s">
        <v>83</v>
      </c>
      <c r="AW179" s="15" t="s">
        <v>35</v>
      </c>
      <c r="AX179" s="15" t="s">
        <v>75</v>
      </c>
      <c r="AY179" s="226" t="s">
        <v>129</v>
      </c>
    </row>
    <row r="180" spans="1:65" s="13" customFormat="1" ht="11.25">
      <c r="B180" s="194"/>
      <c r="C180" s="195"/>
      <c r="D180" s="196" t="s">
        <v>141</v>
      </c>
      <c r="E180" s="197" t="s">
        <v>19</v>
      </c>
      <c r="F180" s="198" t="s">
        <v>83</v>
      </c>
      <c r="G180" s="195"/>
      <c r="H180" s="199">
        <v>1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141</v>
      </c>
      <c r="AU180" s="205" t="s">
        <v>130</v>
      </c>
      <c r="AV180" s="13" t="s">
        <v>85</v>
      </c>
      <c r="AW180" s="13" t="s">
        <v>35</v>
      </c>
      <c r="AX180" s="13" t="s">
        <v>75</v>
      </c>
      <c r="AY180" s="205" t="s">
        <v>129</v>
      </c>
    </row>
    <row r="181" spans="1:65" s="14" customFormat="1" ht="11.25">
      <c r="B181" s="206"/>
      <c r="C181" s="207"/>
      <c r="D181" s="196" t="s">
        <v>141</v>
      </c>
      <c r="E181" s="208" t="s">
        <v>19</v>
      </c>
      <c r="F181" s="209" t="s">
        <v>143</v>
      </c>
      <c r="G181" s="207"/>
      <c r="H181" s="210">
        <v>1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141</v>
      </c>
      <c r="AU181" s="216" t="s">
        <v>130</v>
      </c>
      <c r="AV181" s="14" t="s">
        <v>137</v>
      </c>
      <c r="AW181" s="14" t="s">
        <v>35</v>
      </c>
      <c r="AX181" s="14" t="s">
        <v>83</v>
      </c>
      <c r="AY181" s="216" t="s">
        <v>129</v>
      </c>
    </row>
    <row r="182" spans="1:65" s="12" customFormat="1" ht="22.9" customHeight="1">
      <c r="B182" s="160"/>
      <c r="C182" s="161"/>
      <c r="D182" s="162" t="s">
        <v>74</v>
      </c>
      <c r="E182" s="174" t="s">
        <v>210</v>
      </c>
      <c r="F182" s="174" t="s">
        <v>211</v>
      </c>
      <c r="G182" s="161"/>
      <c r="H182" s="161"/>
      <c r="I182" s="164"/>
      <c r="J182" s="175">
        <f>BK182</f>
        <v>0</v>
      </c>
      <c r="K182" s="161"/>
      <c r="L182" s="166"/>
      <c r="M182" s="167"/>
      <c r="N182" s="168"/>
      <c r="O182" s="168"/>
      <c r="P182" s="169">
        <f>SUM(P183:P195)</f>
        <v>0</v>
      </c>
      <c r="Q182" s="168"/>
      <c r="R182" s="169">
        <f>SUM(R183:R195)</f>
        <v>0</v>
      </c>
      <c r="S182" s="168"/>
      <c r="T182" s="170">
        <f>SUM(T183:T195)</f>
        <v>0</v>
      </c>
      <c r="AR182" s="171" t="s">
        <v>83</v>
      </c>
      <c r="AT182" s="172" t="s">
        <v>74</v>
      </c>
      <c r="AU182" s="172" t="s">
        <v>83</v>
      </c>
      <c r="AY182" s="171" t="s">
        <v>129</v>
      </c>
      <c r="BK182" s="173">
        <f>SUM(BK183:BK195)</f>
        <v>0</v>
      </c>
    </row>
    <row r="183" spans="1:65" s="2" customFormat="1" ht="24.2" customHeight="1">
      <c r="A183" s="37"/>
      <c r="B183" s="38"/>
      <c r="C183" s="176" t="s">
        <v>212</v>
      </c>
      <c r="D183" s="176" t="s">
        <v>132</v>
      </c>
      <c r="E183" s="177" t="s">
        <v>213</v>
      </c>
      <c r="F183" s="178" t="s">
        <v>214</v>
      </c>
      <c r="G183" s="179" t="s">
        <v>215</v>
      </c>
      <c r="H183" s="180">
        <v>0.13800000000000001</v>
      </c>
      <c r="I183" s="181"/>
      <c r="J183" s="182">
        <f>ROUND(I183*H183,2)</f>
        <v>0</v>
      </c>
      <c r="K183" s="178" t="s">
        <v>136</v>
      </c>
      <c r="L183" s="42"/>
      <c r="M183" s="183" t="s">
        <v>19</v>
      </c>
      <c r="N183" s="184" t="s">
        <v>46</v>
      </c>
      <c r="O183" s="67"/>
      <c r="P183" s="185">
        <f>O183*H183</f>
        <v>0</v>
      </c>
      <c r="Q183" s="185">
        <v>0</v>
      </c>
      <c r="R183" s="185">
        <f>Q183*H183</f>
        <v>0</v>
      </c>
      <c r="S183" s="185">
        <v>0</v>
      </c>
      <c r="T183" s="18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7" t="s">
        <v>137</v>
      </c>
      <c r="AT183" s="187" t="s">
        <v>132</v>
      </c>
      <c r="AU183" s="187" t="s">
        <v>85</v>
      </c>
      <c r="AY183" s="20" t="s">
        <v>129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20" t="s">
        <v>83</v>
      </c>
      <c r="BK183" s="188">
        <f>ROUND(I183*H183,2)</f>
        <v>0</v>
      </c>
      <c r="BL183" s="20" t="s">
        <v>137</v>
      </c>
      <c r="BM183" s="187" t="s">
        <v>216</v>
      </c>
    </row>
    <row r="184" spans="1:65" s="2" customFormat="1" ht="11.25">
      <c r="A184" s="37"/>
      <c r="B184" s="38"/>
      <c r="C184" s="39"/>
      <c r="D184" s="189" t="s">
        <v>139</v>
      </c>
      <c r="E184" s="39"/>
      <c r="F184" s="190" t="s">
        <v>217</v>
      </c>
      <c r="G184" s="39"/>
      <c r="H184" s="39"/>
      <c r="I184" s="191"/>
      <c r="J184" s="39"/>
      <c r="K184" s="39"/>
      <c r="L184" s="42"/>
      <c r="M184" s="192"/>
      <c r="N184" s="193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139</v>
      </c>
      <c r="AU184" s="20" t="s">
        <v>85</v>
      </c>
    </row>
    <row r="185" spans="1:65" s="2" customFormat="1" ht="21.75" customHeight="1">
      <c r="A185" s="37"/>
      <c r="B185" s="38"/>
      <c r="C185" s="176" t="s">
        <v>218</v>
      </c>
      <c r="D185" s="176" t="s">
        <v>132</v>
      </c>
      <c r="E185" s="177" t="s">
        <v>219</v>
      </c>
      <c r="F185" s="178" t="s">
        <v>220</v>
      </c>
      <c r="G185" s="179" t="s">
        <v>215</v>
      </c>
      <c r="H185" s="180">
        <v>0.13800000000000001</v>
      </c>
      <c r="I185" s="181"/>
      <c r="J185" s="182">
        <f>ROUND(I185*H185,2)</f>
        <v>0</v>
      </c>
      <c r="K185" s="178" t="s">
        <v>136</v>
      </c>
      <c r="L185" s="42"/>
      <c r="M185" s="183" t="s">
        <v>19</v>
      </c>
      <c r="N185" s="184" t="s">
        <v>46</v>
      </c>
      <c r="O185" s="67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7" t="s">
        <v>137</v>
      </c>
      <c r="AT185" s="187" t="s">
        <v>132</v>
      </c>
      <c r="AU185" s="187" t="s">
        <v>85</v>
      </c>
      <c r="AY185" s="20" t="s">
        <v>129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20" t="s">
        <v>83</v>
      </c>
      <c r="BK185" s="188">
        <f>ROUND(I185*H185,2)</f>
        <v>0</v>
      </c>
      <c r="BL185" s="20" t="s">
        <v>137</v>
      </c>
      <c r="BM185" s="187" t="s">
        <v>221</v>
      </c>
    </row>
    <row r="186" spans="1:65" s="2" customFormat="1" ht="11.25">
      <c r="A186" s="37"/>
      <c r="B186" s="38"/>
      <c r="C186" s="39"/>
      <c r="D186" s="189" t="s">
        <v>139</v>
      </c>
      <c r="E186" s="39"/>
      <c r="F186" s="190" t="s">
        <v>222</v>
      </c>
      <c r="G186" s="39"/>
      <c r="H186" s="39"/>
      <c r="I186" s="191"/>
      <c r="J186" s="39"/>
      <c r="K186" s="39"/>
      <c r="L186" s="42"/>
      <c r="M186" s="192"/>
      <c r="N186" s="193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139</v>
      </c>
      <c r="AU186" s="20" t="s">
        <v>85</v>
      </c>
    </row>
    <row r="187" spans="1:65" s="2" customFormat="1" ht="16.5" customHeight="1">
      <c r="A187" s="37"/>
      <c r="B187" s="38"/>
      <c r="C187" s="176" t="s">
        <v>8</v>
      </c>
      <c r="D187" s="176" t="s">
        <v>132</v>
      </c>
      <c r="E187" s="177" t="s">
        <v>223</v>
      </c>
      <c r="F187" s="178" t="s">
        <v>224</v>
      </c>
      <c r="G187" s="179" t="s">
        <v>215</v>
      </c>
      <c r="H187" s="180">
        <v>0.13800000000000001</v>
      </c>
      <c r="I187" s="181"/>
      <c r="J187" s="182">
        <f>ROUND(I187*H187,2)</f>
        <v>0</v>
      </c>
      <c r="K187" s="178" t="s">
        <v>136</v>
      </c>
      <c r="L187" s="42"/>
      <c r="M187" s="183" t="s">
        <v>19</v>
      </c>
      <c r="N187" s="184" t="s">
        <v>46</v>
      </c>
      <c r="O187" s="67"/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7" t="s">
        <v>137</v>
      </c>
      <c r="AT187" s="187" t="s">
        <v>132</v>
      </c>
      <c r="AU187" s="187" t="s">
        <v>85</v>
      </c>
      <c r="AY187" s="20" t="s">
        <v>129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20" t="s">
        <v>83</v>
      </c>
      <c r="BK187" s="188">
        <f>ROUND(I187*H187,2)</f>
        <v>0</v>
      </c>
      <c r="BL187" s="20" t="s">
        <v>137</v>
      </c>
      <c r="BM187" s="187" t="s">
        <v>225</v>
      </c>
    </row>
    <row r="188" spans="1:65" s="2" customFormat="1" ht="11.25">
      <c r="A188" s="37"/>
      <c r="B188" s="38"/>
      <c r="C188" s="39"/>
      <c r="D188" s="189" t="s">
        <v>139</v>
      </c>
      <c r="E188" s="39"/>
      <c r="F188" s="190" t="s">
        <v>226</v>
      </c>
      <c r="G188" s="39"/>
      <c r="H188" s="39"/>
      <c r="I188" s="191"/>
      <c r="J188" s="39"/>
      <c r="K188" s="39"/>
      <c r="L188" s="42"/>
      <c r="M188" s="192"/>
      <c r="N188" s="193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139</v>
      </c>
      <c r="AU188" s="20" t="s">
        <v>85</v>
      </c>
    </row>
    <row r="189" spans="1:65" s="2" customFormat="1" ht="21.75" customHeight="1">
      <c r="A189" s="37"/>
      <c r="B189" s="38"/>
      <c r="C189" s="176" t="s">
        <v>227</v>
      </c>
      <c r="D189" s="176" t="s">
        <v>132</v>
      </c>
      <c r="E189" s="177" t="s">
        <v>228</v>
      </c>
      <c r="F189" s="178" t="s">
        <v>229</v>
      </c>
      <c r="G189" s="179" t="s">
        <v>215</v>
      </c>
      <c r="H189" s="180">
        <v>0.13800000000000001</v>
      </c>
      <c r="I189" s="181"/>
      <c r="J189" s="182">
        <f>ROUND(I189*H189,2)</f>
        <v>0</v>
      </c>
      <c r="K189" s="178" t="s">
        <v>136</v>
      </c>
      <c r="L189" s="42"/>
      <c r="M189" s="183" t="s">
        <v>19</v>
      </c>
      <c r="N189" s="184" t="s">
        <v>46</v>
      </c>
      <c r="O189" s="67"/>
      <c r="P189" s="185">
        <f>O189*H189</f>
        <v>0</v>
      </c>
      <c r="Q189" s="185">
        <v>0</v>
      </c>
      <c r="R189" s="185">
        <f>Q189*H189</f>
        <v>0</v>
      </c>
      <c r="S189" s="185">
        <v>0</v>
      </c>
      <c r="T189" s="18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7" t="s">
        <v>137</v>
      </c>
      <c r="AT189" s="187" t="s">
        <v>132</v>
      </c>
      <c r="AU189" s="187" t="s">
        <v>85</v>
      </c>
      <c r="AY189" s="20" t="s">
        <v>129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20" t="s">
        <v>83</v>
      </c>
      <c r="BK189" s="188">
        <f>ROUND(I189*H189,2)</f>
        <v>0</v>
      </c>
      <c r="BL189" s="20" t="s">
        <v>137</v>
      </c>
      <c r="BM189" s="187" t="s">
        <v>230</v>
      </c>
    </row>
    <row r="190" spans="1:65" s="2" customFormat="1" ht="11.25">
      <c r="A190" s="37"/>
      <c r="B190" s="38"/>
      <c r="C190" s="39"/>
      <c r="D190" s="189" t="s">
        <v>139</v>
      </c>
      <c r="E190" s="39"/>
      <c r="F190" s="190" t="s">
        <v>231</v>
      </c>
      <c r="G190" s="39"/>
      <c r="H190" s="39"/>
      <c r="I190" s="191"/>
      <c r="J190" s="39"/>
      <c r="K190" s="39"/>
      <c r="L190" s="42"/>
      <c r="M190" s="192"/>
      <c r="N190" s="193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139</v>
      </c>
      <c r="AU190" s="20" t="s">
        <v>85</v>
      </c>
    </row>
    <row r="191" spans="1:65" s="2" customFormat="1" ht="16.5" customHeight="1">
      <c r="A191" s="37"/>
      <c r="B191" s="38"/>
      <c r="C191" s="176" t="s">
        <v>232</v>
      </c>
      <c r="D191" s="176" t="s">
        <v>132</v>
      </c>
      <c r="E191" s="177" t="s">
        <v>233</v>
      </c>
      <c r="F191" s="178" t="s">
        <v>234</v>
      </c>
      <c r="G191" s="179" t="s">
        <v>215</v>
      </c>
      <c r="H191" s="180">
        <v>1.242</v>
      </c>
      <c r="I191" s="181"/>
      <c r="J191" s="182">
        <f>ROUND(I191*H191,2)</f>
        <v>0</v>
      </c>
      <c r="K191" s="178" t="s">
        <v>136</v>
      </c>
      <c r="L191" s="42"/>
      <c r="M191" s="183" t="s">
        <v>19</v>
      </c>
      <c r="N191" s="184" t="s">
        <v>46</v>
      </c>
      <c r="O191" s="67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7" t="s">
        <v>137</v>
      </c>
      <c r="AT191" s="187" t="s">
        <v>132</v>
      </c>
      <c r="AU191" s="187" t="s">
        <v>85</v>
      </c>
      <c r="AY191" s="20" t="s">
        <v>129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20" t="s">
        <v>83</v>
      </c>
      <c r="BK191" s="188">
        <f>ROUND(I191*H191,2)</f>
        <v>0</v>
      </c>
      <c r="BL191" s="20" t="s">
        <v>137</v>
      </c>
      <c r="BM191" s="187" t="s">
        <v>235</v>
      </c>
    </row>
    <row r="192" spans="1:65" s="2" customFormat="1" ht="11.25">
      <c r="A192" s="37"/>
      <c r="B192" s="38"/>
      <c r="C192" s="39"/>
      <c r="D192" s="189" t="s">
        <v>139</v>
      </c>
      <c r="E192" s="39"/>
      <c r="F192" s="190" t="s">
        <v>236</v>
      </c>
      <c r="G192" s="39"/>
      <c r="H192" s="39"/>
      <c r="I192" s="191"/>
      <c r="J192" s="39"/>
      <c r="K192" s="39"/>
      <c r="L192" s="42"/>
      <c r="M192" s="192"/>
      <c r="N192" s="193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139</v>
      </c>
      <c r="AU192" s="20" t="s">
        <v>85</v>
      </c>
    </row>
    <row r="193" spans="1:65" s="13" customFormat="1" ht="11.25">
      <c r="B193" s="194"/>
      <c r="C193" s="195"/>
      <c r="D193" s="196" t="s">
        <v>141</v>
      </c>
      <c r="E193" s="195"/>
      <c r="F193" s="198" t="s">
        <v>237</v>
      </c>
      <c r="G193" s="195"/>
      <c r="H193" s="199">
        <v>1.242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141</v>
      </c>
      <c r="AU193" s="205" t="s">
        <v>85</v>
      </c>
      <c r="AV193" s="13" t="s">
        <v>85</v>
      </c>
      <c r="AW193" s="13" t="s">
        <v>4</v>
      </c>
      <c r="AX193" s="13" t="s">
        <v>83</v>
      </c>
      <c r="AY193" s="205" t="s">
        <v>129</v>
      </c>
    </row>
    <row r="194" spans="1:65" s="2" customFormat="1" ht="24.2" customHeight="1">
      <c r="A194" s="37"/>
      <c r="B194" s="38"/>
      <c r="C194" s="176" t="s">
        <v>238</v>
      </c>
      <c r="D194" s="176" t="s">
        <v>132</v>
      </c>
      <c r="E194" s="177" t="s">
        <v>239</v>
      </c>
      <c r="F194" s="178" t="s">
        <v>240</v>
      </c>
      <c r="G194" s="179" t="s">
        <v>215</v>
      </c>
      <c r="H194" s="180">
        <v>0.13800000000000001</v>
      </c>
      <c r="I194" s="181"/>
      <c r="J194" s="182">
        <f>ROUND(I194*H194,2)</f>
        <v>0</v>
      </c>
      <c r="K194" s="178" t="s">
        <v>136</v>
      </c>
      <c r="L194" s="42"/>
      <c r="M194" s="183" t="s">
        <v>19</v>
      </c>
      <c r="N194" s="184" t="s">
        <v>46</v>
      </c>
      <c r="O194" s="67"/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7" t="s">
        <v>137</v>
      </c>
      <c r="AT194" s="187" t="s">
        <v>132</v>
      </c>
      <c r="AU194" s="187" t="s">
        <v>85</v>
      </c>
      <c r="AY194" s="20" t="s">
        <v>129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20" t="s">
        <v>83</v>
      </c>
      <c r="BK194" s="188">
        <f>ROUND(I194*H194,2)</f>
        <v>0</v>
      </c>
      <c r="BL194" s="20" t="s">
        <v>137</v>
      </c>
      <c r="BM194" s="187" t="s">
        <v>241</v>
      </c>
    </row>
    <row r="195" spans="1:65" s="2" customFormat="1" ht="11.25">
      <c r="A195" s="37"/>
      <c r="B195" s="38"/>
      <c r="C195" s="39"/>
      <c r="D195" s="189" t="s">
        <v>139</v>
      </c>
      <c r="E195" s="39"/>
      <c r="F195" s="190" t="s">
        <v>242</v>
      </c>
      <c r="G195" s="39"/>
      <c r="H195" s="39"/>
      <c r="I195" s="191"/>
      <c r="J195" s="39"/>
      <c r="K195" s="39"/>
      <c r="L195" s="42"/>
      <c r="M195" s="192"/>
      <c r="N195" s="193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139</v>
      </c>
      <c r="AU195" s="20" t="s">
        <v>85</v>
      </c>
    </row>
    <row r="196" spans="1:65" s="12" customFormat="1" ht="22.9" customHeight="1">
      <c r="B196" s="160"/>
      <c r="C196" s="161"/>
      <c r="D196" s="162" t="s">
        <v>74</v>
      </c>
      <c r="E196" s="174" t="s">
        <v>243</v>
      </c>
      <c r="F196" s="174" t="s">
        <v>244</v>
      </c>
      <c r="G196" s="161"/>
      <c r="H196" s="161"/>
      <c r="I196" s="164"/>
      <c r="J196" s="175">
        <f>BK196</f>
        <v>0</v>
      </c>
      <c r="K196" s="161"/>
      <c r="L196" s="166"/>
      <c r="M196" s="167"/>
      <c r="N196" s="168"/>
      <c r="O196" s="168"/>
      <c r="P196" s="169">
        <f>P197</f>
        <v>0</v>
      </c>
      <c r="Q196" s="168"/>
      <c r="R196" s="169">
        <f>R197</f>
        <v>0</v>
      </c>
      <c r="S196" s="168"/>
      <c r="T196" s="170">
        <f>T197</f>
        <v>0</v>
      </c>
      <c r="AR196" s="171" t="s">
        <v>83</v>
      </c>
      <c r="AT196" s="172" t="s">
        <v>74</v>
      </c>
      <c r="AU196" s="172" t="s">
        <v>83</v>
      </c>
      <c r="AY196" s="171" t="s">
        <v>129</v>
      </c>
      <c r="BK196" s="173">
        <f>BK197</f>
        <v>0</v>
      </c>
    </row>
    <row r="197" spans="1:65" s="2" customFormat="1" ht="33" customHeight="1">
      <c r="A197" s="37"/>
      <c r="B197" s="38"/>
      <c r="C197" s="176" t="s">
        <v>245</v>
      </c>
      <c r="D197" s="176" t="s">
        <v>132</v>
      </c>
      <c r="E197" s="177" t="s">
        <v>246</v>
      </c>
      <c r="F197" s="178" t="s">
        <v>247</v>
      </c>
      <c r="G197" s="179" t="s">
        <v>215</v>
      </c>
      <c r="H197" s="180">
        <v>0.48499999999999999</v>
      </c>
      <c r="I197" s="181"/>
      <c r="J197" s="182">
        <f>ROUND(I197*H197,2)</f>
        <v>0</v>
      </c>
      <c r="K197" s="178" t="s">
        <v>19</v>
      </c>
      <c r="L197" s="42"/>
      <c r="M197" s="183" t="s">
        <v>19</v>
      </c>
      <c r="N197" s="184" t="s">
        <v>46</v>
      </c>
      <c r="O197" s="67"/>
      <c r="P197" s="185">
        <f>O197*H197</f>
        <v>0</v>
      </c>
      <c r="Q197" s="185">
        <v>0</v>
      </c>
      <c r="R197" s="185">
        <f>Q197*H197</f>
        <v>0</v>
      </c>
      <c r="S197" s="185">
        <v>0</v>
      </c>
      <c r="T197" s="186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7" t="s">
        <v>137</v>
      </c>
      <c r="AT197" s="187" t="s">
        <v>132</v>
      </c>
      <c r="AU197" s="187" t="s">
        <v>85</v>
      </c>
      <c r="AY197" s="20" t="s">
        <v>129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20" t="s">
        <v>83</v>
      </c>
      <c r="BK197" s="188">
        <f>ROUND(I197*H197,2)</f>
        <v>0</v>
      </c>
      <c r="BL197" s="20" t="s">
        <v>137</v>
      </c>
      <c r="BM197" s="187" t="s">
        <v>248</v>
      </c>
    </row>
    <row r="198" spans="1:65" s="12" customFormat="1" ht="25.9" customHeight="1">
      <c r="B198" s="160"/>
      <c r="C198" s="161"/>
      <c r="D198" s="162" t="s">
        <v>74</v>
      </c>
      <c r="E198" s="163" t="s">
        <v>249</v>
      </c>
      <c r="F198" s="163" t="s">
        <v>250</v>
      </c>
      <c r="G198" s="161"/>
      <c r="H198" s="161"/>
      <c r="I198" s="164"/>
      <c r="J198" s="165">
        <f>BK198</f>
        <v>0</v>
      </c>
      <c r="K198" s="161"/>
      <c r="L198" s="166"/>
      <c r="M198" s="167"/>
      <c r="N198" s="168"/>
      <c r="O198" s="168"/>
      <c r="P198" s="169">
        <f>P199</f>
        <v>0</v>
      </c>
      <c r="Q198" s="168"/>
      <c r="R198" s="169">
        <f>R199</f>
        <v>9.0435999999999999E-4</v>
      </c>
      <c r="S198" s="168"/>
      <c r="T198" s="170">
        <f>T199</f>
        <v>0</v>
      </c>
      <c r="AR198" s="171" t="s">
        <v>85</v>
      </c>
      <c r="AT198" s="172" t="s">
        <v>74</v>
      </c>
      <c r="AU198" s="172" t="s">
        <v>75</v>
      </c>
      <c r="AY198" s="171" t="s">
        <v>129</v>
      </c>
      <c r="BK198" s="173">
        <f>BK199</f>
        <v>0</v>
      </c>
    </row>
    <row r="199" spans="1:65" s="12" customFormat="1" ht="22.9" customHeight="1">
      <c r="B199" s="160"/>
      <c r="C199" s="161"/>
      <c r="D199" s="162" t="s">
        <v>74</v>
      </c>
      <c r="E199" s="174" t="s">
        <v>251</v>
      </c>
      <c r="F199" s="174" t="s">
        <v>252</v>
      </c>
      <c r="G199" s="161"/>
      <c r="H199" s="161"/>
      <c r="I199" s="164"/>
      <c r="J199" s="175">
        <f>BK199</f>
        <v>0</v>
      </c>
      <c r="K199" s="161"/>
      <c r="L199" s="166"/>
      <c r="M199" s="167"/>
      <c r="N199" s="168"/>
      <c r="O199" s="168"/>
      <c r="P199" s="169">
        <f>SUM(P200:P239)</f>
        <v>0</v>
      </c>
      <c r="Q199" s="168"/>
      <c r="R199" s="169">
        <f>SUM(R200:R239)</f>
        <v>9.0435999999999999E-4</v>
      </c>
      <c r="S199" s="168"/>
      <c r="T199" s="170">
        <f>SUM(T200:T239)</f>
        <v>0</v>
      </c>
      <c r="AR199" s="171" t="s">
        <v>85</v>
      </c>
      <c r="AT199" s="172" t="s">
        <v>74</v>
      </c>
      <c r="AU199" s="172" t="s">
        <v>83</v>
      </c>
      <c r="AY199" s="171" t="s">
        <v>129</v>
      </c>
      <c r="BK199" s="173">
        <f>SUM(BK200:BK239)</f>
        <v>0</v>
      </c>
    </row>
    <row r="200" spans="1:65" s="2" customFormat="1" ht="16.5" customHeight="1">
      <c r="A200" s="37"/>
      <c r="B200" s="38"/>
      <c r="C200" s="176" t="s">
        <v>253</v>
      </c>
      <c r="D200" s="176" t="s">
        <v>132</v>
      </c>
      <c r="E200" s="177" t="s">
        <v>254</v>
      </c>
      <c r="F200" s="178" t="s">
        <v>255</v>
      </c>
      <c r="G200" s="179" t="s">
        <v>156</v>
      </c>
      <c r="H200" s="180">
        <v>1.966</v>
      </c>
      <c r="I200" s="181"/>
      <c r="J200" s="182">
        <f>ROUND(I200*H200,2)</f>
        <v>0</v>
      </c>
      <c r="K200" s="178" t="s">
        <v>136</v>
      </c>
      <c r="L200" s="42"/>
      <c r="M200" s="183" t="s">
        <v>19</v>
      </c>
      <c r="N200" s="184" t="s">
        <v>46</v>
      </c>
      <c r="O200" s="67"/>
      <c r="P200" s="185">
        <f>O200*H200</f>
        <v>0</v>
      </c>
      <c r="Q200" s="185">
        <v>0</v>
      </c>
      <c r="R200" s="185">
        <f>Q200*H200</f>
        <v>0</v>
      </c>
      <c r="S200" s="185">
        <v>0</v>
      </c>
      <c r="T200" s="186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7" t="s">
        <v>245</v>
      </c>
      <c r="AT200" s="187" t="s">
        <v>132</v>
      </c>
      <c r="AU200" s="187" t="s">
        <v>85</v>
      </c>
      <c r="AY200" s="20" t="s">
        <v>129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20" t="s">
        <v>83</v>
      </c>
      <c r="BK200" s="188">
        <f>ROUND(I200*H200,2)</f>
        <v>0</v>
      </c>
      <c r="BL200" s="20" t="s">
        <v>245</v>
      </c>
      <c r="BM200" s="187" t="s">
        <v>256</v>
      </c>
    </row>
    <row r="201" spans="1:65" s="2" customFormat="1" ht="11.25">
      <c r="A201" s="37"/>
      <c r="B201" s="38"/>
      <c r="C201" s="39"/>
      <c r="D201" s="189" t="s">
        <v>139</v>
      </c>
      <c r="E201" s="39"/>
      <c r="F201" s="190" t="s">
        <v>257</v>
      </c>
      <c r="G201" s="39"/>
      <c r="H201" s="39"/>
      <c r="I201" s="191"/>
      <c r="J201" s="39"/>
      <c r="K201" s="39"/>
      <c r="L201" s="42"/>
      <c r="M201" s="192"/>
      <c r="N201" s="193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139</v>
      </c>
      <c r="AU201" s="20" t="s">
        <v>85</v>
      </c>
    </row>
    <row r="202" spans="1:65" s="15" customFormat="1" ht="11.25">
      <c r="B202" s="217"/>
      <c r="C202" s="218"/>
      <c r="D202" s="196" t="s">
        <v>141</v>
      </c>
      <c r="E202" s="219" t="s">
        <v>19</v>
      </c>
      <c r="F202" s="220" t="s">
        <v>159</v>
      </c>
      <c r="G202" s="218"/>
      <c r="H202" s="219" t="s">
        <v>19</v>
      </c>
      <c r="I202" s="221"/>
      <c r="J202" s="218"/>
      <c r="K202" s="218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141</v>
      </c>
      <c r="AU202" s="226" t="s">
        <v>85</v>
      </c>
      <c r="AV202" s="15" t="s">
        <v>83</v>
      </c>
      <c r="AW202" s="15" t="s">
        <v>35</v>
      </c>
      <c r="AX202" s="15" t="s">
        <v>75</v>
      </c>
      <c r="AY202" s="226" t="s">
        <v>129</v>
      </c>
    </row>
    <row r="203" spans="1:65" s="13" customFormat="1" ht="11.25">
      <c r="B203" s="194"/>
      <c r="C203" s="195"/>
      <c r="D203" s="196" t="s">
        <v>141</v>
      </c>
      <c r="E203" s="197" t="s">
        <v>19</v>
      </c>
      <c r="F203" s="198" t="s">
        <v>160</v>
      </c>
      <c r="G203" s="195"/>
      <c r="H203" s="199">
        <v>0.25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141</v>
      </c>
      <c r="AU203" s="205" t="s">
        <v>85</v>
      </c>
      <c r="AV203" s="13" t="s">
        <v>85</v>
      </c>
      <c r="AW203" s="13" t="s">
        <v>35</v>
      </c>
      <c r="AX203" s="13" t="s">
        <v>75</v>
      </c>
      <c r="AY203" s="205" t="s">
        <v>129</v>
      </c>
    </row>
    <row r="204" spans="1:65" s="13" customFormat="1" ht="11.25">
      <c r="B204" s="194"/>
      <c r="C204" s="195"/>
      <c r="D204" s="196" t="s">
        <v>141</v>
      </c>
      <c r="E204" s="197" t="s">
        <v>19</v>
      </c>
      <c r="F204" s="198" t="s">
        <v>161</v>
      </c>
      <c r="G204" s="195"/>
      <c r="H204" s="199">
        <v>0.45600000000000002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141</v>
      </c>
      <c r="AU204" s="205" t="s">
        <v>85</v>
      </c>
      <c r="AV204" s="13" t="s">
        <v>85</v>
      </c>
      <c r="AW204" s="13" t="s">
        <v>35</v>
      </c>
      <c r="AX204" s="13" t="s">
        <v>75</v>
      </c>
      <c r="AY204" s="205" t="s">
        <v>129</v>
      </c>
    </row>
    <row r="205" spans="1:65" s="16" customFormat="1" ht="11.25">
      <c r="B205" s="227"/>
      <c r="C205" s="228"/>
      <c r="D205" s="196" t="s">
        <v>141</v>
      </c>
      <c r="E205" s="229" t="s">
        <v>19</v>
      </c>
      <c r="F205" s="230" t="s">
        <v>162</v>
      </c>
      <c r="G205" s="228"/>
      <c r="H205" s="231">
        <v>0.70599999999999996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AT205" s="237" t="s">
        <v>141</v>
      </c>
      <c r="AU205" s="237" t="s">
        <v>85</v>
      </c>
      <c r="AV205" s="16" t="s">
        <v>130</v>
      </c>
      <c r="AW205" s="16" t="s">
        <v>35</v>
      </c>
      <c r="AX205" s="16" t="s">
        <v>75</v>
      </c>
      <c r="AY205" s="237" t="s">
        <v>129</v>
      </c>
    </row>
    <row r="206" spans="1:65" s="15" customFormat="1" ht="11.25">
      <c r="B206" s="217"/>
      <c r="C206" s="218"/>
      <c r="D206" s="196" t="s">
        <v>141</v>
      </c>
      <c r="E206" s="219" t="s">
        <v>19</v>
      </c>
      <c r="F206" s="220" t="s">
        <v>163</v>
      </c>
      <c r="G206" s="218"/>
      <c r="H206" s="219" t="s">
        <v>19</v>
      </c>
      <c r="I206" s="221"/>
      <c r="J206" s="218"/>
      <c r="K206" s="218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141</v>
      </c>
      <c r="AU206" s="226" t="s">
        <v>85</v>
      </c>
      <c r="AV206" s="15" t="s">
        <v>83</v>
      </c>
      <c r="AW206" s="15" t="s">
        <v>35</v>
      </c>
      <c r="AX206" s="15" t="s">
        <v>75</v>
      </c>
      <c r="AY206" s="226" t="s">
        <v>129</v>
      </c>
    </row>
    <row r="207" spans="1:65" s="13" customFormat="1" ht="11.25">
      <c r="B207" s="194"/>
      <c r="C207" s="195"/>
      <c r="D207" s="196" t="s">
        <v>141</v>
      </c>
      <c r="E207" s="197" t="s">
        <v>19</v>
      </c>
      <c r="F207" s="198" t="s">
        <v>164</v>
      </c>
      <c r="G207" s="195"/>
      <c r="H207" s="199">
        <v>1.26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141</v>
      </c>
      <c r="AU207" s="205" t="s">
        <v>85</v>
      </c>
      <c r="AV207" s="13" t="s">
        <v>85</v>
      </c>
      <c r="AW207" s="13" t="s">
        <v>35</v>
      </c>
      <c r="AX207" s="13" t="s">
        <v>75</v>
      </c>
      <c r="AY207" s="205" t="s">
        <v>129</v>
      </c>
    </row>
    <row r="208" spans="1:65" s="16" customFormat="1" ht="11.25">
      <c r="B208" s="227"/>
      <c r="C208" s="228"/>
      <c r="D208" s="196" t="s">
        <v>141</v>
      </c>
      <c r="E208" s="229" t="s">
        <v>19</v>
      </c>
      <c r="F208" s="230" t="s">
        <v>162</v>
      </c>
      <c r="G208" s="228"/>
      <c r="H208" s="231">
        <v>1.26</v>
      </c>
      <c r="I208" s="232"/>
      <c r="J208" s="228"/>
      <c r="K208" s="228"/>
      <c r="L208" s="233"/>
      <c r="M208" s="234"/>
      <c r="N208" s="235"/>
      <c r="O208" s="235"/>
      <c r="P208" s="235"/>
      <c r="Q208" s="235"/>
      <c r="R208" s="235"/>
      <c r="S208" s="235"/>
      <c r="T208" s="236"/>
      <c r="AT208" s="237" t="s">
        <v>141</v>
      </c>
      <c r="AU208" s="237" t="s">
        <v>85</v>
      </c>
      <c r="AV208" s="16" t="s">
        <v>130</v>
      </c>
      <c r="AW208" s="16" t="s">
        <v>35</v>
      </c>
      <c r="AX208" s="16" t="s">
        <v>75</v>
      </c>
      <c r="AY208" s="237" t="s">
        <v>129</v>
      </c>
    </row>
    <row r="209" spans="1:65" s="14" customFormat="1" ht="11.25">
      <c r="B209" s="206"/>
      <c r="C209" s="207"/>
      <c r="D209" s="196" t="s">
        <v>141</v>
      </c>
      <c r="E209" s="208" t="s">
        <v>19</v>
      </c>
      <c r="F209" s="209" t="s">
        <v>143</v>
      </c>
      <c r="G209" s="207"/>
      <c r="H209" s="210">
        <v>1.966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141</v>
      </c>
      <c r="AU209" s="216" t="s">
        <v>85</v>
      </c>
      <c r="AV209" s="14" t="s">
        <v>137</v>
      </c>
      <c r="AW209" s="14" t="s">
        <v>35</v>
      </c>
      <c r="AX209" s="14" t="s">
        <v>83</v>
      </c>
      <c r="AY209" s="216" t="s">
        <v>129</v>
      </c>
    </row>
    <row r="210" spans="1:65" s="2" customFormat="1" ht="16.5" customHeight="1">
      <c r="A210" s="37"/>
      <c r="B210" s="38"/>
      <c r="C210" s="176" t="s">
        <v>258</v>
      </c>
      <c r="D210" s="176" t="s">
        <v>132</v>
      </c>
      <c r="E210" s="177" t="s">
        <v>259</v>
      </c>
      <c r="F210" s="178" t="s">
        <v>260</v>
      </c>
      <c r="G210" s="179" t="s">
        <v>156</v>
      </c>
      <c r="H210" s="180">
        <v>1.966</v>
      </c>
      <c r="I210" s="181"/>
      <c r="J210" s="182">
        <f>ROUND(I210*H210,2)</f>
        <v>0</v>
      </c>
      <c r="K210" s="178" t="s">
        <v>136</v>
      </c>
      <c r="L210" s="42"/>
      <c r="M210" s="183" t="s">
        <v>19</v>
      </c>
      <c r="N210" s="184" t="s">
        <v>46</v>
      </c>
      <c r="O210" s="67"/>
      <c r="P210" s="185">
        <f>O210*H210</f>
        <v>0</v>
      </c>
      <c r="Q210" s="185">
        <v>2.0000000000000001E-4</v>
      </c>
      <c r="R210" s="185">
        <f>Q210*H210</f>
        <v>3.9320000000000002E-4</v>
      </c>
      <c r="S210" s="185">
        <v>0</v>
      </c>
      <c r="T210" s="186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7" t="s">
        <v>245</v>
      </c>
      <c r="AT210" s="187" t="s">
        <v>132</v>
      </c>
      <c r="AU210" s="187" t="s">
        <v>85</v>
      </c>
      <c r="AY210" s="20" t="s">
        <v>129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20" t="s">
        <v>83</v>
      </c>
      <c r="BK210" s="188">
        <f>ROUND(I210*H210,2)</f>
        <v>0</v>
      </c>
      <c r="BL210" s="20" t="s">
        <v>245</v>
      </c>
      <c r="BM210" s="187" t="s">
        <v>261</v>
      </c>
    </row>
    <row r="211" spans="1:65" s="2" customFormat="1" ht="11.25">
      <c r="A211" s="37"/>
      <c r="B211" s="38"/>
      <c r="C211" s="39"/>
      <c r="D211" s="189" t="s">
        <v>139</v>
      </c>
      <c r="E211" s="39"/>
      <c r="F211" s="190" t="s">
        <v>262</v>
      </c>
      <c r="G211" s="39"/>
      <c r="H211" s="39"/>
      <c r="I211" s="191"/>
      <c r="J211" s="39"/>
      <c r="K211" s="39"/>
      <c r="L211" s="42"/>
      <c r="M211" s="192"/>
      <c r="N211" s="193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139</v>
      </c>
      <c r="AU211" s="20" t="s">
        <v>85</v>
      </c>
    </row>
    <row r="212" spans="1:65" s="15" customFormat="1" ht="11.25">
      <c r="B212" s="217"/>
      <c r="C212" s="218"/>
      <c r="D212" s="196" t="s">
        <v>141</v>
      </c>
      <c r="E212" s="219" t="s">
        <v>19</v>
      </c>
      <c r="F212" s="220" t="s">
        <v>159</v>
      </c>
      <c r="G212" s="218"/>
      <c r="H212" s="219" t="s">
        <v>19</v>
      </c>
      <c r="I212" s="221"/>
      <c r="J212" s="218"/>
      <c r="K212" s="218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141</v>
      </c>
      <c r="AU212" s="226" t="s">
        <v>85</v>
      </c>
      <c r="AV212" s="15" t="s">
        <v>83</v>
      </c>
      <c r="AW212" s="15" t="s">
        <v>35</v>
      </c>
      <c r="AX212" s="15" t="s">
        <v>75</v>
      </c>
      <c r="AY212" s="226" t="s">
        <v>129</v>
      </c>
    </row>
    <row r="213" spans="1:65" s="13" customFormat="1" ht="11.25">
      <c r="B213" s="194"/>
      <c r="C213" s="195"/>
      <c r="D213" s="196" t="s">
        <v>141</v>
      </c>
      <c r="E213" s="197" t="s">
        <v>19</v>
      </c>
      <c r="F213" s="198" t="s">
        <v>160</v>
      </c>
      <c r="G213" s="195"/>
      <c r="H213" s="199">
        <v>0.25</v>
      </c>
      <c r="I213" s="200"/>
      <c r="J213" s="195"/>
      <c r="K213" s="195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141</v>
      </c>
      <c r="AU213" s="205" t="s">
        <v>85</v>
      </c>
      <c r="AV213" s="13" t="s">
        <v>85</v>
      </c>
      <c r="AW213" s="13" t="s">
        <v>35</v>
      </c>
      <c r="AX213" s="13" t="s">
        <v>75</v>
      </c>
      <c r="AY213" s="205" t="s">
        <v>129</v>
      </c>
    </row>
    <row r="214" spans="1:65" s="13" customFormat="1" ht="11.25">
      <c r="B214" s="194"/>
      <c r="C214" s="195"/>
      <c r="D214" s="196" t="s">
        <v>141</v>
      </c>
      <c r="E214" s="197" t="s">
        <v>19</v>
      </c>
      <c r="F214" s="198" t="s">
        <v>161</v>
      </c>
      <c r="G214" s="195"/>
      <c r="H214" s="199">
        <v>0.45600000000000002</v>
      </c>
      <c r="I214" s="200"/>
      <c r="J214" s="195"/>
      <c r="K214" s="195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141</v>
      </c>
      <c r="AU214" s="205" t="s">
        <v>85</v>
      </c>
      <c r="AV214" s="13" t="s">
        <v>85</v>
      </c>
      <c r="AW214" s="13" t="s">
        <v>35</v>
      </c>
      <c r="AX214" s="13" t="s">
        <v>75</v>
      </c>
      <c r="AY214" s="205" t="s">
        <v>129</v>
      </c>
    </row>
    <row r="215" spans="1:65" s="16" customFormat="1" ht="11.25">
      <c r="B215" s="227"/>
      <c r="C215" s="228"/>
      <c r="D215" s="196" t="s">
        <v>141</v>
      </c>
      <c r="E215" s="229" t="s">
        <v>19</v>
      </c>
      <c r="F215" s="230" t="s">
        <v>162</v>
      </c>
      <c r="G215" s="228"/>
      <c r="H215" s="231">
        <v>0.70599999999999996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AT215" s="237" t="s">
        <v>141</v>
      </c>
      <c r="AU215" s="237" t="s">
        <v>85</v>
      </c>
      <c r="AV215" s="16" t="s">
        <v>130</v>
      </c>
      <c r="AW215" s="16" t="s">
        <v>35</v>
      </c>
      <c r="AX215" s="16" t="s">
        <v>75</v>
      </c>
      <c r="AY215" s="237" t="s">
        <v>129</v>
      </c>
    </row>
    <row r="216" spans="1:65" s="15" customFormat="1" ht="11.25">
      <c r="B216" s="217"/>
      <c r="C216" s="218"/>
      <c r="D216" s="196" t="s">
        <v>141</v>
      </c>
      <c r="E216" s="219" t="s">
        <v>19</v>
      </c>
      <c r="F216" s="220" t="s">
        <v>163</v>
      </c>
      <c r="G216" s="218"/>
      <c r="H216" s="219" t="s">
        <v>19</v>
      </c>
      <c r="I216" s="221"/>
      <c r="J216" s="218"/>
      <c r="K216" s="218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141</v>
      </c>
      <c r="AU216" s="226" t="s">
        <v>85</v>
      </c>
      <c r="AV216" s="15" t="s">
        <v>83</v>
      </c>
      <c r="AW216" s="15" t="s">
        <v>35</v>
      </c>
      <c r="AX216" s="15" t="s">
        <v>75</v>
      </c>
      <c r="AY216" s="226" t="s">
        <v>129</v>
      </c>
    </row>
    <row r="217" spans="1:65" s="13" customFormat="1" ht="11.25">
      <c r="B217" s="194"/>
      <c r="C217" s="195"/>
      <c r="D217" s="196" t="s">
        <v>141</v>
      </c>
      <c r="E217" s="197" t="s">
        <v>19</v>
      </c>
      <c r="F217" s="198" t="s">
        <v>164</v>
      </c>
      <c r="G217" s="195"/>
      <c r="H217" s="199">
        <v>1.26</v>
      </c>
      <c r="I217" s="200"/>
      <c r="J217" s="195"/>
      <c r="K217" s="195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141</v>
      </c>
      <c r="AU217" s="205" t="s">
        <v>85</v>
      </c>
      <c r="AV217" s="13" t="s">
        <v>85</v>
      </c>
      <c r="AW217" s="13" t="s">
        <v>35</v>
      </c>
      <c r="AX217" s="13" t="s">
        <v>75</v>
      </c>
      <c r="AY217" s="205" t="s">
        <v>129</v>
      </c>
    </row>
    <row r="218" spans="1:65" s="16" customFormat="1" ht="11.25">
      <c r="B218" s="227"/>
      <c r="C218" s="228"/>
      <c r="D218" s="196" t="s">
        <v>141</v>
      </c>
      <c r="E218" s="229" t="s">
        <v>19</v>
      </c>
      <c r="F218" s="230" t="s">
        <v>162</v>
      </c>
      <c r="G218" s="228"/>
      <c r="H218" s="231">
        <v>1.26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AT218" s="237" t="s">
        <v>141</v>
      </c>
      <c r="AU218" s="237" t="s">
        <v>85</v>
      </c>
      <c r="AV218" s="16" t="s">
        <v>130</v>
      </c>
      <c r="AW218" s="16" t="s">
        <v>35</v>
      </c>
      <c r="AX218" s="16" t="s">
        <v>75</v>
      </c>
      <c r="AY218" s="237" t="s">
        <v>129</v>
      </c>
    </row>
    <row r="219" spans="1:65" s="14" customFormat="1" ht="11.25">
      <c r="B219" s="206"/>
      <c r="C219" s="207"/>
      <c r="D219" s="196" t="s">
        <v>141</v>
      </c>
      <c r="E219" s="208" t="s">
        <v>19</v>
      </c>
      <c r="F219" s="209" t="s">
        <v>143</v>
      </c>
      <c r="G219" s="207"/>
      <c r="H219" s="210">
        <v>1.966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141</v>
      </c>
      <c r="AU219" s="216" t="s">
        <v>85</v>
      </c>
      <c r="AV219" s="14" t="s">
        <v>137</v>
      </c>
      <c r="AW219" s="14" t="s">
        <v>35</v>
      </c>
      <c r="AX219" s="14" t="s">
        <v>83</v>
      </c>
      <c r="AY219" s="216" t="s">
        <v>129</v>
      </c>
    </row>
    <row r="220" spans="1:65" s="2" customFormat="1" ht="24.2" customHeight="1">
      <c r="A220" s="37"/>
      <c r="B220" s="38"/>
      <c r="C220" s="176" t="s">
        <v>263</v>
      </c>
      <c r="D220" s="176" t="s">
        <v>132</v>
      </c>
      <c r="E220" s="177" t="s">
        <v>264</v>
      </c>
      <c r="F220" s="178" t="s">
        <v>265</v>
      </c>
      <c r="G220" s="179" t="s">
        <v>156</v>
      </c>
      <c r="H220" s="180">
        <v>1.966</v>
      </c>
      <c r="I220" s="181"/>
      <c r="J220" s="182">
        <f>ROUND(I220*H220,2)</f>
        <v>0</v>
      </c>
      <c r="K220" s="178" t="s">
        <v>136</v>
      </c>
      <c r="L220" s="42"/>
      <c r="M220" s="183" t="s">
        <v>19</v>
      </c>
      <c r="N220" s="184" t="s">
        <v>46</v>
      </c>
      <c r="O220" s="67"/>
      <c r="P220" s="185">
        <f>O220*H220</f>
        <v>0</v>
      </c>
      <c r="Q220" s="185">
        <v>2.5999999999999998E-4</v>
      </c>
      <c r="R220" s="185">
        <f>Q220*H220</f>
        <v>5.1115999999999998E-4</v>
      </c>
      <c r="S220" s="185">
        <v>0</v>
      </c>
      <c r="T220" s="186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7" t="s">
        <v>245</v>
      </c>
      <c r="AT220" s="187" t="s">
        <v>132</v>
      </c>
      <c r="AU220" s="187" t="s">
        <v>85</v>
      </c>
      <c r="AY220" s="20" t="s">
        <v>129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20" t="s">
        <v>83</v>
      </c>
      <c r="BK220" s="188">
        <f>ROUND(I220*H220,2)</f>
        <v>0</v>
      </c>
      <c r="BL220" s="20" t="s">
        <v>245</v>
      </c>
      <c r="BM220" s="187" t="s">
        <v>266</v>
      </c>
    </row>
    <row r="221" spans="1:65" s="2" customFormat="1" ht="11.25">
      <c r="A221" s="37"/>
      <c r="B221" s="38"/>
      <c r="C221" s="39"/>
      <c r="D221" s="189" t="s">
        <v>139</v>
      </c>
      <c r="E221" s="39"/>
      <c r="F221" s="190" t="s">
        <v>267</v>
      </c>
      <c r="G221" s="39"/>
      <c r="H221" s="39"/>
      <c r="I221" s="191"/>
      <c r="J221" s="39"/>
      <c r="K221" s="39"/>
      <c r="L221" s="42"/>
      <c r="M221" s="192"/>
      <c r="N221" s="193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139</v>
      </c>
      <c r="AU221" s="20" t="s">
        <v>85</v>
      </c>
    </row>
    <row r="222" spans="1:65" s="15" customFormat="1" ht="11.25">
      <c r="B222" s="217"/>
      <c r="C222" s="218"/>
      <c r="D222" s="196" t="s">
        <v>141</v>
      </c>
      <c r="E222" s="219" t="s">
        <v>19</v>
      </c>
      <c r="F222" s="220" t="s">
        <v>159</v>
      </c>
      <c r="G222" s="218"/>
      <c r="H222" s="219" t="s">
        <v>19</v>
      </c>
      <c r="I222" s="221"/>
      <c r="J222" s="218"/>
      <c r="K222" s="218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141</v>
      </c>
      <c r="AU222" s="226" t="s">
        <v>85</v>
      </c>
      <c r="AV222" s="15" t="s">
        <v>83</v>
      </c>
      <c r="AW222" s="15" t="s">
        <v>35</v>
      </c>
      <c r="AX222" s="15" t="s">
        <v>75</v>
      </c>
      <c r="AY222" s="226" t="s">
        <v>129</v>
      </c>
    </row>
    <row r="223" spans="1:65" s="13" customFormat="1" ht="11.25">
      <c r="B223" s="194"/>
      <c r="C223" s="195"/>
      <c r="D223" s="196" t="s">
        <v>141</v>
      </c>
      <c r="E223" s="197" t="s">
        <v>19</v>
      </c>
      <c r="F223" s="198" t="s">
        <v>160</v>
      </c>
      <c r="G223" s="195"/>
      <c r="H223" s="199">
        <v>0.25</v>
      </c>
      <c r="I223" s="200"/>
      <c r="J223" s="195"/>
      <c r="K223" s="195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141</v>
      </c>
      <c r="AU223" s="205" t="s">
        <v>85</v>
      </c>
      <c r="AV223" s="13" t="s">
        <v>85</v>
      </c>
      <c r="AW223" s="13" t="s">
        <v>35</v>
      </c>
      <c r="AX223" s="13" t="s">
        <v>75</v>
      </c>
      <c r="AY223" s="205" t="s">
        <v>129</v>
      </c>
    </row>
    <row r="224" spans="1:65" s="13" customFormat="1" ht="11.25">
      <c r="B224" s="194"/>
      <c r="C224" s="195"/>
      <c r="D224" s="196" t="s">
        <v>141</v>
      </c>
      <c r="E224" s="197" t="s">
        <v>19</v>
      </c>
      <c r="F224" s="198" t="s">
        <v>161</v>
      </c>
      <c r="G224" s="195"/>
      <c r="H224" s="199">
        <v>0.45600000000000002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141</v>
      </c>
      <c r="AU224" s="205" t="s">
        <v>85</v>
      </c>
      <c r="AV224" s="13" t="s">
        <v>85</v>
      </c>
      <c r="AW224" s="13" t="s">
        <v>35</v>
      </c>
      <c r="AX224" s="13" t="s">
        <v>75</v>
      </c>
      <c r="AY224" s="205" t="s">
        <v>129</v>
      </c>
    </row>
    <row r="225" spans="1:65" s="16" customFormat="1" ht="11.25">
      <c r="B225" s="227"/>
      <c r="C225" s="228"/>
      <c r="D225" s="196" t="s">
        <v>141</v>
      </c>
      <c r="E225" s="229" t="s">
        <v>19</v>
      </c>
      <c r="F225" s="230" t="s">
        <v>162</v>
      </c>
      <c r="G225" s="228"/>
      <c r="H225" s="231">
        <v>0.70599999999999996</v>
      </c>
      <c r="I225" s="232"/>
      <c r="J225" s="228"/>
      <c r="K225" s="228"/>
      <c r="L225" s="233"/>
      <c r="M225" s="234"/>
      <c r="N225" s="235"/>
      <c r="O225" s="235"/>
      <c r="P225" s="235"/>
      <c r="Q225" s="235"/>
      <c r="R225" s="235"/>
      <c r="S225" s="235"/>
      <c r="T225" s="236"/>
      <c r="AT225" s="237" t="s">
        <v>141</v>
      </c>
      <c r="AU225" s="237" t="s">
        <v>85</v>
      </c>
      <c r="AV225" s="16" t="s">
        <v>130</v>
      </c>
      <c r="AW225" s="16" t="s">
        <v>35</v>
      </c>
      <c r="AX225" s="16" t="s">
        <v>75</v>
      </c>
      <c r="AY225" s="237" t="s">
        <v>129</v>
      </c>
    </row>
    <row r="226" spans="1:65" s="15" customFormat="1" ht="11.25">
      <c r="B226" s="217"/>
      <c r="C226" s="218"/>
      <c r="D226" s="196" t="s">
        <v>141</v>
      </c>
      <c r="E226" s="219" t="s">
        <v>19</v>
      </c>
      <c r="F226" s="220" t="s">
        <v>163</v>
      </c>
      <c r="G226" s="218"/>
      <c r="H226" s="219" t="s">
        <v>19</v>
      </c>
      <c r="I226" s="221"/>
      <c r="J226" s="218"/>
      <c r="K226" s="218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141</v>
      </c>
      <c r="AU226" s="226" t="s">
        <v>85</v>
      </c>
      <c r="AV226" s="15" t="s">
        <v>83</v>
      </c>
      <c r="AW226" s="15" t="s">
        <v>35</v>
      </c>
      <c r="AX226" s="15" t="s">
        <v>75</v>
      </c>
      <c r="AY226" s="226" t="s">
        <v>129</v>
      </c>
    </row>
    <row r="227" spans="1:65" s="13" customFormat="1" ht="11.25">
      <c r="B227" s="194"/>
      <c r="C227" s="195"/>
      <c r="D227" s="196" t="s">
        <v>141</v>
      </c>
      <c r="E227" s="197" t="s">
        <v>19</v>
      </c>
      <c r="F227" s="198" t="s">
        <v>164</v>
      </c>
      <c r="G227" s="195"/>
      <c r="H227" s="199">
        <v>1.26</v>
      </c>
      <c r="I227" s="200"/>
      <c r="J227" s="195"/>
      <c r="K227" s="195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141</v>
      </c>
      <c r="AU227" s="205" t="s">
        <v>85</v>
      </c>
      <c r="AV227" s="13" t="s">
        <v>85</v>
      </c>
      <c r="AW227" s="13" t="s">
        <v>35</v>
      </c>
      <c r="AX227" s="13" t="s">
        <v>75</v>
      </c>
      <c r="AY227" s="205" t="s">
        <v>129</v>
      </c>
    </row>
    <row r="228" spans="1:65" s="16" customFormat="1" ht="11.25">
      <c r="B228" s="227"/>
      <c r="C228" s="228"/>
      <c r="D228" s="196" t="s">
        <v>141</v>
      </c>
      <c r="E228" s="229" t="s">
        <v>19</v>
      </c>
      <c r="F228" s="230" t="s">
        <v>162</v>
      </c>
      <c r="G228" s="228"/>
      <c r="H228" s="231">
        <v>1.26</v>
      </c>
      <c r="I228" s="232"/>
      <c r="J228" s="228"/>
      <c r="K228" s="228"/>
      <c r="L228" s="233"/>
      <c r="M228" s="234"/>
      <c r="N228" s="235"/>
      <c r="O228" s="235"/>
      <c r="P228" s="235"/>
      <c r="Q228" s="235"/>
      <c r="R228" s="235"/>
      <c r="S228" s="235"/>
      <c r="T228" s="236"/>
      <c r="AT228" s="237" t="s">
        <v>141</v>
      </c>
      <c r="AU228" s="237" t="s">
        <v>85</v>
      </c>
      <c r="AV228" s="16" t="s">
        <v>130</v>
      </c>
      <c r="AW228" s="16" t="s">
        <v>35</v>
      </c>
      <c r="AX228" s="16" t="s">
        <v>75</v>
      </c>
      <c r="AY228" s="237" t="s">
        <v>129</v>
      </c>
    </row>
    <row r="229" spans="1:65" s="14" customFormat="1" ht="11.25">
      <c r="B229" s="206"/>
      <c r="C229" s="207"/>
      <c r="D229" s="196" t="s">
        <v>141</v>
      </c>
      <c r="E229" s="208" t="s">
        <v>19</v>
      </c>
      <c r="F229" s="209" t="s">
        <v>143</v>
      </c>
      <c r="G229" s="207"/>
      <c r="H229" s="210">
        <v>1.966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141</v>
      </c>
      <c r="AU229" s="216" t="s">
        <v>85</v>
      </c>
      <c r="AV229" s="14" t="s">
        <v>137</v>
      </c>
      <c r="AW229" s="14" t="s">
        <v>35</v>
      </c>
      <c r="AX229" s="14" t="s">
        <v>83</v>
      </c>
      <c r="AY229" s="216" t="s">
        <v>129</v>
      </c>
    </row>
    <row r="230" spans="1:65" s="2" customFormat="1" ht="24.2" customHeight="1">
      <c r="A230" s="37"/>
      <c r="B230" s="38"/>
      <c r="C230" s="176" t="s">
        <v>268</v>
      </c>
      <c r="D230" s="176" t="s">
        <v>132</v>
      </c>
      <c r="E230" s="177" t="s">
        <v>269</v>
      </c>
      <c r="F230" s="178" t="s">
        <v>270</v>
      </c>
      <c r="G230" s="179" t="s">
        <v>156</v>
      </c>
      <c r="H230" s="180">
        <v>1.966</v>
      </c>
      <c r="I230" s="181"/>
      <c r="J230" s="182">
        <f>ROUND(I230*H230,2)</f>
        <v>0</v>
      </c>
      <c r="K230" s="178" t="s">
        <v>136</v>
      </c>
      <c r="L230" s="42"/>
      <c r="M230" s="183" t="s">
        <v>19</v>
      </c>
      <c r="N230" s="184" t="s">
        <v>46</v>
      </c>
      <c r="O230" s="67"/>
      <c r="P230" s="185">
        <f>O230*H230</f>
        <v>0</v>
      </c>
      <c r="Q230" s="185">
        <v>0</v>
      </c>
      <c r="R230" s="185">
        <f>Q230*H230</f>
        <v>0</v>
      </c>
      <c r="S230" s="185">
        <v>0</v>
      </c>
      <c r="T230" s="186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7" t="s">
        <v>137</v>
      </c>
      <c r="AT230" s="187" t="s">
        <v>132</v>
      </c>
      <c r="AU230" s="187" t="s">
        <v>85</v>
      </c>
      <c r="AY230" s="20" t="s">
        <v>129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20" t="s">
        <v>83</v>
      </c>
      <c r="BK230" s="188">
        <f>ROUND(I230*H230,2)</f>
        <v>0</v>
      </c>
      <c r="BL230" s="20" t="s">
        <v>137</v>
      </c>
      <c r="BM230" s="187" t="s">
        <v>271</v>
      </c>
    </row>
    <row r="231" spans="1:65" s="2" customFormat="1" ht="11.25">
      <c r="A231" s="37"/>
      <c r="B231" s="38"/>
      <c r="C231" s="39"/>
      <c r="D231" s="189" t="s">
        <v>139</v>
      </c>
      <c r="E231" s="39"/>
      <c r="F231" s="190" t="s">
        <v>272</v>
      </c>
      <c r="G231" s="39"/>
      <c r="H231" s="39"/>
      <c r="I231" s="191"/>
      <c r="J231" s="39"/>
      <c r="K231" s="39"/>
      <c r="L231" s="42"/>
      <c r="M231" s="192"/>
      <c r="N231" s="193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139</v>
      </c>
      <c r="AU231" s="20" t="s">
        <v>85</v>
      </c>
    </row>
    <row r="232" spans="1:65" s="15" customFormat="1" ht="11.25">
      <c r="B232" s="217"/>
      <c r="C232" s="218"/>
      <c r="D232" s="196" t="s">
        <v>141</v>
      </c>
      <c r="E232" s="219" t="s">
        <v>19</v>
      </c>
      <c r="F232" s="220" t="s">
        <v>159</v>
      </c>
      <c r="G232" s="218"/>
      <c r="H232" s="219" t="s">
        <v>19</v>
      </c>
      <c r="I232" s="221"/>
      <c r="J232" s="218"/>
      <c r="K232" s="218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141</v>
      </c>
      <c r="AU232" s="226" t="s">
        <v>85</v>
      </c>
      <c r="AV232" s="15" t="s">
        <v>83</v>
      </c>
      <c r="AW232" s="15" t="s">
        <v>35</v>
      </c>
      <c r="AX232" s="15" t="s">
        <v>75</v>
      </c>
      <c r="AY232" s="226" t="s">
        <v>129</v>
      </c>
    </row>
    <row r="233" spans="1:65" s="13" customFormat="1" ht="11.25">
      <c r="B233" s="194"/>
      <c r="C233" s="195"/>
      <c r="D233" s="196" t="s">
        <v>141</v>
      </c>
      <c r="E233" s="197" t="s">
        <v>19</v>
      </c>
      <c r="F233" s="198" t="s">
        <v>160</v>
      </c>
      <c r="G233" s="195"/>
      <c r="H233" s="199">
        <v>0.25</v>
      </c>
      <c r="I233" s="200"/>
      <c r="J233" s="195"/>
      <c r="K233" s="195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141</v>
      </c>
      <c r="AU233" s="205" t="s">
        <v>85</v>
      </c>
      <c r="AV233" s="13" t="s">
        <v>85</v>
      </c>
      <c r="AW233" s="13" t="s">
        <v>35</v>
      </c>
      <c r="AX233" s="13" t="s">
        <v>75</v>
      </c>
      <c r="AY233" s="205" t="s">
        <v>129</v>
      </c>
    </row>
    <row r="234" spans="1:65" s="13" customFormat="1" ht="11.25">
      <c r="B234" s="194"/>
      <c r="C234" s="195"/>
      <c r="D234" s="196" t="s">
        <v>141</v>
      </c>
      <c r="E234" s="197" t="s">
        <v>19</v>
      </c>
      <c r="F234" s="198" t="s">
        <v>161</v>
      </c>
      <c r="G234" s="195"/>
      <c r="H234" s="199">
        <v>0.45600000000000002</v>
      </c>
      <c r="I234" s="200"/>
      <c r="J234" s="195"/>
      <c r="K234" s="195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141</v>
      </c>
      <c r="AU234" s="205" t="s">
        <v>85</v>
      </c>
      <c r="AV234" s="13" t="s">
        <v>85</v>
      </c>
      <c r="AW234" s="13" t="s">
        <v>35</v>
      </c>
      <c r="AX234" s="13" t="s">
        <v>75</v>
      </c>
      <c r="AY234" s="205" t="s">
        <v>129</v>
      </c>
    </row>
    <row r="235" spans="1:65" s="16" customFormat="1" ht="11.25">
      <c r="B235" s="227"/>
      <c r="C235" s="228"/>
      <c r="D235" s="196" t="s">
        <v>141</v>
      </c>
      <c r="E235" s="229" t="s">
        <v>19</v>
      </c>
      <c r="F235" s="230" t="s">
        <v>162</v>
      </c>
      <c r="G235" s="228"/>
      <c r="H235" s="231">
        <v>0.70599999999999996</v>
      </c>
      <c r="I235" s="232"/>
      <c r="J235" s="228"/>
      <c r="K235" s="228"/>
      <c r="L235" s="233"/>
      <c r="M235" s="234"/>
      <c r="N235" s="235"/>
      <c r="O235" s="235"/>
      <c r="P235" s="235"/>
      <c r="Q235" s="235"/>
      <c r="R235" s="235"/>
      <c r="S235" s="235"/>
      <c r="T235" s="236"/>
      <c r="AT235" s="237" t="s">
        <v>141</v>
      </c>
      <c r="AU235" s="237" t="s">
        <v>85</v>
      </c>
      <c r="AV235" s="16" t="s">
        <v>130</v>
      </c>
      <c r="AW235" s="16" t="s">
        <v>35</v>
      </c>
      <c r="AX235" s="16" t="s">
        <v>75</v>
      </c>
      <c r="AY235" s="237" t="s">
        <v>129</v>
      </c>
    </row>
    <row r="236" spans="1:65" s="15" customFormat="1" ht="11.25">
      <c r="B236" s="217"/>
      <c r="C236" s="218"/>
      <c r="D236" s="196" t="s">
        <v>141</v>
      </c>
      <c r="E236" s="219" t="s">
        <v>19</v>
      </c>
      <c r="F236" s="220" t="s">
        <v>163</v>
      </c>
      <c r="G236" s="218"/>
      <c r="H236" s="219" t="s">
        <v>19</v>
      </c>
      <c r="I236" s="221"/>
      <c r="J236" s="218"/>
      <c r="K236" s="218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141</v>
      </c>
      <c r="AU236" s="226" t="s">
        <v>85</v>
      </c>
      <c r="AV236" s="15" t="s">
        <v>83</v>
      </c>
      <c r="AW236" s="15" t="s">
        <v>35</v>
      </c>
      <c r="AX236" s="15" t="s">
        <v>75</v>
      </c>
      <c r="AY236" s="226" t="s">
        <v>129</v>
      </c>
    </row>
    <row r="237" spans="1:65" s="13" customFormat="1" ht="11.25">
      <c r="B237" s="194"/>
      <c r="C237" s="195"/>
      <c r="D237" s="196" t="s">
        <v>141</v>
      </c>
      <c r="E237" s="197" t="s">
        <v>19</v>
      </c>
      <c r="F237" s="198" t="s">
        <v>164</v>
      </c>
      <c r="G237" s="195"/>
      <c r="H237" s="199">
        <v>1.26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141</v>
      </c>
      <c r="AU237" s="205" t="s">
        <v>85</v>
      </c>
      <c r="AV237" s="13" t="s">
        <v>85</v>
      </c>
      <c r="AW237" s="13" t="s">
        <v>35</v>
      </c>
      <c r="AX237" s="13" t="s">
        <v>75</v>
      </c>
      <c r="AY237" s="205" t="s">
        <v>129</v>
      </c>
    </row>
    <row r="238" spans="1:65" s="16" customFormat="1" ht="11.25">
      <c r="B238" s="227"/>
      <c r="C238" s="228"/>
      <c r="D238" s="196" t="s">
        <v>141</v>
      </c>
      <c r="E238" s="229" t="s">
        <v>19</v>
      </c>
      <c r="F238" s="230" t="s">
        <v>162</v>
      </c>
      <c r="G238" s="228"/>
      <c r="H238" s="231">
        <v>1.26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AT238" s="237" t="s">
        <v>141</v>
      </c>
      <c r="AU238" s="237" t="s">
        <v>85</v>
      </c>
      <c r="AV238" s="16" t="s">
        <v>130</v>
      </c>
      <c r="AW238" s="16" t="s">
        <v>35</v>
      </c>
      <c r="AX238" s="16" t="s">
        <v>75</v>
      </c>
      <c r="AY238" s="237" t="s">
        <v>129</v>
      </c>
    </row>
    <row r="239" spans="1:65" s="14" customFormat="1" ht="11.25">
      <c r="B239" s="206"/>
      <c r="C239" s="207"/>
      <c r="D239" s="196" t="s">
        <v>141</v>
      </c>
      <c r="E239" s="208" t="s">
        <v>19</v>
      </c>
      <c r="F239" s="209" t="s">
        <v>143</v>
      </c>
      <c r="G239" s="207"/>
      <c r="H239" s="210">
        <v>1.966</v>
      </c>
      <c r="I239" s="211"/>
      <c r="J239" s="207"/>
      <c r="K239" s="207"/>
      <c r="L239" s="212"/>
      <c r="M239" s="238"/>
      <c r="N239" s="239"/>
      <c r="O239" s="239"/>
      <c r="P239" s="239"/>
      <c r="Q239" s="239"/>
      <c r="R239" s="239"/>
      <c r="S239" s="239"/>
      <c r="T239" s="240"/>
      <c r="AT239" s="216" t="s">
        <v>141</v>
      </c>
      <c r="AU239" s="216" t="s">
        <v>85</v>
      </c>
      <c r="AV239" s="14" t="s">
        <v>137</v>
      </c>
      <c r="AW239" s="14" t="s">
        <v>35</v>
      </c>
      <c r="AX239" s="14" t="s">
        <v>83</v>
      </c>
      <c r="AY239" s="216" t="s">
        <v>129</v>
      </c>
    </row>
    <row r="240" spans="1:65" s="2" customFormat="1" ht="6.95" customHeight="1">
      <c r="A240" s="37"/>
      <c r="B240" s="50"/>
      <c r="C240" s="51"/>
      <c r="D240" s="51"/>
      <c r="E240" s="51"/>
      <c r="F240" s="51"/>
      <c r="G240" s="51"/>
      <c r="H240" s="51"/>
      <c r="I240" s="51"/>
      <c r="J240" s="51"/>
      <c r="K240" s="51"/>
      <c r="L240" s="42"/>
      <c r="M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</row>
  </sheetData>
  <sheetProtection algorithmName="SHA-512" hashValue="7KSjUl9IJdjyPo5S6KX6x67Uhkt26m/RaRhOLRSxchFk07QBU5ZAgScefidfXGy4RIy4eD+B/rGo+SpUE7kM5g==" saltValue="RVDYZJev+/U+0NNsMeAouhlCK4N53JK4YX/edWwo66LCW5JiJE/+ZJvrNtNMZug8nAeYfyvmdYmL1x/60q+MkA==" spinCount="100000" sheet="1" objects="1" scenarios="1" formatColumns="0" formatRows="0" autoFilter="0"/>
  <autoFilter ref="C90:K239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/>
    <hyperlink ref="F99" r:id="rId2"/>
    <hyperlink ref="F105" r:id="rId3"/>
    <hyperlink ref="F115" r:id="rId4"/>
    <hyperlink ref="F125" r:id="rId5"/>
    <hyperlink ref="F137" r:id="rId6"/>
    <hyperlink ref="F147" r:id="rId7"/>
    <hyperlink ref="F178" r:id="rId8"/>
    <hyperlink ref="F184" r:id="rId9"/>
    <hyperlink ref="F186" r:id="rId10"/>
    <hyperlink ref="F188" r:id="rId11"/>
    <hyperlink ref="F190" r:id="rId12"/>
    <hyperlink ref="F192" r:id="rId13"/>
    <hyperlink ref="F195" r:id="rId14"/>
    <hyperlink ref="F201" r:id="rId15"/>
    <hyperlink ref="F211" r:id="rId16"/>
    <hyperlink ref="F221" r:id="rId17"/>
    <hyperlink ref="F231" r:id="rId1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20" t="s">
        <v>88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85</v>
      </c>
    </row>
    <row r="4" spans="1:46" s="1" customFormat="1" ht="24.95" customHeight="1">
      <c r="B4" s="23"/>
      <c r="D4" s="106" t="s">
        <v>95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73" t="str">
        <f>'Rekapitulace stavby'!K6</f>
        <v>Výměna výtahů Rooseveltova kolej</v>
      </c>
      <c r="F7" s="374"/>
      <c r="G7" s="374"/>
      <c r="H7" s="374"/>
      <c r="L7" s="23"/>
    </row>
    <row r="8" spans="1:46" s="2" customFormat="1" ht="12" customHeight="1">
      <c r="A8" s="37"/>
      <c r="B8" s="42"/>
      <c r="C8" s="37"/>
      <c r="D8" s="108" t="s">
        <v>96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75" t="s">
        <v>273</v>
      </c>
      <c r="F9" s="376"/>
      <c r="G9" s="376"/>
      <c r="H9" s="376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27. 5. 2024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27</v>
      </c>
      <c r="F15" s="37"/>
      <c r="G15" s="37"/>
      <c r="H15" s="37"/>
      <c r="I15" s="108" t="s">
        <v>28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29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77" t="str">
        <f>'Rekapitulace stavby'!E14</f>
        <v>Vyplň údaj</v>
      </c>
      <c r="F18" s="378"/>
      <c r="G18" s="378"/>
      <c r="H18" s="378"/>
      <c r="I18" s="108" t="s">
        <v>28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31</v>
      </c>
      <c r="E20" s="37"/>
      <c r="F20" s="37"/>
      <c r="G20" s="37"/>
      <c r="H20" s="37"/>
      <c r="I20" s="108" t="s">
        <v>26</v>
      </c>
      <c r="J20" s="110" t="s">
        <v>32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33</v>
      </c>
      <c r="F21" s="37"/>
      <c r="G21" s="37"/>
      <c r="H21" s="37"/>
      <c r="I21" s="108" t="s">
        <v>28</v>
      </c>
      <c r="J21" s="110" t="s">
        <v>34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36</v>
      </c>
      <c r="E23" s="37"/>
      <c r="F23" s="37"/>
      <c r="G23" s="37"/>
      <c r="H23" s="37"/>
      <c r="I23" s="108" t="s">
        <v>26</v>
      </c>
      <c r="J23" s="110" t="s">
        <v>37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38</v>
      </c>
      <c r="F24" s="37"/>
      <c r="G24" s="37"/>
      <c r="H24" s="37"/>
      <c r="I24" s="108" t="s">
        <v>28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39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79" t="s">
        <v>19</v>
      </c>
      <c r="F27" s="379"/>
      <c r="G27" s="379"/>
      <c r="H27" s="37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41</v>
      </c>
      <c r="E30" s="37"/>
      <c r="F30" s="37"/>
      <c r="G30" s="37"/>
      <c r="H30" s="37"/>
      <c r="I30" s="37"/>
      <c r="J30" s="117">
        <f>ROUND(J81,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43</v>
      </c>
      <c r="G32" s="37"/>
      <c r="H32" s="37"/>
      <c r="I32" s="118" t="s">
        <v>42</v>
      </c>
      <c r="J32" s="118" t="s">
        <v>44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45</v>
      </c>
      <c r="E33" s="108" t="s">
        <v>46</v>
      </c>
      <c r="F33" s="120">
        <f>ROUND((SUM(BE81:BE99)),  2)</f>
        <v>0</v>
      </c>
      <c r="G33" s="37"/>
      <c r="H33" s="37"/>
      <c r="I33" s="121">
        <v>0.21</v>
      </c>
      <c r="J33" s="120">
        <f>ROUND(((SUM(BE81:BE99))*I33),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47</v>
      </c>
      <c r="F34" s="120">
        <f>ROUND((SUM(BF81:BF99)),  2)</f>
        <v>0</v>
      </c>
      <c r="G34" s="37"/>
      <c r="H34" s="37"/>
      <c r="I34" s="121">
        <v>0.12</v>
      </c>
      <c r="J34" s="120">
        <f>ROUND(((SUM(BF81:BF99))*I34),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48</v>
      </c>
      <c r="F35" s="120">
        <f>ROUND((SUM(BG81:BG99)),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49</v>
      </c>
      <c r="F36" s="120">
        <f>ROUND((SUM(BH81:BH99)),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50</v>
      </c>
      <c r="F37" s="120">
        <f>ROUND((SUM(BI81:BI99)),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51</v>
      </c>
      <c r="E39" s="124"/>
      <c r="F39" s="124"/>
      <c r="G39" s="125" t="s">
        <v>52</v>
      </c>
      <c r="H39" s="126" t="s">
        <v>53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98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0" t="str">
        <f>E7</f>
        <v>Výměna výtahů Rooseveltova kolej</v>
      </c>
      <c r="F48" s="381"/>
      <c r="G48" s="381"/>
      <c r="H48" s="381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96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33" t="str">
        <f>E9</f>
        <v>02 - Technologie výtahů</v>
      </c>
      <c r="F50" s="382"/>
      <c r="G50" s="382"/>
      <c r="H50" s="382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Strojnická 1430/7, 17000 Praha 7 - Holešovice</v>
      </c>
      <c r="G52" s="39"/>
      <c r="H52" s="39"/>
      <c r="I52" s="32" t="s">
        <v>23</v>
      </c>
      <c r="J52" s="62" t="str">
        <f>IF(J12="","",J12)</f>
        <v>27. 5. 2024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Správa účelových zařízení VŠE v Praze</v>
      </c>
      <c r="G54" s="39"/>
      <c r="H54" s="39"/>
      <c r="I54" s="32" t="s">
        <v>31</v>
      </c>
      <c r="J54" s="35" t="str">
        <f>E21</f>
        <v>Drobný Architects, s.r.o.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>Ing. Jaroslav Stolička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99</v>
      </c>
      <c r="D57" s="134"/>
      <c r="E57" s="134"/>
      <c r="F57" s="134"/>
      <c r="G57" s="134"/>
      <c r="H57" s="134"/>
      <c r="I57" s="134"/>
      <c r="J57" s="135" t="s">
        <v>100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73</v>
      </c>
      <c r="D59" s="39"/>
      <c r="E59" s="39"/>
      <c r="F59" s="39"/>
      <c r="G59" s="39"/>
      <c r="H59" s="39"/>
      <c r="I59" s="39"/>
      <c r="J59" s="80">
        <f>J81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101</v>
      </c>
    </row>
    <row r="60" spans="1:47" s="9" customFormat="1" ht="24.95" customHeight="1">
      <c r="B60" s="137"/>
      <c r="C60" s="138"/>
      <c r="D60" s="139" t="s">
        <v>274</v>
      </c>
      <c r="E60" s="140"/>
      <c r="F60" s="140"/>
      <c r="G60" s="140"/>
      <c r="H60" s="140"/>
      <c r="I60" s="140"/>
      <c r="J60" s="141">
        <f>J82</f>
        <v>0</v>
      </c>
      <c r="K60" s="138"/>
      <c r="L60" s="142"/>
    </row>
    <row r="61" spans="1:47" s="9" customFormat="1" ht="24.95" customHeight="1">
      <c r="B61" s="137"/>
      <c r="C61" s="138"/>
      <c r="D61" s="139" t="s">
        <v>275</v>
      </c>
      <c r="E61" s="140"/>
      <c r="F61" s="140"/>
      <c r="G61" s="140"/>
      <c r="H61" s="140"/>
      <c r="I61" s="140"/>
      <c r="J61" s="141">
        <f>J91</f>
        <v>0</v>
      </c>
      <c r="K61" s="138"/>
      <c r="L61" s="142"/>
    </row>
    <row r="62" spans="1:47" s="2" customFormat="1" ht="21.7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09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6.95" customHeight="1">
      <c r="A63" s="37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109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pans="1:31" s="2" customFormat="1" ht="6.95" customHeight="1">
      <c r="A67" s="37"/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24.95" customHeight="1">
      <c r="A68" s="37"/>
      <c r="B68" s="38"/>
      <c r="C68" s="26" t="s">
        <v>114</v>
      </c>
      <c r="D68" s="39"/>
      <c r="E68" s="39"/>
      <c r="F68" s="39"/>
      <c r="G68" s="39"/>
      <c r="H68" s="39"/>
      <c r="I68" s="39"/>
      <c r="J68" s="39"/>
      <c r="K68" s="39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12" customHeight="1">
      <c r="A70" s="37"/>
      <c r="B70" s="38"/>
      <c r="C70" s="32" t="s">
        <v>16</v>
      </c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16.5" customHeight="1">
      <c r="A71" s="37"/>
      <c r="B71" s="38"/>
      <c r="C71" s="39"/>
      <c r="D71" s="39"/>
      <c r="E71" s="380" t="str">
        <f>E7</f>
        <v>Výměna výtahů Rooseveltova kolej</v>
      </c>
      <c r="F71" s="381"/>
      <c r="G71" s="381"/>
      <c r="H71" s="381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2" customHeight="1">
      <c r="A72" s="37"/>
      <c r="B72" s="38"/>
      <c r="C72" s="32" t="s">
        <v>96</v>
      </c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6.5" customHeight="1">
      <c r="A73" s="37"/>
      <c r="B73" s="38"/>
      <c r="C73" s="39"/>
      <c r="D73" s="39"/>
      <c r="E73" s="333" t="str">
        <f>E9</f>
        <v>02 - Technologie výtahů</v>
      </c>
      <c r="F73" s="382"/>
      <c r="G73" s="382"/>
      <c r="H73" s="382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21</v>
      </c>
      <c r="D75" s="39"/>
      <c r="E75" s="39"/>
      <c r="F75" s="30" t="str">
        <f>F12</f>
        <v>Strojnická 1430/7, 17000 Praha 7 - Holešovice</v>
      </c>
      <c r="G75" s="39"/>
      <c r="H75" s="39"/>
      <c r="I75" s="32" t="s">
        <v>23</v>
      </c>
      <c r="J75" s="62" t="str">
        <f>IF(J12="","",J12)</f>
        <v>27. 5. 2024</v>
      </c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5.7" customHeight="1">
      <c r="A77" s="37"/>
      <c r="B77" s="38"/>
      <c r="C77" s="32" t="s">
        <v>25</v>
      </c>
      <c r="D77" s="39"/>
      <c r="E77" s="39"/>
      <c r="F77" s="30" t="str">
        <f>E15</f>
        <v>Správa účelových zařízení VŠE v Praze</v>
      </c>
      <c r="G77" s="39"/>
      <c r="H77" s="39"/>
      <c r="I77" s="32" t="s">
        <v>31</v>
      </c>
      <c r="J77" s="35" t="str">
        <f>E21</f>
        <v>Drobný Architects, s.r.o.</v>
      </c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5.2" customHeight="1">
      <c r="A78" s="37"/>
      <c r="B78" s="38"/>
      <c r="C78" s="32" t="s">
        <v>29</v>
      </c>
      <c r="D78" s="39"/>
      <c r="E78" s="39"/>
      <c r="F78" s="30" t="str">
        <f>IF(E18="","",E18)</f>
        <v>Vyplň údaj</v>
      </c>
      <c r="G78" s="39"/>
      <c r="H78" s="39"/>
      <c r="I78" s="32" t="s">
        <v>36</v>
      </c>
      <c r="J78" s="35" t="str">
        <f>E24</f>
        <v>Ing. Jaroslav Stolička</v>
      </c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0.3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11" customFormat="1" ht="29.25" customHeight="1">
      <c r="A80" s="149"/>
      <c r="B80" s="150"/>
      <c r="C80" s="151" t="s">
        <v>115</v>
      </c>
      <c r="D80" s="152" t="s">
        <v>60</v>
      </c>
      <c r="E80" s="152" t="s">
        <v>56</v>
      </c>
      <c r="F80" s="152" t="s">
        <v>57</v>
      </c>
      <c r="G80" s="152" t="s">
        <v>116</v>
      </c>
      <c r="H80" s="152" t="s">
        <v>117</v>
      </c>
      <c r="I80" s="152" t="s">
        <v>118</v>
      </c>
      <c r="J80" s="152" t="s">
        <v>100</v>
      </c>
      <c r="K80" s="153" t="s">
        <v>119</v>
      </c>
      <c r="L80" s="154"/>
      <c r="M80" s="71" t="s">
        <v>19</v>
      </c>
      <c r="N80" s="72" t="s">
        <v>45</v>
      </c>
      <c r="O80" s="72" t="s">
        <v>120</v>
      </c>
      <c r="P80" s="72" t="s">
        <v>121</v>
      </c>
      <c r="Q80" s="72" t="s">
        <v>122</v>
      </c>
      <c r="R80" s="72" t="s">
        <v>123</v>
      </c>
      <c r="S80" s="72" t="s">
        <v>124</v>
      </c>
      <c r="T80" s="73" t="s">
        <v>125</v>
      </c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</row>
    <row r="81" spans="1:65" s="2" customFormat="1" ht="22.9" customHeight="1">
      <c r="A81" s="37"/>
      <c r="B81" s="38"/>
      <c r="C81" s="78" t="s">
        <v>126</v>
      </c>
      <c r="D81" s="39"/>
      <c r="E81" s="39"/>
      <c r="F81" s="39"/>
      <c r="G81" s="39"/>
      <c r="H81" s="39"/>
      <c r="I81" s="39"/>
      <c r="J81" s="155">
        <f>BK81</f>
        <v>0</v>
      </c>
      <c r="K81" s="39"/>
      <c r="L81" s="42"/>
      <c r="M81" s="74"/>
      <c r="N81" s="156"/>
      <c r="O81" s="75"/>
      <c r="P81" s="157">
        <f>P82+P91</f>
        <v>0</v>
      </c>
      <c r="Q81" s="75"/>
      <c r="R81" s="157">
        <f>R82+R91</f>
        <v>0</v>
      </c>
      <c r="S81" s="75"/>
      <c r="T81" s="158">
        <f>T82+T91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20" t="s">
        <v>74</v>
      </c>
      <c r="AU81" s="20" t="s">
        <v>101</v>
      </c>
      <c r="BK81" s="159">
        <f>BK82+BK91</f>
        <v>0</v>
      </c>
    </row>
    <row r="82" spans="1:65" s="12" customFormat="1" ht="25.9" customHeight="1">
      <c r="B82" s="160"/>
      <c r="C82" s="161"/>
      <c r="D82" s="162" t="s">
        <v>74</v>
      </c>
      <c r="E82" s="163" t="s">
        <v>276</v>
      </c>
      <c r="F82" s="163" t="s">
        <v>277</v>
      </c>
      <c r="G82" s="161"/>
      <c r="H82" s="161"/>
      <c r="I82" s="164"/>
      <c r="J82" s="165">
        <f>BK82</f>
        <v>0</v>
      </c>
      <c r="K82" s="161"/>
      <c r="L82" s="166"/>
      <c r="M82" s="167"/>
      <c r="N82" s="168"/>
      <c r="O82" s="168"/>
      <c r="P82" s="169">
        <f>SUM(P83:P90)</f>
        <v>0</v>
      </c>
      <c r="Q82" s="168"/>
      <c r="R82" s="169">
        <f>SUM(R83:R90)</f>
        <v>0</v>
      </c>
      <c r="S82" s="168"/>
      <c r="T82" s="170">
        <f>SUM(T83:T90)</f>
        <v>0</v>
      </c>
      <c r="AR82" s="171" t="s">
        <v>83</v>
      </c>
      <c r="AT82" s="172" t="s">
        <v>74</v>
      </c>
      <c r="AU82" s="172" t="s">
        <v>75</v>
      </c>
      <c r="AY82" s="171" t="s">
        <v>129</v>
      </c>
      <c r="BK82" s="173">
        <f>SUM(BK83:BK90)</f>
        <v>0</v>
      </c>
    </row>
    <row r="83" spans="1:65" s="2" customFormat="1" ht="16.5" customHeight="1">
      <c r="A83" s="37"/>
      <c r="B83" s="38"/>
      <c r="C83" s="176" t="s">
        <v>83</v>
      </c>
      <c r="D83" s="176" t="s">
        <v>132</v>
      </c>
      <c r="E83" s="177" t="s">
        <v>278</v>
      </c>
      <c r="F83" s="178" t="s">
        <v>279</v>
      </c>
      <c r="G83" s="179" t="s">
        <v>280</v>
      </c>
      <c r="H83" s="180">
        <v>1</v>
      </c>
      <c r="I83" s="181"/>
      <c r="J83" s="182">
        <f t="shared" ref="J83:J90" si="0">ROUND(I83*H83,2)</f>
        <v>0</v>
      </c>
      <c r="K83" s="178" t="s">
        <v>19</v>
      </c>
      <c r="L83" s="42"/>
      <c r="M83" s="183" t="s">
        <v>19</v>
      </c>
      <c r="N83" s="184" t="s">
        <v>46</v>
      </c>
      <c r="O83" s="67"/>
      <c r="P83" s="185">
        <f t="shared" ref="P83:P90" si="1">O83*H83</f>
        <v>0</v>
      </c>
      <c r="Q83" s="185">
        <v>0</v>
      </c>
      <c r="R83" s="185">
        <f t="shared" ref="R83:R90" si="2">Q83*H83</f>
        <v>0</v>
      </c>
      <c r="S83" s="185">
        <v>0</v>
      </c>
      <c r="T83" s="186">
        <f t="shared" ref="T83:T90" si="3">S83*H83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187" t="s">
        <v>137</v>
      </c>
      <c r="AT83" s="187" t="s">
        <v>132</v>
      </c>
      <c r="AU83" s="187" t="s">
        <v>83</v>
      </c>
      <c r="AY83" s="20" t="s">
        <v>129</v>
      </c>
      <c r="BE83" s="188">
        <f t="shared" ref="BE83:BE90" si="4">IF(N83="základní",J83,0)</f>
        <v>0</v>
      </c>
      <c r="BF83" s="188">
        <f t="shared" ref="BF83:BF90" si="5">IF(N83="snížená",J83,0)</f>
        <v>0</v>
      </c>
      <c r="BG83" s="188">
        <f t="shared" ref="BG83:BG90" si="6">IF(N83="zákl. přenesená",J83,0)</f>
        <v>0</v>
      </c>
      <c r="BH83" s="188">
        <f t="shared" ref="BH83:BH90" si="7">IF(N83="sníž. přenesená",J83,0)</f>
        <v>0</v>
      </c>
      <c r="BI83" s="188">
        <f t="shared" ref="BI83:BI90" si="8">IF(N83="nulová",J83,0)</f>
        <v>0</v>
      </c>
      <c r="BJ83" s="20" t="s">
        <v>83</v>
      </c>
      <c r="BK83" s="188">
        <f t="shared" ref="BK83:BK90" si="9">ROUND(I83*H83,2)</f>
        <v>0</v>
      </c>
      <c r="BL83" s="20" t="s">
        <v>137</v>
      </c>
      <c r="BM83" s="187" t="s">
        <v>85</v>
      </c>
    </row>
    <row r="84" spans="1:65" s="2" customFormat="1" ht="16.5" customHeight="1">
      <c r="A84" s="37"/>
      <c r="B84" s="38"/>
      <c r="C84" s="176" t="s">
        <v>85</v>
      </c>
      <c r="D84" s="176" t="s">
        <v>132</v>
      </c>
      <c r="E84" s="177" t="s">
        <v>281</v>
      </c>
      <c r="F84" s="178" t="s">
        <v>282</v>
      </c>
      <c r="G84" s="179" t="s">
        <v>280</v>
      </c>
      <c r="H84" s="180">
        <v>1</v>
      </c>
      <c r="I84" s="181"/>
      <c r="J84" s="182">
        <f t="shared" si="0"/>
        <v>0</v>
      </c>
      <c r="K84" s="178" t="s">
        <v>19</v>
      </c>
      <c r="L84" s="42"/>
      <c r="M84" s="183" t="s">
        <v>19</v>
      </c>
      <c r="N84" s="184" t="s">
        <v>46</v>
      </c>
      <c r="O84" s="67"/>
      <c r="P84" s="185">
        <f t="shared" si="1"/>
        <v>0</v>
      </c>
      <c r="Q84" s="185">
        <v>0</v>
      </c>
      <c r="R84" s="185">
        <f t="shared" si="2"/>
        <v>0</v>
      </c>
      <c r="S84" s="185">
        <v>0</v>
      </c>
      <c r="T84" s="186">
        <f t="shared" si="3"/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187" t="s">
        <v>137</v>
      </c>
      <c r="AT84" s="187" t="s">
        <v>132</v>
      </c>
      <c r="AU84" s="187" t="s">
        <v>83</v>
      </c>
      <c r="AY84" s="20" t="s">
        <v>129</v>
      </c>
      <c r="BE84" s="188">
        <f t="shared" si="4"/>
        <v>0</v>
      </c>
      <c r="BF84" s="188">
        <f t="shared" si="5"/>
        <v>0</v>
      </c>
      <c r="BG84" s="188">
        <f t="shared" si="6"/>
        <v>0</v>
      </c>
      <c r="BH84" s="188">
        <f t="shared" si="7"/>
        <v>0</v>
      </c>
      <c r="BI84" s="188">
        <f t="shared" si="8"/>
        <v>0</v>
      </c>
      <c r="BJ84" s="20" t="s">
        <v>83</v>
      </c>
      <c r="BK84" s="188">
        <f t="shared" si="9"/>
        <v>0</v>
      </c>
      <c r="BL84" s="20" t="s">
        <v>137</v>
      </c>
      <c r="BM84" s="187" t="s">
        <v>137</v>
      </c>
    </row>
    <row r="85" spans="1:65" s="2" customFormat="1" ht="24.2" customHeight="1">
      <c r="A85" s="37"/>
      <c r="B85" s="38"/>
      <c r="C85" s="176" t="s">
        <v>130</v>
      </c>
      <c r="D85" s="176" t="s">
        <v>132</v>
      </c>
      <c r="E85" s="177" t="s">
        <v>283</v>
      </c>
      <c r="F85" s="178" t="s">
        <v>284</v>
      </c>
      <c r="G85" s="179" t="s">
        <v>280</v>
      </c>
      <c r="H85" s="180">
        <v>1</v>
      </c>
      <c r="I85" s="181"/>
      <c r="J85" s="182">
        <f t="shared" si="0"/>
        <v>0</v>
      </c>
      <c r="K85" s="178" t="s">
        <v>19</v>
      </c>
      <c r="L85" s="42"/>
      <c r="M85" s="183" t="s">
        <v>19</v>
      </c>
      <c r="N85" s="184" t="s">
        <v>46</v>
      </c>
      <c r="O85" s="67"/>
      <c r="P85" s="185">
        <f t="shared" si="1"/>
        <v>0</v>
      </c>
      <c r="Q85" s="185">
        <v>0</v>
      </c>
      <c r="R85" s="185">
        <f t="shared" si="2"/>
        <v>0</v>
      </c>
      <c r="S85" s="185">
        <v>0</v>
      </c>
      <c r="T85" s="186">
        <f t="shared" si="3"/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187" t="s">
        <v>137</v>
      </c>
      <c r="AT85" s="187" t="s">
        <v>132</v>
      </c>
      <c r="AU85" s="187" t="s">
        <v>83</v>
      </c>
      <c r="AY85" s="20" t="s">
        <v>129</v>
      </c>
      <c r="BE85" s="188">
        <f t="shared" si="4"/>
        <v>0</v>
      </c>
      <c r="BF85" s="188">
        <f t="shared" si="5"/>
        <v>0</v>
      </c>
      <c r="BG85" s="188">
        <f t="shared" si="6"/>
        <v>0</v>
      </c>
      <c r="BH85" s="188">
        <f t="shared" si="7"/>
        <v>0</v>
      </c>
      <c r="BI85" s="188">
        <f t="shared" si="8"/>
        <v>0</v>
      </c>
      <c r="BJ85" s="20" t="s">
        <v>83</v>
      </c>
      <c r="BK85" s="188">
        <f t="shared" si="9"/>
        <v>0</v>
      </c>
      <c r="BL85" s="20" t="s">
        <v>137</v>
      </c>
      <c r="BM85" s="187" t="s">
        <v>150</v>
      </c>
    </row>
    <row r="86" spans="1:65" s="2" customFormat="1" ht="16.5" customHeight="1">
      <c r="A86" s="37"/>
      <c r="B86" s="38"/>
      <c r="C86" s="176" t="s">
        <v>137</v>
      </c>
      <c r="D86" s="176" t="s">
        <v>132</v>
      </c>
      <c r="E86" s="177" t="s">
        <v>285</v>
      </c>
      <c r="F86" s="178" t="s">
        <v>286</v>
      </c>
      <c r="G86" s="179" t="s">
        <v>280</v>
      </c>
      <c r="H86" s="180">
        <v>8</v>
      </c>
      <c r="I86" s="181"/>
      <c r="J86" s="182">
        <f t="shared" si="0"/>
        <v>0</v>
      </c>
      <c r="K86" s="178" t="s">
        <v>19</v>
      </c>
      <c r="L86" s="42"/>
      <c r="M86" s="183" t="s">
        <v>19</v>
      </c>
      <c r="N86" s="184" t="s">
        <v>46</v>
      </c>
      <c r="O86" s="67"/>
      <c r="P86" s="185">
        <f t="shared" si="1"/>
        <v>0</v>
      </c>
      <c r="Q86" s="185">
        <v>0</v>
      </c>
      <c r="R86" s="185">
        <f t="shared" si="2"/>
        <v>0</v>
      </c>
      <c r="S86" s="185">
        <v>0</v>
      </c>
      <c r="T86" s="186">
        <f t="shared" si="3"/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7" t="s">
        <v>137</v>
      </c>
      <c r="AT86" s="187" t="s">
        <v>132</v>
      </c>
      <c r="AU86" s="187" t="s">
        <v>83</v>
      </c>
      <c r="AY86" s="20" t="s">
        <v>129</v>
      </c>
      <c r="BE86" s="188">
        <f t="shared" si="4"/>
        <v>0</v>
      </c>
      <c r="BF86" s="188">
        <f t="shared" si="5"/>
        <v>0</v>
      </c>
      <c r="BG86" s="188">
        <f t="shared" si="6"/>
        <v>0</v>
      </c>
      <c r="BH86" s="188">
        <f t="shared" si="7"/>
        <v>0</v>
      </c>
      <c r="BI86" s="188">
        <f t="shared" si="8"/>
        <v>0</v>
      </c>
      <c r="BJ86" s="20" t="s">
        <v>83</v>
      </c>
      <c r="BK86" s="188">
        <f t="shared" si="9"/>
        <v>0</v>
      </c>
      <c r="BL86" s="20" t="s">
        <v>137</v>
      </c>
      <c r="BM86" s="187" t="s">
        <v>199</v>
      </c>
    </row>
    <row r="87" spans="1:65" s="2" customFormat="1" ht="16.5" customHeight="1">
      <c r="A87" s="37"/>
      <c r="B87" s="38"/>
      <c r="C87" s="176" t="s">
        <v>169</v>
      </c>
      <c r="D87" s="176" t="s">
        <v>132</v>
      </c>
      <c r="E87" s="177" t="s">
        <v>287</v>
      </c>
      <c r="F87" s="178" t="s">
        <v>288</v>
      </c>
      <c r="G87" s="179" t="s">
        <v>280</v>
      </c>
      <c r="H87" s="180">
        <v>1</v>
      </c>
      <c r="I87" s="181"/>
      <c r="J87" s="182">
        <f t="shared" si="0"/>
        <v>0</v>
      </c>
      <c r="K87" s="178" t="s">
        <v>19</v>
      </c>
      <c r="L87" s="42"/>
      <c r="M87" s="183" t="s">
        <v>19</v>
      </c>
      <c r="N87" s="184" t="s">
        <v>46</v>
      </c>
      <c r="O87" s="67"/>
      <c r="P87" s="185">
        <f t="shared" si="1"/>
        <v>0</v>
      </c>
      <c r="Q87" s="185">
        <v>0</v>
      </c>
      <c r="R87" s="185">
        <f t="shared" si="2"/>
        <v>0</v>
      </c>
      <c r="S87" s="185">
        <v>0</v>
      </c>
      <c r="T87" s="186">
        <f t="shared" si="3"/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7" t="s">
        <v>137</v>
      </c>
      <c r="AT87" s="187" t="s">
        <v>132</v>
      </c>
      <c r="AU87" s="187" t="s">
        <v>83</v>
      </c>
      <c r="AY87" s="20" t="s">
        <v>129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20" t="s">
        <v>83</v>
      </c>
      <c r="BK87" s="188">
        <f t="shared" si="9"/>
        <v>0</v>
      </c>
      <c r="BL87" s="20" t="s">
        <v>137</v>
      </c>
      <c r="BM87" s="187" t="s">
        <v>212</v>
      </c>
    </row>
    <row r="88" spans="1:65" s="2" customFormat="1" ht="16.5" customHeight="1">
      <c r="A88" s="37"/>
      <c r="B88" s="38"/>
      <c r="C88" s="176" t="s">
        <v>150</v>
      </c>
      <c r="D88" s="176" t="s">
        <v>132</v>
      </c>
      <c r="E88" s="177" t="s">
        <v>289</v>
      </c>
      <c r="F88" s="178" t="s">
        <v>290</v>
      </c>
      <c r="G88" s="179" t="s">
        <v>280</v>
      </c>
      <c r="H88" s="180">
        <v>1</v>
      </c>
      <c r="I88" s="181"/>
      <c r="J88" s="182">
        <f t="shared" si="0"/>
        <v>0</v>
      </c>
      <c r="K88" s="178" t="s">
        <v>19</v>
      </c>
      <c r="L88" s="42"/>
      <c r="M88" s="183" t="s">
        <v>19</v>
      </c>
      <c r="N88" s="184" t="s">
        <v>46</v>
      </c>
      <c r="O88" s="67"/>
      <c r="P88" s="185">
        <f t="shared" si="1"/>
        <v>0</v>
      </c>
      <c r="Q88" s="185">
        <v>0</v>
      </c>
      <c r="R88" s="185">
        <f t="shared" si="2"/>
        <v>0</v>
      </c>
      <c r="S88" s="185">
        <v>0</v>
      </c>
      <c r="T88" s="186">
        <f t="shared" si="3"/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7" t="s">
        <v>137</v>
      </c>
      <c r="AT88" s="187" t="s">
        <v>132</v>
      </c>
      <c r="AU88" s="187" t="s">
        <v>83</v>
      </c>
      <c r="AY88" s="20" t="s">
        <v>129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20" t="s">
        <v>83</v>
      </c>
      <c r="BK88" s="188">
        <f t="shared" si="9"/>
        <v>0</v>
      </c>
      <c r="BL88" s="20" t="s">
        <v>137</v>
      </c>
      <c r="BM88" s="187" t="s">
        <v>8</v>
      </c>
    </row>
    <row r="89" spans="1:65" s="2" customFormat="1" ht="16.5" customHeight="1">
      <c r="A89" s="37"/>
      <c r="B89" s="38"/>
      <c r="C89" s="176" t="s">
        <v>186</v>
      </c>
      <c r="D89" s="176" t="s">
        <v>132</v>
      </c>
      <c r="E89" s="177" t="s">
        <v>291</v>
      </c>
      <c r="F89" s="178" t="s">
        <v>292</v>
      </c>
      <c r="G89" s="179" t="s">
        <v>280</v>
      </c>
      <c r="H89" s="180">
        <v>1</v>
      </c>
      <c r="I89" s="181"/>
      <c r="J89" s="182">
        <f t="shared" si="0"/>
        <v>0</v>
      </c>
      <c r="K89" s="178" t="s">
        <v>19</v>
      </c>
      <c r="L89" s="42"/>
      <c r="M89" s="183" t="s">
        <v>19</v>
      </c>
      <c r="N89" s="184" t="s">
        <v>46</v>
      </c>
      <c r="O89" s="67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137</v>
      </c>
      <c r="AT89" s="187" t="s">
        <v>132</v>
      </c>
      <c r="AU89" s="187" t="s">
        <v>83</v>
      </c>
      <c r="AY89" s="20" t="s">
        <v>129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20" t="s">
        <v>83</v>
      </c>
      <c r="BK89" s="188">
        <f t="shared" si="9"/>
        <v>0</v>
      </c>
      <c r="BL89" s="20" t="s">
        <v>137</v>
      </c>
      <c r="BM89" s="187" t="s">
        <v>232</v>
      </c>
    </row>
    <row r="90" spans="1:65" s="2" customFormat="1" ht="16.5" customHeight="1">
      <c r="A90" s="37"/>
      <c r="B90" s="38"/>
      <c r="C90" s="176" t="s">
        <v>199</v>
      </c>
      <c r="D90" s="176" t="s">
        <v>132</v>
      </c>
      <c r="E90" s="177" t="s">
        <v>293</v>
      </c>
      <c r="F90" s="178" t="s">
        <v>294</v>
      </c>
      <c r="G90" s="179" t="s">
        <v>280</v>
      </c>
      <c r="H90" s="180">
        <v>1</v>
      </c>
      <c r="I90" s="181"/>
      <c r="J90" s="182">
        <f t="shared" si="0"/>
        <v>0</v>
      </c>
      <c r="K90" s="178" t="s">
        <v>19</v>
      </c>
      <c r="L90" s="42"/>
      <c r="M90" s="183" t="s">
        <v>19</v>
      </c>
      <c r="N90" s="184" t="s">
        <v>46</v>
      </c>
      <c r="O90" s="67"/>
      <c r="P90" s="185">
        <f t="shared" si="1"/>
        <v>0</v>
      </c>
      <c r="Q90" s="185">
        <v>0</v>
      </c>
      <c r="R90" s="185">
        <f t="shared" si="2"/>
        <v>0</v>
      </c>
      <c r="S90" s="185">
        <v>0</v>
      </c>
      <c r="T90" s="186">
        <f t="shared" si="3"/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137</v>
      </c>
      <c r="AT90" s="187" t="s">
        <v>132</v>
      </c>
      <c r="AU90" s="187" t="s">
        <v>83</v>
      </c>
      <c r="AY90" s="20" t="s">
        <v>129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20" t="s">
        <v>83</v>
      </c>
      <c r="BK90" s="188">
        <f t="shared" si="9"/>
        <v>0</v>
      </c>
      <c r="BL90" s="20" t="s">
        <v>137</v>
      </c>
      <c r="BM90" s="187" t="s">
        <v>245</v>
      </c>
    </row>
    <row r="91" spans="1:65" s="12" customFormat="1" ht="25.9" customHeight="1">
      <c r="B91" s="160"/>
      <c r="C91" s="161"/>
      <c r="D91" s="162" t="s">
        <v>74</v>
      </c>
      <c r="E91" s="163" t="s">
        <v>295</v>
      </c>
      <c r="F91" s="163" t="s">
        <v>296</v>
      </c>
      <c r="G91" s="161"/>
      <c r="H91" s="161"/>
      <c r="I91" s="164"/>
      <c r="J91" s="165">
        <f>BK91</f>
        <v>0</v>
      </c>
      <c r="K91" s="161"/>
      <c r="L91" s="166"/>
      <c r="M91" s="167"/>
      <c r="N91" s="168"/>
      <c r="O91" s="168"/>
      <c r="P91" s="169">
        <f>SUM(P92:P99)</f>
        <v>0</v>
      </c>
      <c r="Q91" s="168"/>
      <c r="R91" s="169">
        <f>SUM(R92:R99)</f>
        <v>0</v>
      </c>
      <c r="S91" s="168"/>
      <c r="T91" s="170">
        <f>SUM(T92:T99)</f>
        <v>0</v>
      </c>
      <c r="AR91" s="171" t="s">
        <v>83</v>
      </c>
      <c r="AT91" s="172" t="s">
        <v>74</v>
      </c>
      <c r="AU91" s="172" t="s">
        <v>75</v>
      </c>
      <c r="AY91" s="171" t="s">
        <v>129</v>
      </c>
      <c r="BK91" s="173">
        <f>SUM(BK92:BK99)</f>
        <v>0</v>
      </c>
    </row>
    <row r="92" spans="1:65" s="2" customFormat="1" ht="16.5" customHeight="1">
      <c r="A92" s="37"/>
      <c r="B92" s="38"/>
      <c r="C92" s="176" t="s">
        <v>174</v>
      </c>
      <c r="D92" s="176" t="s">
        <v>132</v>
      </c>
      <c r="E92" s="177" t="s">
        <v>297</v>
      </c>
      <c r="F92" s="178" t="s">
        <v>279</v>
      </c>
      <c r="G92" s="179" t="s">
        <v>280</v>
      </c>
      <c r="H92" s="180">
        <v>1</v>
      </c>
      <c r="I92" s="181"/>
      <c r="J92" s="182">
        <f t="shared" ref="J92:J99" si="10">ROUND(I92*H92,2)</f>
        <v>0</v>
      </c>
      <c r="K92" s="178" t="s">
        <v>19</v>
      </c>
      <c r="L92" s="42"/>
      <c r="M92" s="183" t="s">
        <v>19</v>
      </c>
      <c r="N92" s="184" t="s">
        <v>46</v>
      </c>
      <c r="O92" s="67"/>
      <c r="P92" s="185">
        <f t="shared" ref="P92:P99" si="11">O92*H92</f>
        <v>0</v>
      </c>
      <c r="Q92" s="185">
        <v>0</v>
      </c>
      <c r="R92" s="185">
        <f t="shared" ref="R92:R99" si="12">Q92*H92</f>
        <v>0</v>
      </c>
      <c r="S92" s="185">
        <v>0</v>
      </c>
      <c r="T92" s="186">
        <f t="shared" ref="T92:T99" si="13"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7" t="s">
        <v>137</v>
      </c>
      <c r="AT92" s="187" t="s">
        <v>132</v>
      </c>
      <c r="AU92" s="187" t="s">
        <v>83</v>
      </c>
      <c r="AY92" s="20" t="s">
        <v>129</v>
      </c>
      <c r="BE92" s="188">
        <f t="shared" ref="BE92:BE99" si="14">IF(N92="základní",J92,0)</f>
        <v>0</v>
      </c>
      <c r="BF92" s="188">
        <f t="shared" ref="BF92:BF99" si="15">IF(N92="snížená",J92,0)</f>
        <v>0</v>
      </c>
      <c r="BG92" s="188">
        <f t="shared" ref="BG92:BG99" si="16">IF(N92="zákl. přenesená",J92,0)</f>
        <v>0</v>
      </c>
      <c r="BH92" s="188">
        <f t="shared" ref="BH92:BH99" si="17">IF(N92="sníž. přenesená",J92,0)</f>
        <v>0</v>
      </c>
      <c r="BI92" s="188">
        <f t="shared" ref="BI92:BI99" si="18">IF(N92="nulová",J92,0)</f>
        <v>0</v>
      </c>
      <c r="BJ92" s="20" t="s">
        <v>83</v>
      </c>
      <c r="BK92" s="188">
        <f t="shared" ref="BK92:BK99" si="19">ROUND(I92*H92,2)</f>
        <v>0</v>
      </c>
      <c r="BL92" s="20" t="s">
        <v>137</v>
      </c>
      <c r="BM92" s="187" t="s">
        <v>258</v>
      </c>
    </row>
    <row r="93" spans="1:65" s="2" customFormat="1" ht="16.5" customHeight="1">
      <c r="A93" s="37"/>
      <c r="B93" s="38"/>
      <c r="C93" s="176" t="s">
        <v>212</v>
      </c>
      <c r="D93" s="176" t="s">
        <v>132</v>
      </c>
      <c r="E93" s="177" t="s">
        <v>298</v>
      </c>
      <c r="F93" s="178" t="s">
        <v>282</v>
      </c>
      <c r="G93" s="179" t="s">
        <v>280</v>
      </c>
      <c r="H93" s="180">
        <v>1</v>
      </c>
      <c r="I93" s="181"/>
      <c r="J93" s="182">
        <f t="shared" si="10"/>
        <v>0</v>
      </c>
      <c r="K93" s="178" t="s">
        <v>19</v>
      </c>
      <c r="L93" s="42"/>
      <c r="M93" s="183" t="s">
        <v>19</v>
      </c>
      <c r="N93" s="184" t="s">
        <v>46</v>
      </c>
      <c r="O93" s="67"/>
      <c r="P93" s="185">
        <f t="shared" si="11"/>
        <v>0</v>
      </c>
      <c r="Q93" s="185">
        <v>0</v>
      </c>
      <c r="R93" s="185">
        <f t="shared" si="12"/>
        <v>0</v>
      </c>
      <c r="S93" s="185">
        <v>0</v>
      </c>
      <c r="T93" s="186">
        <f t="shared" si="1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137</v>
      </c>
      <c r="AT93" s="187" t="s">
        <v>132</v>
      </c>
      <c r="AU93" s="187" t="s">
        <v>83</v>
      </c>
      <c r="AY93" s="20" t="s">
        <v>129</v>
      </c>
      <c r="BE93" s="188">
        <f t="shared" si="14"/>
        <v>0</v>
      </c>
      <c r="BF93" s="188">
        <f t="shared" si="15"/>
        <v>0</v>
      </c>
      <c r="BG93" s="188">
        <f t="shared" si="16"/>
        <v>0</v>
      </c>
      <c r="BH93" s="188">
        <f t="shared" si="17"/>
        <v>0</v>
      </c>
      <c r="BI93" s="188">
        <f t="shared" si="18"/>
        <v>0</v>
      </c>
      <c r="BJ93" s="20" t="s">
        <v>83</v>
      </c>
      <c r="BK93" s="188">
        <f t="shared" si="19"/>
        <v>0</v>
      </c>
      <c r="BL93" s="20" t="s">
        <v>137</v>
      </c>
      <c r="BM93" s="187" t="s">
        <v>268</v>
      </c>
    </row>
    <row r="94" spans="1:65" s="2" customFormat="1" ht="24.2" customHeight="1">
      <c r="A94" s="37"/>
      <c r="B94" s="38"/>
      <c r="C94" s="176" t="s">
        <v>218</v>
      </c>
      <c r="D94" s="176" t="s">
        <v>132</v>
      </c>
      <c r="E94" s="177" t="s">
        <v>299</v>
      </c>
      <c r="F94" s="178" t="s">
        <v>300</v>
      </c>
      <c r="G94" s="179" t="s">
        <v>280</v>
      </c>
      <c r="H94" s="180">
        <v>1</v>
      </c>
      <c r="I94" s="181"/>
      <c r="J94" s="182">
        <f t="shared" si="10"/>
        <v>0</v>
      </c>
      <c r="K94" s="178" t="s">
        <v>19</v>
      </c>
      <c r="L94" s="42"/>
      <c r="M94" s="183" t="s">
        <v>19</v>
      </c>
      <c r="N94" s="184" t="s">
        <v>46</v>
      </c>
      <c r="O94" s="67"/>
      <c r="P94" s="185">
        <f t="shared" si="11"/>
        <v>0</v>
      </c>
      <c r="Q94" s="185">
        <v>0</v>
      </c>
      <c r="R94" s="185">
        <f t="shared" si="12"/>
        <v>0</v>
      </c>
      <c r="S94" s="185">
        <v>0</v>
      </c>
      <c r="T94" s="186">
        <f t="shared" si="1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137</v>
      </c>
      <c r="AT94" s="187" t="s">
        <v>132</v>
      </c>
      <c r="AU94" s="187" t="s">
        <v>83</v>
      </c>
      <c r="AY94" s="20" t="s">
        <v>129</v>
      </c>
      <c r="BE94" s="188">
        <f t="shared" si="14"/>
        <v>0</v>
      </c>
      <c r="BF94" s="188">
        <f t="shared" si="15"/>
        <v>0</v>
      </c>
      <c r="BG94" s="188">
        <f t="shared" si="16"/>
        <v>0</v>
      </c>
      <c r="BH94" s="188">
        <f t="shared" si="17"/>
        <v>0</v>
      </c>
      <c r="BI94" s="188">
        <f t="shared" si="18"/>
        <v>0</v>
      </c>
      <c r="BJ94" s="20" t="s">
        <v>83</v>
      </c>
      <c r="BK94" s="188">
        <f t="shared" si="19"/>
        <v>0</v>
      </c>
      <c r="BL94" s="20" t="s">
        <v>137</v>
      </c>
      <c r="BM94" s="187" t="s">
        <v>301</v>
      </c>
    </row>
    <row r="95" spans="1:65" s="2" customFormat="1" ht="16.5" customHeight="1">
      <c r="A95" s="37"/>
      <c r="B95" s="38"/>
      <c r="C95" s="176" t="s">
        <v>8</v>
      </c>
      <c r="D95" s="176" t="s">
        <v>132</v>
      </c>
      <c r="E95" s="177" t="s">
        <v>302</v>
      </c>
      <c r="F95" s="178" t="s">
        <v>286</v>
      </c>
      <c r="G95" s="179" t="s">
        <v>280</v>
      </c>
      <c r="H95" s="180">
        <v>8</v>
      </c>
      <c r="I95" s="181"/>
      <c r="J95" s="182">
        <f t="shared" si="10"/>
        <v>0</v>
      </c>
      <c r="K95" s="178" t="s">
        <v>19</v>
      </c>
      <c r="L95" s="42"/>
      <c r="M95" s="183" t="s">
        <v>19</v>
      </c>
      <c r="N95" s="184" t="s">
        <v>46</v>
      </c>
      <c r="O95" s="67"/>
      <c r="P95" s="185">
        <f t="shared" si="11"/>
        <v>0</v>
      </c>
      <c r="Q95" s="185">
        <v>0</v>
      </c>
      <c r="R95" s="185">
        <f t="shared" si="12"/>
        <v>0</v>
      </c>
      <c r="S95" s="185">
        <v>0</v>
      </c>
      <c r="T95" s="186">
        <f t="shared" si="1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137</v>
      </c>
      <c r="AT95" s="187" t="s">
        <v>132</v>
      </c>
      <c r="AU95" s="187" t="s">
        <v>83</v>
      </c>
      <c r="AY95" s="20" t="s">
        <v>129</v>
      </c>
      <c r="BE95" s="188">
        <f t="shared" si="14"/>
        <v>0</v>
      </c>
      <c r="BF95" s="188">
        <f t="shared" si="15"/>
        <v>0</v>
      </c>
      <c r="BG95" s="188">
        <f t="shared" si="16"/>
        <v>0</v>
      </c>
      <c r="BH95" s="188">
        <f t="shared" si="17"/>
        <v>0</v>
      </c>
      <c r="BI95" s="188">
        <f t="shared" si="18"/>
        <v>0</v>
      </c>
      <c r="BJ95" s="20" t="s">
        <v>83</v>
      </c>
      <c r="BK95" s="188">
        <f t="shared" si="19"/>
        <v>0</v>
      </c>
      <c r="BL95" s="20" t="s">
        <v>137</v>
      </c>
      <c r="BM95" s="187" t="s">
        <v>303</v>
      </c>
    </row>
    <row r="96" spans="1:65" s="2" customFormat="1" ht="16.5" customHeight="1">
      <c r="A96" s="37"/>
      <c r="B96" s="38"/>
      <c r="C96" s="176" t="s">
        <v>227</v>
      </c>
      <c r="D96" s="176" t="s">
        <v>132</v>
      </c>
      <c r="E96" s="177" t="s">
        <v>304</v>
      </c>
      <c r="F96" s="178" t="s">
        <v>305</v>
      </c>
      <c r="G96" s="179" t="s">
        <v>280</v>
      </c>
      <c r="H96" s="180">
        <v>1</v>
      </c>
      <c r="I96" s="181"/>
      <c r="J96" s="182">
        <f t="shared" si="10"/>
        <v>0</v>
      </c>
      <c r="K96" s="178" t="s">
        <v>19</v>
      </c>
      <c r="L96" s="42"/>
      <c r="M96" s="183" t="s">
        <v>19</v>
      </c>
      <c r="N96" s="184" t="s">
        <v>46</v>
      </c>
      <c r="O96" s="67"/>
      <c r="P96" s="185">
        <f t="shared" si="11"/>
        <v>0</v>
      </c>
      <c r="Q96" s="185">
        <v>0</v>
      </c>
      <c r="R96" s="185">
        <f t="shared" si="12"/>
        <v>0</v>
      </c>
      <c r="S96" s="185">
        <v>0</v>
      </c>
      <c r="T96" s="186">
        <f t="shared" si="1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137</v>
      </c>
      <c r="AT96" s="187" t="s">
        <v>132</v>
      </c>
      <c r="AU96" s="187" t="s">
        <v>83</v>
      </c>
      <c r="AY96" s="20" t="s">
        <v>129</v>
      </c>
      <c r="BE96" s="188">
        <f t="shared" si="14"/>
        <v>0</v>
      </c>
      <c r="BF96" s="188">
        <f t="shared" si="15"/>
        <v>0</v>
      </c>
      <c r="BG96" s="188">
        <f t="shared" si="16"/>
        <v>0</v>
      </c>
      <c r="BH96" s="188">
        <f t="shared" si="17"/>
        <v>0</v>
      </c>
      <c r="BI96" s="188">
        <f t="shared" si="18"/>
        <v>0</v>
      </c>
      <c r="BJ96" s="20" t="s">
        <v>83</v>
      </c>
      <c r="BK96" s="188">
        <f t="shared" si="19"/>
        <v>0</v>
      </c>
      <c r="BL96" s="20" t="s">
        <v>137</v>
      </c>
      <c r="BM96" s="187" t="s">
        <v>306</v>
      </c>
    </row>
    <row r="97" spans="1:65" s="2" customFormat="1" ht="16.5" customHeight="1">
      <c r="A97" s="37"/>
      <c r="B97" s="38"/>
      <c r="C97" s="176" t="s">
        <v>232</v>
      </c>
      <c r="D97" s="176" t="s">
        <v>132</v>
      </c>
      <c r="E97" s="177" t="s">
        <v>289</v>
      </c>
      <c r="F97" s="178" t="s">
        <v>290</v>
      </c>
      <c r="G97" s="179" t="s">
        <v>280</v>
      </c>
      <c r="H97" s="180">
        <v>1</v>
      </c>
      <c r="I97" s="181"/>
      <c r="J97" s="182">
        <f t="shared" si="10"/>
        <v>0</v>
      </c>
      <c r="K97" s="178" t="s">
        <v>19</v>
      </c>
      <c r="L97" s="42"/>
      <c r="M97" s="183" t="s">
        <v>19</v>
      </c>
      <c r="N97" s="184" t="s">
        <v>46</v>
      </c>
      <c r="O97" s="67"/>
      <c r="P97" s="185">
        <f t="shared" si="11"/>
        <v>0</v>
      </c>
      <c r="Q97" s="185">
        <v>0</v>
      </c>
      <c r="R97" s="185">
        <f t="shared" si="12"/>
        <v>0</v>
      </c>
      <c r="S97" s="185">
        <v>0</v>
      </c>
      <c r="T97" s="186">
        <f t="shared" si="1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137</v>
      </c>
      <c r="AT97" s="187" t="s">
        <v>132</v>
      </c>
      <c r="AU97" s="187" t="s">
        <v>83</v>
      </c>
      <c r="AY97" s="20" t="s">
        <v>129</v>
      </c>
      <c r="BE97" s="188">
        <f t="shared" si="14"/>
        <v>0</v>
      </c>
      <c r="BF97" s="188">
        <f t="shared" si="15"/>
        <v>0</v>
      </c>
      <c r="BG97" s="188">
        <f t="shared" si="16"/>
        <v>0</v>
      </c>
      <c r="BH97" s="188">
        <f t="shared" si="17"/>
        <v>0</v>
      </c>
      <c r="BI97" s="188">
        <f t="shared" si="18"/>
        <v>0</v>
      </c>
      <c r="BJ97" s="20" t="s">
        <v>83</v>
      </c>
      <c r="BK97" s="188">
        <f t="shared" si="19"/>
        <v>0</v>
      </c>
      <c r="BL97" s="20" t="s">
        <v>137</v>
      </c>
      <c r="BM97" s="187" t="s">
        <v>307</v>
      </c>
    </row>
    <row r="98" spans="1:65" s="2" customFormat="1" ht="16.5" customHeight="1">
      <c r="A98" s="37"/>
      <c r="B98" s="38"/>
      <c r="C98" s="176" t="s">
        <v>238</v>
      </c>
      <c r="D98" s="176" t="s">
        <v>132</v>
      </c>
      <c r="E98" s="177" t="s">
        <v>291</v>
      </c>
      <c r="F98" s="178" t="s">
        <v>292</v>
      </c>
      <c r="G98" s="179" t="s">
        <v>280</v>
      </c>
      <c r="H98" s="180">
        <v>1</v>
      </c>
      <c r="I98" s="181"/>
      <c r="J98" s="182">
        <f t="shared" si="10"/>
        <v>0</v>
      </c>
      <c r="K98" s="178" t="s">
        <v>19</v>
      </c>
      <c r="L98" s="42"/>
      <c r="M98" s="183" t="s">
        <v>19</v>
      </c>
      <c r="N98" s="184" t="s">
        <v>46</v>
      </c>
      <c r="O98" s="67"/>
      <c r="P98" s="185">
        <f t="shared" si="11"/>
        <v>0</v>
      </c>
      <c r="Q98" s="185">
        <v>0</v>
      </c>
      <c r="R98" s="185">
        <f t="shared" si="12"/>
        <v>0</v>
      </c>
      <c r="S98" s="185">
        <v>0</v>
      </c>
      <c r="T98" s="186">
        <f t="shared" si="1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137</v>
      </c>
      <c r="AT98" s="187" t="s">
        <v>132</v>
      </c>
      <c r="AU98" s="187" t="s">
        <v>83</v>
      </c>
      <c r="AY98" s="20" t="s">
        <v>129</v>
      </c>
      <c r="BE98" s="188">
        <f t="shared" si="14"/>
        <v>0</v>
      </c>
      <c r="BF98" s="188">
        <f t="shared" si="15"/>
        <v>0</v>
      </c>
      <c r="BG98" s="188">
        <f t="shared" si="16"/>
        <v>0</v>
      </c>
      <c r="BH98" s="188">
        <f t="shared" si="17"/>
        <v>0</v>
      </c>
      <c r="BI98" s="188">
        <f t="shared" si="18"/>
        <v>0</v>
      </c>
      <c r="BJ98" s="20" t="s">
        <v>83</v>
      </c>
      <c r="BK98" s="188">
        <f t="shared" si="19"/>
        <v>0</v>
      </c>
      <c r="BL98" s="20" t="s">
        <v>137</v>
      </c>
      <c r="BM98" s="187" t="s">
        <v>308</v>
      </c>
    </row>
    <row r="99" spans="1:65" s="2" customFormat="1" ht="16.5" customHeight="1">
      <c r="A99" s="37"/>
      <c r="B99" s="38"/>
      <c r="C99" s="176" t="s">
        <v>245</v>
      </c>
      <c r="D99" s="176" t="s">
        <v>132</v>
      </c>
      <c r="E99" s="177" t="s">
        <v>293</v>
      </c>
      <c r="F99" s="178" t="s">
        <v>294</v>
      </c>
      <c r="G99" s="179" t="s">
        <v>280</v>
      </c>
      <c r="H99" s="180">
        <v>1</v>
      </c>
      <c r="I99" s="181"/>
      <c r="J99" s="182">
        <f t="shared" si="10"/>
        <v>0</v>
      </c>
      <c r="K99" s="178" t="s">
        <v>19</v>
      </c>
      <c r="L99" s="42"/>
      <c r="M99" s="241" t="s">
        <v>19</v>
      </c>
      <c r="N99" s="242" t="s">
        <v>46</v>
      </c>
      <c r="O99" s="243"/>
      <c r="P99" s="244">
        <f t="shared" si="11"/>
        <v>0</v>
      </c>
      <c r="Q99" s="244">
        <v>0</v>
      </c>
      <c r="R99" s="244">
        <f t="shared" si="12"/>
        <v>0</v>
      </c>
      <c r="S99" s="244">
        <v>0</v>
      </c>
      <c r="T99" s="245">
        <f t="shared" si="1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137</v>
      </c>
      <c r="AT99" s="187" t="s">
        <v>132</v>
      </c>
      <c r="AU99" s="187" t="s">
        <v>83</v>
      </c>
      <c r="AY99" s="20" t="s">
        <v>129</v>
      </c>
      <c r="BE99" s="188">
        <f t="shared" si="14"/>
        <v>0</v>
      </c>
      <c r="BF99" s="188">
        <f t="shared" si="15"/>
        <v>0</v>
      </c>
      <c r="BG99" s="188">
        <f t="shared" si="16"/>
        <v>0</v>
      </c>
      <c r="BH99" s="188">
        <f t="shared" si="17"/>
        <v>0</v>
      </c>
      <c r="BI99" s="188">
        <f t="shared" si="18"/>
        <v>0</v>
      </c>
      <c r="BJ99" s="20" t="s">
        <v>83</v>
      </c>
      <c r="BK99" s="188">
        <f t="shared" si="19"/>
        <v>0</v>
      </c>
      <c r="BL99" s="20" t="s">
        <v>137</v>
      </c>
      <c r="BM99" s="187" t="s">
        <v>309</v>
      </c>
    </row>
    <row r="100" spans="1:65" s="2" customFormat="1" ht="6.95" customHeight="1">
      <c r="A100" s="37"/>
      <c r="B100" s="50"/>
      <c r="C100" s="51"/>
      <c r="D100" s="51"/>
      <c r="E100" s="51"/>
      <c r="F100" s="51"/>
      <c r="G100" s="51"/>
      <c r="H100" s="51"/>
      <c r="I100" s="51"/>
      <c r="J100" s="51"/>
      <c r="K100" s="51"/>
      <c r="L100" s="42"/>
      <c r="M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</sheetData>
  <sheetProtection algorithmName="SHA-512" hashValue="tasI4XY5ZegG0NWX3AH6fnzTv1Gh1o8ajr0447qZqOnsa/NxcBwY9qKn5gCNhh2B5Prkf16J6lqnMQ9cZQ67kA==" saltValue="Y/UaVfq92SA+jCsyFWFQzTob7OUdVzfo7wLJoQLBt9mjYmyimuPCbbnQJuNv4ALfwg5zj3OSf5kXQxvSkplNIA==" spinCount="100000" sheet="1" objects="1" scenarios="1" formatColumns="0" formatRows="0" autoFilter="0"/>
  <autoFilter ref="C80:K99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20" t="s">
        <v>91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85</v>
      </c>
    </row>
    <row r="4" spans="1:46" s="1" customFormat="1" ht="24.95" customHeight="1">
      <c r="B4" s="23"/>
      <c r="D4" s="106" t="s">
        <v>95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73" t="str">
        <f>'Rekapitulace stavby'!K6</f>
        <v>Výměna výtahů Rooseveltova kolej</v>
      </c>
      <c r="F7" s="374"/>
      <c r="G7" s="374"/>
      <c r="H7" s="374"/>
      <c r="L7" s="23"/>
    </row>
    <row r="8" spans="1:46" s="2" customFormat="1" ht="12" customHeight="1">
      <c r="A8" s="37"/>
      <c r="B8" s="42"/>
      <c r="C8" s="37"/>
      <c r="D8" s="108" t="s">
        <v>96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75" t="s">
        <v>310</v>
      </c>
      <c r="F9" s="376"/>
      <c r="G9" s="376"/>
      <c r="H9" s="376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27. 5. 2024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27</v>
      </c>
      <c r="F15" s="37"/>
      <c r="G15" s="37"/>
      <c r="H15" s="37"/>
      <c r="I15" s="108" t="s">
        <v>28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29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77" t="str">
        <f>'Rekapitulace stavby'!E14</f>
        <v>Vyplň údaj</v>
      </c>
      <c r="F18" s="378"/>
      <c r="G18" s="378"/>
      <c r="H18" s="378"/>
      <c r="I18" s="108" t="s">
        <v>28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31</v>
      </c>
      <c r="E20" s="37"/>
      <c r="F20" s="37"/>
      <c r="G20" s="37"/>
      <c r="H20" s="37"/>
      <c r="I20" s="108" t="s">
        <v>26</v>
      </c>
      <c r="J20" s="110" t="s">
        <v>32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33</v>
      </c>
      <c r="F21" s="37"/>
      <c r="G21" s="37"/>
      <c r="H21" s="37"/>
      <c r="I21" s="108" t="s">
        <v>28</v>
      </c>
      <c r="J21" s="110" t="s">
        <v>34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36</v>
      </c>
      <c r="E23" s="37"/>
      <c r="F23" s="37"/>
      <c r="G23" s="37"/>
      <c r="H23" s="37"/>
      <c r="I23" s="108" t="s">
        <v>26</v>
      </c>
      <c r="J23" s="110" t="s">
        <v>37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38</v>
      </c>
      <c r="F24" s="37"/>
      <c r="G24" s="37"/>
      <c r="H24" s="37"/>
      <c r="I24" s="108" t="s">
        <v>28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39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79" t="s">
        <v>19</v>
      </c>
      <c r="F27" s="379"/>
      <c r="G27" s="379"/>
      <c r="H27" s="37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41</v>
      </c>
      <c r="E30" s="37"/>
      <c r="F30" s="37"/>
      <c r="G30" s="37"/>
      <c r="H30" s="37"/>
      <c r="I30" s="37"/>
      <c r="J30" s="117">
        <f>ROUND(J83,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43</v>
      </c>
      <c r="G32" s="37"/>
      <c r="H32" s="37"/>
      <c r="I32" s="118" t="s">
        <v>42</v>
      </c>
      <c r="J32" s="118" t="s">
        <v>44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45</v>
      </c>
      <c r="E33" s="108" t="s">
        <v>46</v>
      </c>
      <c r="F33" s="120">
        <f>ROUND((SUM(BE83:BE108)),  2)</f>
        <v>0</v>
      </c>
      <c r="G33" s="37"/>
      <c r="H33" s="37"/>
      <c r="I33" s="121">
        <v>0.21</v>
      </c>
      <c r="J33" s="120">
        <f>ROUND(((SUM(BE83:BE108))*I33),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47</v>
      </c>
      <c r="F34" s="120">
        <f>ROUND((SUM(BF83:BF108)),  2)</f>
        <v>0</v>
      </c>
      <c r="G34" s="37"/>
      <c r="H34" s="37"/>
      <c r="I34" s="121">
        <v>0.12</v>
      </c>
      <c r="J34" s="120">
        <f>ROUND(((SUM(BF83:BF108))*I34),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48</v>
      </c>
      <c r="F35" s="120">
        <f>ROUND((SUM(BG83:BG108)),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49</v>
      </c>
      <c r="F36" s="120">
        <f>ROUND((SUM(BH83:BH108)),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50</v>
      </c>
      <c r="F37" s="120">
        <f>ROUND((SUM(BI83:BI108)),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51</v>
      </c>
      <c r="E39" s="124"/>
      <c r="F39" s="124"/>
      <c r="G39" s="125" t="s">
        <v>52</v>
      </c>
      <c r="H39" s="126" t="s">
        <v>53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98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0" t="str">
        <f>E7</f>
        <v>Výměna výtahů Rooseveltova kolej</v>
      </c>
      <c r="F48" s="381"/>
      <c r="G48" s="381"/>
      <c r="H48" s="381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96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33" t="str">
        <f>E9</f>
        <v>03 - Elektroinstalace</v>
      </c>
      <c r="F50" s="382"/>
      <c r="G50" s="382"/>
      <c r="H50" s="382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Strojnická 1430/7, 17000 Praha 7 - Holešovice</v>
      </c>
      <c r="G52" s="39"/>
      <c r="H52" s="39"/>
      <c r="I52" s="32" t="s">
        <v>23</v>
      </c>
      <c r="J52" s="62" t="str">
        <f>IF(J12="","",J12)</f>
        <v>27. 5. 2024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Správa účelových zařízení VŠE v Praze</v>
      </c>
      <c r="G54" s="39"/>
      <c r="H54" s="39"/>
      <c r="I54" s="32" t="s">
        <v>31</v>
      </c>
      <c r="J54" s="35" t="str">
        <f>E21</f>
        <v>Drobný Architects, s.r.o.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>Ing. Jaroslav Stolička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99</v>
      </c>
      <c r="D57" s="134"/>
      <c r="E57" s="134"/>
      <c r="F57" s="134"/>
      <c r="G57" s="134"/>
      <c r="H57" s="134"/>
      <c r="I57" s="134"/>
      <c r="J57" s="135" t="s">
        <v>100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73</v>
      </c>
      <c r="D59" s="39"/>
      <c r="E59" s="39"/>
      <c r="F59" s="39"/>
      <c r="G59" s="39"/>
      <c r="H59" s="39"/>
      <c r="I59" s="39"/>
      <c r="J59" s="80">
        <f>J83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101</v>
      </c>
    </row>
    <row r="60" spans="1:47" s="9" customFormat="1" ht="24.95" customHeight="1">
      <c r="B60" s="137"/>
      <c r="C60" s="138"/>
      <c r="D60" s="139" t="s">
        <v>311</v>
      </c>
      <c r="E60" s="140"/>
      <c r="F60" s="140"/>
      <c r="G60" s="140"/>
      <c r="H60" s="140"/>
      <c r="I60" s="140"/>
      <c r="J60" s="141">
        <f>J84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312</v>
      </c>
      <c r="E61" s="146"/>
      <c r="F61" s="146"/>
      <c r="G61" s="146"/>
      <c r="H61" s="146"/>
      <c r="I61" s="146"/>
      <c r="J61" s="147">
        <f>J85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313</v>
      </c>
      <c r="E62" s="146"/>
      <c r="F62" s="146"/>
      <c r="G62" s="146"/>
      <c r="H62" s="146"/>
      <c r="I62" s="146"/>
      <c r="J62" s="147">
        <f>J92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314</v>
      </c>
      <c r="E63" s="146"/>
      <c r="F63" s="146"/>
      <c r="G63" s="146"/>
      <c r="H63" s="146"/>
      <c r="I63" s="146"/>
      <c r="J63" s="147">
        <f>J98</f>
        <v>0</v>
      </c>
      <c r="K63" s="144"/>
      <c r="L63" s="148"/>
    </row>
    <row r="64" spans="1:47" s="2" customFormat="1" ht="21.7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09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31" s="2" customFormat="1" ht="6.95" customHeight="1">
      <c r="A65" s="37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10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pans="1:31" s="2" customFormat="1" ht="6.95" customHeight="1">
      <c r="A69" s="37"/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24.95" customHeight="1">
      <c r="A70" s="37"/>
      <c r="B70" s="38"/>
      <c r="C70" s="26" t="s">
        <v>114</v>
      </c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2" customHeight="1">
      <c r="A72" s="37"/>
      <c r="B72" s="38"/>
      <c r="C72" s="32" t="s">
        <v>16</v>
      </c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6.5" customHeight="1">
      <c r="A73" s="37"/>
      <c r="B73" s="38"/>
      <c r="C73" s="39"/>
      <c r="D73" s="39"/>
      <c r="E73" s="380" t="str">
        <f>E7</f>
        <v>Výměna výtahů Rooseveltova kolej</v>
      </c>
      <c r="F73" s="381"/>
      <c r="G73" s="381"/>
      <c r="H73" s="381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96</v>
      </c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333" t="str">
        <f>E9</f>
        <v>03 - Elektroinstalace</v>
      </c>
      <c r="F75" s="382"/>
      <c r="G75" s="382"/>
      <c r="H75" s="382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21</v>
      </c>
      <c r="D77" s="39"/>
      <c r="E77" s="39"/>
      <c r="F77" s="30" t="str">
        <f>F12</f>
        <v>Strojnická 1430/7, 17000 Praha 7 - Holešovice</v>
      </c>
      <c r="G77" s="39"/>
      <c r="H77" s="39"/>
      <c r="I77" s="32" t="s">
        <v>23</v>
      </c>
      <c r="J77" s="62" t="str">
        <f>IF(J12="","",J12)</f>
        <v>27. 5. 2024</v>
      </c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5.7" customHeight="1">
      <c r="A79" s="37"/>
      <c r="B79" s="38"/>
      <c r="C79" s="32" t="s">
        <v>25</v>
      </c>
      <c r="D79" s="39"/>
      <c r="E79" s="39"/>
      <c r="F79" s="30" t="str">
        <f>E15</f>
        <v>Správa účelových zařízení VŠE v Praze</v>
      </c>
      <c r="G79" s="39"/>
      <c r="H79" s="39"/>
      <c r="I79" s="32" t="s">
        <v>31</v>
      </c>
      <c r="J79" s="35" t="str">
        <f>E21</f>
        <v>Drobný Architects, s.r.o.</v>
      </c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5.2" customHeight="1">
      <c r="A80" s="37"/>
      <c r="B80" s="38"/>
      <c r="C80" s="32" t="s">
        <v>29</v>
      </c>
      <c r="D80" s="39"/>
      <c r="E80" s="39"/>
      <c r="F80" s="30" t="str">
        <f>IF(E18="","",E18)</f>
        <v>Vyplň údaj</v>
      </c>
      <c r="G80" s="39"/>
      <c r="H80" s="39"/>
      <c r="I80" s="32" t="s">
        <v>36</v>
      </c>
      <c r="J80" s="35" t="str">
        <f>E24</f>
        <v>Ing. Jaroslav Stolička</v>
      </c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0.3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1" customFormat="1" ht="29.25" customHeight="1">
      <c r="A82" s="149"/>
      <c r="B82" s="150"/>
      <c r="C82" s="151" t="s">
        <v>115</v>
      </c>
      <c r="D82" s="152" t="s">
        <v>60</v>
      </c>
      <c r="E82" s="152" t="s">
        <v>56</v>
      </c>
      <c r="F82" s="152" t="s">
        <v>57</v>
      </c>
      <c r="G82" s="152" t="s">
        <v>116</v>
      </c>
      <c r="H82" s="152" t="s">
        <v>117</v>
      </c>
      <c r="I82" s="152" t="s">
        <v>118</v>
      </c>
      <c r="J82" s="152" t="s">
        <v>100</v>
      </c>
      <c r="K82" s="153" t="s">
        <v>119</v>
      </c>
      <c r="L82" s="154"/>
      <c r="M82" s="71" t="s">
        <v>19</v>
      </c>
      <c r="N82" s="72" t="s">
        <v>45</v>
      </c>
      <c r="O82" s="72" t="s">
        <v>120</v>
      </c>
      <c r="P82" s="72" t="s">
        <v>121</v>
      </c>
      <c r="Q82" s="72" t="s">
        <v>122</v>
      </c>
      <c r="R82" s="72" t="s">
        <v>123</v>
      </c>
      <c r="S82" s="72" t="s">
        <v>124</v>
      </c>
      <c r="T82" s="73" t="s">
        <v>125</v>
      </c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</row>
    <row r="83" spans="1:65" s="2" customFormat="1" ht="22.9" customHeight="1">
      <c r="A83" s="37"/>
      <c r="B83" s="38"/>
      <c r="C83" s="78" t="s">
        <v>126</v>
      </c>
      <c r="D83" s="39"/>
      <c r="E83" s="39"/>
      <c r="F83" s="39"/>
      <c r="G83" s="39"/>
      <c r="H83" s="39"/>
      <c r="I83" s="39"/>
      <c r="J83" s="155">
        <f>BK83</f>
        <v>0</v>
      </c>
      <c r="K83" s="39"/>
      <c r="L83" s="42"/>
      <c r="M83" s="74"/>
      <c r="N83" s="156"/>
      <c r="O83" s="75"/>
      <c r="P83" s="157">
        <f>P84</f>
        <v>0</v>
      </c>
      <c r="Q83" s="75"/>
      <c r="R83" s="157">
        <f>R84</f>
        <v>0</v>
      </c>
      <c r="S83" s="75"/>
      <c r="T83" s="158">
        <f>T84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20" t="s">
        <v>74</v>
      </c>
      <c r="AU83" s="20" t="s">
        <v>101</v>
      </c>
      <c r="BK83" s="159">
        <f>BK84</f>
        <v>0</v>
      </c>
    </row>
    <row r="84" spans="1:65" s="12" customFormat="1" ht="25.9" customHeight="1">
      <c r="B84" s="160"/>
      <c r="C84" s="161"/>
      <c r="D84" s="162" t="s">
        <v>74</v>
      </c>
      <c r="E84" s="163" t="s">
        <v>276</v>
      </c>
      <c r="F84" s="163" t="s">
        <v>315</v>
      </c>
      <c r="G84" s="161"/>
      <c r="H84" s="161"/>
      <c r="I84" s="164"/>
      <c r="J84" s="165">
        <f>BK84</f>
        <v>0</v>
      </c>
      <c r="K84" s="161"/>
      <c r="L84" s="166"/>
      <c r="M84" s="167"/>
      <c r="N84" s="168"/>
      <c r="O84" s="168"/>
      <c r="P84" s="169">
        <f>P85+P92+P98</f>
        <v>0</v>
      </c>
      <c r="Q84" s="168"/>
      <c r="R84" s="169">
        <f>R85+R92+R98</f>
        <v>0</v>
      </c>
      <c r="S84" s="168"/>
      <c r="T84" s="170">
        <f>T85+T92+T98</f>
        <v>0</v>
      </c>
      <c r="AR84" s="171" t="s">
        <v>83</v>
      </c>
      <c r="AT84" s="172" t="s">
        <v>74</v>
      </c>
      <c r="AU84" s="172" t="s">
        <v>75</v>
      </c>
      <c r="AY84" s="171" t="s">
        <v>129</v>
      </c>
      <c r="BK84" s="173">
        <f>BK85+BK92+BK98</f>
        <v>0</v>
      </c>
    </row>
    <row r="85" spans="1:65" s="12" customFormat="1" ht="22.9" customHeight="1">
      <c r="B85" s="160"/>
      <c r="C85" s="161"/>
      <c r="D85" s="162" t="s">
        <v>74</v>
      </c>
      <c r="E85" s="174" t="s">
        <v>295</v>
      </c>
      <c r="F85" s="174" t="s">
        <v>316</v>
      </c>
      <c r="G85" s="161"/>
      <c r="H85" s="161"/>
      <c r="I85" s="164"/>
      <c r="J85" s="175">
        <f>BK85</f>
        <v>0</v>
      </c>
      <c r="K85" s="161"/>
      <c r="L85" s="166"/>
      <c r="M85" s="167"/>
      <c r="N85" s="168"/>
      <c r="O85" s="168"/>
      <c r="P85" s="169">
        <f>SUM(P86:P91)</f>
        <v>0</v>
      </c>
      <c r="Q85" s="168"/>
      <c r="R85" s="169">
        <f>SUM(R86:R91)</f>
        <v>0</v>
      </c>
      <c r="S85" s="168"/>
      <c r="T85" s="170">
        <f>SUM(T86:T91)</f>
        <v>0</v>
      </c>
      <c r="AR85" s="171" t="s">
        <v>83</v>
      </c>
      <c r="AT85" s="172" t="s">
        <v>74</v>
      </c>
      <c r="AU85" s="172" t="s">
        <v>83</v>
      </c>
      <c r="AY85" s="171" t="s">
        <v>129</v>
      </c>
      <c r="BK85" s="173">
        <f>SUM(BK86:BK91)</f>
        <v>0</v>
      </c>
    </row>
    <row r="86" spans="1:65" s="2" customFormat="1" ht="16.5" customHeight="1">
      <c r="A86" s="37"/>
      <c r="B86" s="38"/>
      <c r="C86" s="176" t="s">
        <v>83</v>
      </c>
      <c r="D86" s="176" t="s">
        <v>132</v>
      </c>
      <c r="E86" s="177" t="s">
        <v>317</v>
      </c>
      <c r="F86" s="178" t="s">
        <v>318</v>
      </c>
      <c r="G86" s="179" t="s">
        <v>319</v>
      </c>
      <c r="H86" s="180">
        <v>100</v>
      </c>
      <c r="I86" s="181"/>
      <c r="J86" s="182">
        <f t="shared" ref="J86:J91" si="0">ROUND(I86*H86,2)</f>
        <v>0</v>
      </c>
      <c r="K86" s="178" t="s">
        <v>19</v>
      </c>
      <c r="L86" s="42"/>
      <c r="M86" s="183" t="s">
        <v>19</v>
      </c>
      <c r="N86" s="184" t="s">
        <v>46</v>
      </c>
      <c r="O86" s="67"/>
      <c r="P86" s="185">
        <f t="shared" ref="P86:P91" si="1">O86*H86</f>
        <v>0</v>
      </c>
      <c r="Q86" s="185">
        <v>0</v>
      </c>
      <c r="R86" s="185">
        <f t="shared" ref="R86:R91" si="2">Q86*H86</f>
        <v>0</v>
      </c>
      <c r="S86" s="185">
        <v>0</v>
      </c>
      <c r="T86" s="186">
        <f t="shared" ref="T86:T91" si="3"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7" t="s">
        <v>137</v>
      </c>
      <c r="AT86" s="187" t="s">
        <v>132</v>
      </c>
      <c r="AU86" s="187" t="s">
        <v>85</v>
      </c>
      <c r="AY86" s="20" t="s">
        <v>129</v>
      </c>
      <c r="BE86" s="188">
        <f t="shared" ref="BE86:BE91" si="4">IF(N86="základní",J86,0)</f>
        <v>0</v>
      </c>
      <c r="BF86" s="188">
        <f t="shared" ref="BF86:BF91" si="5">IF(N86="snížená",J86,0)</f>
        <v>0</v>
      </c>
      <c r="BG86" s="188">
        <f t="shared" ref="BG86:BG91" si="6">IF(N86="zákl. přenesená",J86,0)</f>
        <v>0</v>
      </c>
      <c r="BH86" s="188">
        <f t="shared" ref="BH86:BH91" si="7">IF(N86="sníž. přenesená",J86,0)</f>
        <v>0</v>
      </c>
      <c r="BI86" s="188">
        <f t="shared" ref="BI86:BI91" si="8">IF(N86="nulová",J86,0)</f>
        <v>0</v>
      </c>
      <c r="BJ86" s="20" t="s">
        <v>83</v>
      </c>
      <c r="BK86" s="188">
        <f t="shared" ref="BK86:BK91" si="9">ROUND(I86*H86,2)</f>
        <v>0</v>
      </c>
      <c r="BL86" s="20" t="s">
        <v>137</v>
      </c>
      <c r="BM86" s="187" t="s">
        <v>85</v>
      </c>
    </row>
    <row r="87" spans="1:65" s="2" customFormat="1" ht="16.5" customHeight="1">
      <c r="A87" s="37"/>
      <c r="B87" s="38"/>
      <c r="C87" s="176" t="s">
        <v>85</v>
      </c>
      <c r="D87" s="176" t="s">
        <v>132</v>
      </c>
      <c r="E87" s="177" t="s">
        <v>320</v>
      </c>
      <c r="F87" s="178" t="s">
        <v>321</v>
      </c>
      <c r="G87" s="179" t="s">
        <v>319</v>
      </c>
      <c r="H87" s="180">
        <v>50</v>
      </c>
      <c r="I87" s="181"/>
      <c r="J87" s="182">
        <f t="shared" si="0"/>
        <v>0</v>
      </c>
      <c r="K87" s="178" t="s">
        <v>19</v>
      </c>
      <c r="L87" s="42"/>
      <c r="M87" s="183" t="s">
        <v>19</v>
      </c>
      <c r="N87" s="184" t="s">
        <v>46</v>
      </c>
      <c r="O87" s="67"/>
      <c r="P87" s="185">
        <f t="shared" si="1"/>
        <v>0</v>
      </c>
      <c r="Q87" s="185">
        <v>0</v>
      </c>
      <c r="R87" s="185">
        <f t="shared" si="2"/>
        <v>0</v>
      </c>
      <c r="S87" s="185">
        <v>0</v>
      </c>
      <c r="T87" s="186">
        <f t="shared" si="3"/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7" t="s">
        <v>137</v>
      </c>
      <c r="AT87" s="187" t="s">
        <v>132</v>
      </c>
      <c r="AU87" s="187" t="s">
        <v>85</v>
      </c>
      <c r="AY87" s="20" t="s">
        <v>129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20" t="s">
        <v>83</v>
      </c>
      <c r="BK87" s="188">
        <f t="shared" si="9"/>
        <v>0</v>
      </c>
      <c r="BL87" s="20" t="s">
        <v>137</v>
      </c>
      <c r="BM87" s="187" t="s">
        <v>137</v>
      </c>
    </row>
    <row r="88" spans="1:65" s="2" customFormat="1" ht="24.2" customHeight="1">
      <c r="A88" s="37"/>
      <c r="B88" s="38"/>
      <c r="C88" s="176" t="s">
        <v>130</v>
      </c>
      <c r="D88" s="176" t="s">
        <v>132</v>
      </c>
      <c r="E88" s="177" t="s">
        <v>322</v>
      </c>
      <c r="F88" s="178" t="s">
        <v>323</v>
      </c>
      <c r="G88" s="179" t="s">
        <v>319</v>
      </c>
      <c r="H88" s="180">
        <v>150</v>
      </c>
      <c r="I88" s="181"/>
      <c r="J88" s="182">
        <f t="shared" si="0"/>
        <v>0</v>
      </c>
      <c r="K88" s="178" t="s">
        <v>19</v>
      </c>
      <c r="L88" s="42"/>
      <c r="M88" s="183" t="s">
        <v>19</v>
      </c>
      <c r="N88" s="184" t="s">
        <v>46</v>
      </c>
      <c r="O88" s="67"/>
      <c r="P88" s="185">
        <f t="shared" si="1"/>
        <v>0</v>
      </c>
      <c r="Q88" s="185">
        <v>0</v>
      </c>
      <c r="R88" s="185">
        <f t="shared" si="2"/>
        <v>0</v>
      </c>
      <c r="S88" s="185">
        <v>0</v>
      </c>
      <c r="T88" s="186">
        <f t="shared" si="3"/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7" t="s">
        <v>137</v>
      </c>
      <c r="AT88" s="187" t="s">
        <v>132</v>
      </c>
      <c r="AU88" s="187" t="s">
        <v>85</v>
      </c>
      <c r="AY88" s="20" t="s">
        <v>129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20" t="s">
        <v>83</v>
      </c>
      <c r="BK88" s="188">
        <f t="shared" si="9"/>
        <v>0</v>
      </c>
      <c r="BL88" s="20" t="s">
        <v>137</v>
      </c>
      <c r="BM88" s="187" t="s">
        <v>150</v>
      </c>
    </row>
    <row r="89" spans="1:65" s="2" customFormat="1" ht="16.5" customHeight="1">
      <c r="A89" s="37"/>
      <c r="B89" s="38"/>
      <c r="C89" s="176" t="s">
        <v>137</v>
      </c>
      <c r="D89" s="176" t="s">
        <v>132</v>
      </c>
      <c r="E89" s="177" t="s">
        <v>324</v>
      </c>
      <c r="F89" s="178" t="s">
        <v>325</v>
      </c>
      <c r="G89" s="179" t="s">
        <v>202</v>
      </c>
      <c r="H89" s="180">
        <v>1</v>
      </c>
      <c r="I89" s="181"/>
      <c r="J89" s="182">
        <f t="shared" si="0"/>
        <v>0</v>
      </c>
      <c r="K89" s="178" t="s">
        <v>19</v>
      </c>
      <c r="L89" s="42"/>
      <c r="M89" s="183" t="s">
        <v>19</v>
      </c>
      <c r="N89" s="184" t="s">
        <v>46</v>
      </c>
      <c r="O89" s="67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137</v>
      </c>
      <c r="AT89" s="187" t="s">
        <v>132</v>
      </c>
      <c r="AU89" s="187" t="s">
        <v>85</v>
      </c>
      <c r="AY89" s="20" t="s">
        <v>129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20" t="s">
        <v>83</v>
      </c>
      <c r="BK89" s="188">
        <f t="shared" si="9"/>
        <v>0</v>
      </c>
      <c r="BL89" s="20" t="s">
        <v>137</v>
      </c>
      <c r="BM89" s="187" t="s">
        <v>199</v>
      </c>
    </row>
    <row r="90" spans="1:65" s="2" customFormat="1" ht="16.5" customHeight="1">
      <c r="A90" s="37"/>
      <c r="B90" s="38"/>
      <c r="C90" s="176" t="s">
        <v>169</v>
      </c>
      <c r="D90" s="176" t="s">
        <v>132</v>
      </c>
      <c r="E90" s="177" t="s">
        <v>326</v>
      </c>
      <c r="F90" s="178" t="s">
        <v>327</v>
      </c>
      <c r="G90" s="179" t="s">
        <v>202</v>
      </c>
      <c r="H90" s="180">
        <v>1</v>
      </c>
      <c r="I90" s="181"/>
      <c r="J90" s="182">
        <f t="shared" si="0"/>
        <v>0</v>
      </c>
      <c r="K90" s="178" t="s">
        <v>19</v>
      </c>
      <c r="L90" s="42"/>
      <c r="M90" s="183" t="s">
        <v>19</v>
      </c>
      <c r="N90" s="184" t="s">
        <v>46</v>
      </c>
      <c r="O90" s="67"/>
      <c r="P90" s="185">
        <f t="shared" si="1"/>
        <v>0</v>
      </c>
      <c r="Q90" s="185">
        <v>0</v>
      </c>
      <c r="R90" s="185">
        <f t="shared" si="2"/>
        <v>0</v>
      </c>
      <c r="S90" s="185">
        <v>0</v>
      </c>
      <c r="T90" s="186">
        <f t="shared" si="3"/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137</v>
      </c>
      <c r="AT90" s="187" t="s">
        <v>132</v>
      </c>
      <c r="AU90" s="187" t="s">
        <v>85</v>
      </c>
      <c r="AY90" s="20" t="s">
        <v>129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20" t="s">
        <v>83</v>
      </c>
      <c r="BK90" s="188">
        <f t="shared" si="9"/>
        <v>0</v>
      </c>
      <c r="BL90" s="20" t="s">
        <v>137</v>
      </c>
      <c r="BM90" s="187" t="s">
        <v>212</v>
      </c>
    </row>
    <row r="91" spans="1:65" s="2" customFormat="1" ht="16.5" customHeight="1">
      <c r="A91" s="37"/>
      <c r="B91" s="38"/>
      <c r="C91" s="176" t="s">
        <v>150</v>
      </c>
      <c r="D91" s="176" t="s">
        <v>132</v>
      </c>
      <c r="E91" s="177" t="s">
        <v>328</v>
      </c>
      <c r="F91" s="178" t="s">
        <v>329</v>
      </c>
      <c r="G91" s="179" t="s">
        <v>202</v>
      </c>
      <c r="H91" s="180">
        <v>1</v>
      </c>
      <c r="I91" s="181"/>
      <c r="J91" s="182">
        <f t="shared" si="0"/>
        <v>0</v>
      </c>
      <c r="K91" s="178" t="s">
        <v>19</v>
      </c>
      <c r="L91" s="42"/>
      <c r="M91" s="183" t="s">
        <v>19</v>
      </c>
      <c r="N91" s="184" t="s">
        <v>46</v>
      </c>
      <c r="O91" s="67"/>
      <c r="P91" s="185">
        <f t="shared" si="1"/>
        <v>0</v>
      </c>
      <c r="Q91" s="185">
        <v>0</v>
      </c>
      <c r="R91" s="185">
        <f t="shared" si="2"/>
        <v>0</v>
      </c>
      <c r="S91" s="185">
        <v>0</v>
      </c>
      <c r="T91" s="186">
        <f t="shared" si="3"/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7" t="s">
        <v>137</v>
      </c>
      <c r="AT91" s="187" t="s">
        <v>132</v>
      </c>
      <c r="AU91" s="187" t="s">
        <v>85</v>
      </c>
      <c r="AY91" s="20" t="s">
        <v>129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20" t="s">
        <v>83</v>
      </c>
      <c r="BK91" s="188">
        <f t="shared" si="9"/>
        <v>0</v>
      </c>
      <c r="BL91" s="20" t="s">
        <v>137</v>
      </c>
      <c r="BM91" s="187" t="s">
        <v>8</v>
      </c>
    </row>
    <row r="92" spans="1:65" s="12" customFormat="1" ht="22.9" customHeight="1">
      <c r="B92" s="160"/>
      <c r="C92" s="161"/>
      <c r="D92" s="162" t="s">
        <v>74</v>
      </c>
      <c r="E92" s="174" t="s">
        <v>330</v>
      </c>
      <c r="F92" s="174" t="s">
        <v>331</v>
      </c>
      <c r="G92" s="161"/>
      <c r="H92" s="161"/>
      <c r="I92" s="164"/>
      <c r="J92" s="175">
        <f>BK92</f>
        <v>0</v>
      </c>
      <c r="K92" s="161"/>
      <c r="L92" s="166"/>
      <c r="M92" s="167"/>
      <c r="N92" s="168"/>
      <c r="O92" s="168"/>
      <c r="P92" s="169">
        <f>SUM(P93:P97)</f>
        <v>0</v>
      </c>
      <c r="Q92" s="168"/>
      <c r="R92" s="169">
        <f>SUM(R93:R97)</f>
        <v>0</v>
      </c>
      <c r="S92" s="168"/>
      <c r="T92" s="170">
        <f>SUM(T93:T97)</f>
        <v>0</v>
      </c>
      <c r="AR92" s="171" t="s">
        <v>83</v>
      </c>
      <c r="AT92" s="172" t="s">
        <v>74</v>
      </c>
      <c r="AU92" s="172" t="s">
        <v>83</v>
      </c>
      <c r="AY92" s="171" t="s">
        <v>129</v>
      </c>
      <c r="BK92" s="173">
        <f>SUM(BK93:BK97)</f>
        <v>0</v>
      </c>
    </row>
    <row r="93" spans="1:65" s="2" customFormat="1" ht="16.5" customHeight="1">
      <c r="A93" s="37"/>
      <c r="B93" s="38"/>
      <c r="C93" s="176" t="s">
        <v>186</v>
      </c>
      <c r="D93" s="176" t="s">
        <v>132</v>
      </c>
      <c r="E93" s="177" t="s">
        <v>332</v>
      </c>
      <c r="F93" s="178" t="s">
        <v>333</v>
      </c>
      <c r="G93" s="179" t="s">
        <v>280</v>
      </c>
      <c r="H93" s="180">
        <v>1</v>
      </c>
      <c r="I93" s="181"/>
      <c r="J93" s="182">
        <f>ROUND(I93*H93,2)</f>
        <v>0</v>
      </c>
      <c r="K93" s="178" t="s">
        <v>19</v>
      </c>
      <c r="L93" s="42"/>
      <c r="M93" s="183" t="s">
        <v>19</v>
      </c>
      <c r="N93" s="184" t="s">
        <v>46</v>
      </c>
      <c r="O93" s="67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137</v>
      </c>
      <c r="AT93" s="187" t="s">
        <v>132</v>
      </c>
      <c r="AU93" s="187" t="s">
        <v>85</v>
      </c>
      <c r="AY93" s="20" t="s">
        <v>129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20" t="s">
        <v>83</v>
      </c>
      <c r="BK93" s="188">
        <f>ROUND(I93*H93,2)</f>
        <v>0</v>
      </c>
      <c r="BL93" s="20" t="s">
        <v>137</v>
      </c>
      <c r="BM93" s="187" t="s">
        <v>232</v>
      </c>
    </row>
    <row r="94" spans="1:65" s="2" customFormat="1" ht="16.5" customHeight="1">
      <c r="A94" s="37"/>
      <c r="B94" s="38"/>
      <c r="C94" s="176" t="s">
        <v>199</v>
      </c>
      <c r="D94" s="176" t="s">
        <v>132</v>
      </c>
      <c r="E94" s="177" t="s">
        <v>334</v>
      </c>
      <c r="F94" s="178" t="s">
        <v>335</v>
      </c>
      <c r="G94" s="179" t="s">
        <v>280</v>
      </c>
      <c r="H94" s="180">
        <v>1</v>
      </c>
      <c r="I94" s="181"/>
      <c r="J94" s="182">
        <f>ROUND(I94*H94,2)</f>
        <v>0</v>
      </c>
      <c r="K94" s="178" t="s">
        <v>19</v>
      </c>
      <c r="L94" s="42"/>
      <c r="M94" s="183" t="s">
        <v>19</v>
      </c>
      <c r="N94" s="184" t="s">
        <v>46</v>
      </c>
      <c r="O94" s="67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137</v>
      </c>
      <c r="AT94" s="187" t="s">
        <v>132</v>
      </c>
      <c r="AU94" s="187" t="s">
        <v>85</v>
      </c>
      <c r="AY94" s="20" t="s">
        <v>129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20" t="s">
        <v>83</v>
      </c>
      <c r="BK94" s="188">
        <f>ROUND(I94*H94,2)</f>
        <v>0</v>
      </c>
      <c r="BL94" s="20" t="s">
        <v>137</v>
      </c>
      <c r="BM94" s="187" t="s">
        <v>245</v>
      </c>
    </row>
    <row r="95" spans="1:65" s="2" customFormat="1" ht="24.2" customHeight="1">
      <c r="A95" s="37"/>
      <c r="B95" s="38"/>
      <c r="C95" s="176" t="s">
        <v>174</v>
      </c>
      <c r="D95" s="176" t="s">
        <v>132</v>
      </c>
      <c r="E95" s="177" t="s">
        <v>336</v>
      </c>
      <c r="F95" s="178" t="s">
        <v>337</v>
      </c>
      <c r="G95" s="179" t="s">
        <v>202</v>
      </c>
      <c r="H95" s="180">
        <v>1</v>
      </c>
      <c r="I95" s="181"/>
      <c r="J95" s="182">
        <f>ROUND(I95*H95,2)</f>
        <v>0</v>
      </c>
      <c r="K95" s="178" t="s">
        <v>19</v>
      </c>
      <c r="L95" s="42"/>
      <c r="M95" s="183" t="s">
        <v>19</v>
      </c>
      <c r="N95" s="184" t="s">
        <v>46</v>
      </c>
      <c r="O95" s="67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137</v>
      </c>
      <c r="AT95" s="187" t="s">
        <v>132</v>
      </c>
      <c r="AU95" s="187" t="s">
        <v>85</v>
      </c>
      <c r="AY95" s="20" t="s">
        <v>129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20" t="s">
        <v>83</v>
      </c>
      <c r="BK95" s="188">
        <f>ROUND(I95*H95,2)</f>
        <v>0</v>
      </c>
      <c r="BL95" s="20" t="s">
        <v>137</v>
      </c>
      <c r="BM95" s="187" t="s">
        <v>258</v>
      </c>
    </row>
    <row r="96" spans="1:65" s="2" customFormat="1" ht="16.5" customHeight="1">
      <c r="A96" s="37"/>
      <c r="B96" s="38"/>
      <c r="C96" s="176" t="s">
        <v>212</v>
      </c>
      <c r="D96" s="176" t="s">
        <v>132</v>
      </c>
      <c r="E96" s="177" t="s">
        <v>338</v>
      </c>
      <c r="F96" s="178" t="s">
        <v>339</v>
      </c>
      <c r="G96" s="179" t="s">
        <v>202</v>
      </c>
      <c r="H96" s="180">
        <v>1</v>
      </c>
      <c r="I96" s="181"/>
      <c r="J96" s="182">
        <f>ROUND(I96*H96,2)</f>
        <v>0</v>
      </c>
      <c r="K96" s="178" t="s">
        <v>19</v>
      </c>
      <c r="L96" s="42"/>
      <c r="M96" s="183" t="s">
        <v>19</v>
      </c>
      <c r="N96" s="184" t="s">
        <v>46</v>
      </c>
      <c r="O96" s="67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137</v>
      </c>
      <c r="AT96" s="187" t="s">
        <v>132</v>
      </c>
      <c r="AU96" s="187" t="s">
        <v>85</v>
      </c>
      <c r="AY96" s="20" t="s">
        <v>129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20" t="s">
        <v>83</v>
      </c>
      <c r="BK96" s="188">
        <f>ROUND(I96*H96,2)</f>
        <v>0</v>
      </c>
      <c r="BL96" s="20" t="s">
        <v>137</v>
      </c>
      <c r="BM96" s="187" t="s">
        <v>268</v>
      </c>
    </row>
    <row r="97" spans="1:65" s="2" customFormat="1" ht="16.5" customHeight="1">
      <c r="A97" s="37"/>
      <c r="B97" s="38"/>
      <c r="C97" s="176" t="s">
        <v>218</v>
      </c>
      <c r="D97" s="176" t="s">
        <v>132</v>
      </c>
      <c r="E97" s="177" t="s">
        <v>340</v>
      </c>
      <c r="F97" s="178" t="s">
        <v>341</v>
      </c>
      <c r="G97" s="179" t="s">
        <v>202</v>
      </c>
      <c r="H97" s="180">
        <v>1</v>
      </c>
      <c r="I97" s="181"/>
      <c r="J97" s="182">
        <f>ROUND(I97*H97,2)</f>
        <v>0</v>
      </c>
      <c r="K97" s="178" t="s">
        <v>19</v>
      </c>
      <c r="L97" s="42"/>
      <c r="M97" s="183" t="s">
        <v>19</v>
      </c>
      <c r="N97" s="184" t="s">
        <v>46</v>
      </c>
      <c r="O97" s="67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137</v>
      </c>
      <c r="AT97" s="187" t="s">
        <v>132</v>
      </c>
      <c r="AU97" s="187" t="s">
        <v>85</v>
      </c>
      <c r="AY97" s="20" t="s">
        <v>129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20" t="s">
        <v>83</v>
      </c>
      <c r="BK97" s="188">
        <f>ROUND(I97*H97,2)</f>
        <v>0</v>
      </c>
      <c r="BL97" s="20" t="s">
        <v>137</v>
      </c>
      <c r="BM97" s="187" t="s">
        <v>301</v>
      </c>
    </row>
    <row r="98" spans="1:65" s="12" customFormat="1" ht="22.9" customHeight="1">
      <c r="B98" s="160"/>
      <c r="C98" s="161"/>
      <c r="D98" s="162" t="s">
        <v>74</v>
      </c>
      <c r="E98" s="174" t="s">
        <v>342</v>
      </c>
      <c r="F98" s="174" t="s">
        <v>343</v>
      </c>
      <c r="G98" s="161"/>
      <c r="H98" s="161"/>
      <c r="I98" s="164"/>
      <c r="J98" s="175">
        <f>BK98</f>
        <v>0</v>
      </c>
      <c r="K98" s="161"/>
      <c r="L98" s="166"/>
      <c r="M98" s="167"/>
      <c r="N98" s="168"/>
      <c r="O98" s="168"/>
      <c r="P98" s="169">
        <f>SUM(P99:P108)</f>
        <v>0</v>
      </c>
      <c r="Q98" s="168"/>
      <c r="R98" s="169">
        <f>SUM(R99:R108)</f>
        <v>0</v>
      </c>
      <c r="S98" s="168"/>
      <c r="T98" s="170">
        <f>SUM(T99:T108)</f>
        <v>0</v>
      </c>
      <c r="AR98" s="171" t="s">
        <v>83</v>
      </c>
      <c r="AT98" s="172" t="s">
        <v>74</v>
      </c>
      <c r="AU98" s="172" t="s">
        <v>83</v>
      </c>
      <c r="AY98" s="171" t="s">
        <v>129</v>
      </c>
      <c r="BK98" s="173">
        <f>SUM(BK99:BK108)</f>
        <v>0</v>
      </c>
    </row>
    <row r="99" spans="1:65" s="2" customFormat="1" ht="16.5" customHeight="1">
      <c r="A99" s="37"/>
      <c r="B99" s="38"/>
      <c r="C99" s="176" t="s">
        <v>8</v>
      </c>
      <c r="D99" s="176" t="s">
        <v>132</v>
      </c>
      <c r="E99" s="177" t="s">
        <v>344</v>
      </c>
      <c r="F99" s="178" t="s">
        <v>345</v>
      </c>
      <c r="G99" s="179" t="s">
        <v>280</v>
      </c>
      <c r="H99" s="180">
        <v>2</v>
      </c>
      <c r="I99" s="181"/>
      <c r="J99" s="182">
        <f t="shared" ref="J99:J108" si="10">ROUND(I99*H99,2)</f>
        <v>0</v>
      </c>
      <c r="K99" s="178" t="s">
        <v>19</v>
      </c>
      <c r="L99" s="42"/>
      <c r="M99" s="183" t="s">
        <v>19</v>
      </c>
      <c r="N99" s="184" t="s">
        <v>46</v>
      </c>
      <c r="O99" s="67"/>
      <c r="P99" s="185">
        <f t="shared" ref="P99:P108" si="11">O99*H99</f>
        <v>0</v>
      </c>
      <c r="Q99" s="185">
        <v>0</v>
      </c>
      <c r="R99" s="185">
        <f t="shared" ref="R99:R108" si="12">Q99*H99</f>
        <v>0</v>
      </c>
      <c r="S99" s="185">
        <v>0</v>
      </c>
      <c r="T99" s="186">
        <f t="shared" ref="T99:T108" si="13"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137</v>
      </c>
      <c r="AT99" s="187" t="s">
        <v>132</v>
      </c>
      <c r="AU99" s="187" t="s">
        <v>85</v>
      </c>
      <c r="AY99" s="20" t="s">
        <v>129</v>
      </c>
      <c r="BE99" s="188">
        <f t="shared" ref="BE99:BE108" si="14">IF(N99="základní",J99,0)</f>
        <v>0</v>
      </c>
      <c r="BF99" s="188">
        <f t="shared" ref="BF99:BF108" si="15">IF(N99="snížená",J99,0)</f>
        <v>0</v>
      </c>
      <c r="BG99" s="188">
        <f t="shared" ref="BG99:BG108" si="16">IF(N99="zákl. přenesená",J99,0)</f>
        <v>0</v>
      </c>
      <c r="BH99" s="188">
        <f t="shared" ref="BH99:BH108" si="17">IF(N99="sníž. přenesená",J99,0)</f>
        <v>0</v>
      </c>
      <c r="BI99" s="188">
        <f t="shared" ref="BI99:BI108" si="18">IF(N99="nulová",J99,0)</f>
        <v>0</v>
      </c>
      <c r="BJ99" s="20" t="s">
        <v>83</v>
      </c>
      <c r="BK99" s="188">
        <f t="shared" ref="BK99:BK108" si="19">ROUND(I99*H99,2)</f>
        <v>0</v>
      </c>
      <c r="BL99" s="20" t="s">
        <v>137</v>
      </c>
      <c r="BM99" s="187" t="s">
        <v>303</v>
      </c>
    </row>
    <row r="100" spans="1:65" s="2" customFormat="1" ht="16.5" customHeight="1">
      <c r="A100" s="37"/>
      <c r="B100" s="38"/>
      <c r="C100" s="176" t="s">
        <v>227</v>
      </c>
      <c r="D100" s="176" t="s">
        <v>132</v>
      </c>
      <c r="E100" s="177" t="s">
        <v>346</v>
      </c>
      <c r="F100" s="178" t="s">
        <v>347</v>
      </c>
      <c r="G100" s="179" t="s">
        <v>202</v>
      </c>
      <c r="H100" s="180">
        <v>1</v>
      </c>
      <c r="I100" s="181"/>
      <c r="J100" s="182">
        <f t="shared" si="10"/>
        <v>0</v>
      </c>
      <c r="K100" s="178" t="s">
        <v>19</v>
      </c>
      <c r="L100" s="42"/>
      <c r="M100" s="183" t="s">
        <v>19</v>
      </c>
      <c r="N100" s="184" t="s">
        <v>46</v>
      </c>
      <c r="O100" s="67"/>
      <c r="P100" s="185">
        <f t="shared" si="11"/>
        <v>0</v>
      </c>
      <c r="Q100" s="185">
        <v>0</v>
      </c>
      <c r="R100" s="185">
        <f t="shared" si="12"/>
        <v>0</v>
      </c>
      <c r="S100" s="185">
        <v>0</v>
      </c>
      <c r="T100" s="186">
        <f t="shared" si="1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137</v>
      </c>
      <c r="AT100" s="187" t="s">
        <v>132</v>
      </c>
      <c r="AU100" s="187" t="s">
        <v>85</v>
      </c>
      <c r="AY100" s="20" t="s">
        <v>129</v>
      </c>
      <c r="BE100" s="188">
        <f t="shared" si="14"/>
        <v>0</v>
      </c>
      <c r="BF100" s="188">
        <f t="shared" si="15"/>
        <v>0</v>
      </c>
      <c r="BG100" s="188">
        <f t="shared" si="16"/>
        <v>0</v>
      </c>
      <c r="BH100" s="188">
        <f t="shared" si="17"/>
        <v>0</v>
      </c>
      <c r="BI100" s="188">
        <f t="shared" si="18"/>
        <v>0</v>
      </c>
      <c r="BJ100" s="20" t="s">
        <v>83</v>
      </c>
      <c r="BK100" s="188">
        <f t="shared" si="19"/>
        <v>0</v>
      </c>
      <c r="BL100" s="20" t="s">
        <v>137</v>
      </c>
      <c r="BM100" s="187" t="s">
        <v>306</v>
      </c>
    </row>
    <row r="101" spans="1:65" s="2" customFormat="1" ht="16.5" customHeight="1">
      <c r="A101" s="37"/>
      <c r="B101" s="38"/>
      <c r="C101" s="176" t="s">
        <v>232</v>
      </c>
      <c r="D101" s="176" t="s">
        <v>132</v>
      </c>
      <c r="E101" s="177" t="s">
        <v>348</v>
      </c>
      <c r="F101" s="178" t="s">
        <v>349</v>
      </c>
      <c r="G101" s="179" t="s">
        <v>202</v>
      </c>
      <c r="H101" s="180">
        <v>1</v>
      </c>
      <c r="I101" s="181"/>
      <c r="J101" s="182">
        <f t="shared" si="10"/>
        <v>0</v>
      </c>
      <c r="K101" s="178" t="s">
        <v>19</v>
      </c>
      <c r="L101" s="42"/>
      <c r="M101" s="183" t="s">
        <v>19</v>
      </c>
      <c r="N101" s="184" t="s">
        <v>46</v>
      </c>
      <c r="O101" s="67"/>
      <c r="P101" s="185">
        <f t="shared" si="11"/>
        <v>0</v>
      </c>
      <c r="Q101" s="185">
        <v>0</v>
      </c>
      <c r="R101" s="185">
        <f t="shared" si="12"/>
        <v>0</v>
      </c>
      <c r="S101" s="185">
        <v>0</v>
      </c>
      <c r="T101" s="186">
        <f t="shared" si="1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7" t="s">
        <v>137</v>
      </c>
      <c r="AT101" s="187" t="s">
        <v>132</v>
      </c>
      <c r="AU101" s="187" t="s">
        <v>85</v>
      </c>
      <c r="AY101" s="20" t="s">
        <v>129</v>
      </c>
      <c r="BE101" s="188">
        <f t="shared" si="14"/>
        <v>0</v>
      </c>
      <c r="BF101" s="188">
        <f t="shared" si="15"/>
        <v>0</v>
      </c>
      <c r="BG101" s="188">
        <f t="shared" si="16"/>
        <v>0</v>
      </c>
      <c r="BH101" s="188">
        <f t="shared" si="17"/>
        <v>0</v>
      </c>
      <c r="BI101" s="188">
        <f t="shared" si="18"/>
        <v>0</v>
      </c>
      <c r="BJ101" s="20" t="s">
        <v>83</v>
      </c>
      <c r="BK101" s="188">
        <f t="shared" si="19"/>
        <v>0</v>
      </c>
      <c r="BL101" s="20" t="s">
        <v>137</v>
      </c>
      <c r="BM101" s="187" t="s">
        <v>307</v>
      </c>
    </row>
    <row r="102" spans="1:65" s="2" customFormat="1" ht="16.5" customHeight="1">
      <c r="A102" s="37"/>
      <c r="B102" s="38"/>
      <c r="C102" s="176" t="s">
        <v>238</v>
      </c>
      <c r="D102" s="176" t="s">
        <v>132</v>
      </c>
      <c r="E102" s="177" t="s">
        <v>350</v>
      </c>
      <c r="F102" s="178" t="s">
        <v>351</v>
      </c>
      <c r="G102" s="179" t="s">
        <v>202</v>
      </c>
      <c r="H102" s="180">
        <v>1</v>
      </c>
      <c r="I102" s="181"/>
      <c r="J102" s="182">
        <f t="shared" si="10"/>
        <v>0</v>
      </c>
      <c r="K102" s="178" t="s">
        <v>19</v>
      </c>
      <c r="L102" s="42"/>
      <c r="M102" s="183" t="s">
        <v>19</v>
      </c>
      <c r="N102" s="184" t="s">
        <v>46</v>
      </c>
      <c r="O102" s="67"/>
      <c r="P102" s="185">
        <f t="shared" si="11"/>
        <v>0</v>
      </c>
      <c r="Q102" s="185">
        <v>0</v>
      </c>
      <c r="R102" s="185">
        <f t="shared" si="12"/>
        <v>0</v>
      </c>
      <c r="S102" s="185">
        <v>0</v>
      </c>
      <c r="T102" s="186">
        <f t="shared" si="1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137</v>
      </c>
      <c r="AT102" s="187" t="s">
        <v>132</v>
      </c>
      <c r="AU102" s="187" t="s">
        <v>85</v>
      </c>
      <c r="AY102" s="20" t="s">
        <v>129</v>
      </c>
      <c r="BE102" s="188">
        <f t="shared" si="14"/>
        <v>0</v>
      </c>
      <c r="BF102" s="188">
        <f t="shared" si="15"/>
        <v>0</v>
      </c>
      <c r="BG102" s="188">
        <f t="shared" si="16"/>
        <v>0</v>
      </c>
      <c r="BH102" s="188">
        <f t="shared" si="17"/>
        <v>0</v>
      </c>
      <c r="BI102" s="188">
        <f t="shared" si="18"/>
        <v>0</v>
      </c>
      <c r="BJ102" s="20" t="s">
        <v>83</v>
      </c>
      <c r="BK102" s="188">
        <f t="shared" si="19"/>
        <v>0</v>
      </c>
      <c r="BL102" s="20" t="s">
        <v>137</v>
      </c>
      <c r="BM102" s="187" t="s">
        <v>308</v>
      </c>
    </row>
    <row r="103" spans="1:65" s="2" customFormat="1" ht="16.5" customHeight="1">
      <c r="A103" s="37"/>
      <c r="B103" s="38"/>
      <c r="C103" s="176" t="s">
        <v>245</v>
      </c>
      <c r="D103" s="176" t="s">
        <v>132</v>
      </c>
      <c r="E103" s="177" t="s">
        <v>352</v>
      </c>
      <c r="F103" s="178" t="s">
        <v>353</v>
      </c>
      <c r="G103" s="179" t="s">
        <v>280</v>
      </c>
      <c r="H103" s="180">
        <v>1</v>
      </c>
      <c r="I103" s="181"/>
      <c r="J103" s="182">
        <f t="shared" si="10"/>
        <v>0</v>
      </c>
      <c r="K103" s="178" t="s">
        <v>19</v>
      </c>
      <c r="L103" s="42"/>
      <c r="M103" s="183" t="s">
        <v>19</v>
      </c>
      <c r="N103" s="184" t="s">
        <v>46</v>
      </c>
      <c r="O103" s="67"/>
      <c r="P103" s="185">
        <f t="shared" si="11"/>
        <v>0</v>
      </c>
      <c r="Q103" s="185">
        <v>0</v>
      </c>
      <c r="R103" s="185">
        <f t="shared" si="12"/>
        <v>0</v>
      </c>
      <c r="S103" s="185">
        <v>0</v>
      </c>
      <c r="T103" s="186">
        <f t="shared" si="1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137</v>
      </c>
      <c r="AT103" s="187" t="s">
        <v>132</v>
      </c>
      <c r="AU103" s="187" t="s">
        <v>85</v>
      </c>
      <c r="AY103" s="20" t="s">
        <v>129</v>
      </c>
      <c r="BE103" s="188">
        <f t="shared" si="14"/>
        <v>0</v>
      </c>
      <c r="BF103" s="188">
        <f t="shared" si="15"/>
        <v>0</v>
      </c>
      <c r="BG103" s="188">
        <f t="shared" si="16"/>
        <v>0</v>
      </c>
      <c r="BH103" s="188">
        <f t="shared" si="17"/>
        <v>0</v>
      </c>
      <c r="BI103" s="188">
        <f t="shared" si="18"/>
        <v>0</v>
      </c>
      <c r="BJ103" s="20" t="s">
        <v>83</v>
      </c>
      <c r="BK103" s="188">
        <f t="shared" si="19"/>
        <v>0</v>
      </c>
      <c r="BL103" s="20" t="s">
        <v>137</v>
      </c>
      <c r="BM103" s="187" t="s">
        <v>309</v>
      </c>
    </row>
    <row r="104" spans="1:65" s="2" customFormat="1" ht="16.5" customHeight="1">
      <c r="A104" s="37"/>
      <c r="B104" s="38"/>
      <c r="C104" s="176" t="s">
        <v>253</v>
      </c>
      <c r="D104" s="176" t="s">
        <v>132</v>
      </c>
      <c r="E104" s="177" t="s">
        <v>354</v>
      </c>
      <c r="F104" s="178" t="s">
        <v>355</v>
      </c>
      <c r="G104" s="179" t="s">
        <v>280</v>
      </c>
      <c r="H104" s="180">
        <v>1</v>
      </c>
      <c r="I104" s="181"/>
      <c r="J104" s="182">
        <f t="shared" si="10"/>
        <v>0</v>
      </c>
      <c r="K104" s="178" t="s">
        <v>19</v>
      </c>
      <c r="L104" s="42"/>
      <c r="M104" s="183" t="s">
        <v>19</v>
      </c>
      <c r="N104" s="184" t="s">
        <v>46</v>
      </c>
      <c r="O104" s="67"/>
      <c r="P104" s="185">
        <f t="shared" si="11"/>
        <v>0</v>
      </c>
      <c r="Q104" s="185">
        <v>0</v>
      </c>
      <c r="R104" s="185">
        <f t="shared" si="12"/>
        <v>0</v>
      </c>
      <c r="S104" s="185">
        <v>0</v>
      </c>
      <c r="T104" s="186">
        <f t="shared" si="1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137</v>
      </c>
      <c r="AT104" s="187" t="s">
        <v>132</v>
      </c>
      <c r="AU104" s="187" t="s">
        <v>85</v>
      </c>
      <c r="AY104" s="20" t="s">
        <v>129</v>
      </c>
      <c r="BE104" s="188">
        <f t="shared" si="14"/>
        <v>0</v>
      </c>
      <c r="BF104" s="188">
        <f t="shared" si="15"/>
        <v>0</v>
      </c>
      <c r="BG104" s="188">
        <f t="shared" si="16"/>
        <v>0</v>
      </c>
      <c r="BH104" s="188">
        <f t="shared" si="17"/>
        <v>0</v>
      </c>
      <c r="BI104" s="188">
        <f t="shared" si="18"/>
        <v>0</v>
      </c>
      <c r="BJ104" s="20" t="s">
        <v>83</v>
      </c>
      <c r="BK104" s="188">
        <f t="shared" si="19"/>
        <v>0</v>
      </c>
      <c r="BL104" s="20" t="s">
        <v>137</v>
      </c>
      <c r="BM104" s="187" t="s">
        <v>356</v>
      </c>
    </row>
    <row r="105" spans="1:65" s="2" customFormat="1" ht="16.5" customHeight="1">
      <c r="A105" s="37"/>
      <c r="B105" s="38"/>
      <c r="C105" s="176" t="s">
        <v>258</v>
      </c>
      <c r="D105" s="176" t="s">
        <v>132</v>
      </c>
      <c r="E105" s="177" t="s">
        <v>357</v>
      </c>
      <c r="F105" s="178" t="s">
        <v>358</v>
      </c>
      <c r="G105" s="179" t="s">
        <v>280</v>
      </c>
      <c r="H105" s="180">
        <v>1</v>
      </c>
      <c r="I105" s="181"/>
      <c r="J105" s="182">
        <f t="shared" si="10"/>
        <v>0</v>
      </c>
      <c r="K105" s="178" t="s">
        <v>19</v>
      </c>
      <c r="L105" s="42"/>
      <c r="M105" s="183" t="s">
        <v>19</v>
      </c>
      <c r="N105" s="184" t="s">
        <v>46</v>
      </c>
      <c r="O105" s="67"/>
      <c r="P105" s="185">
        <f t="shared" si="11"/>
        <v>0</v>
      </c>
      <c r="Q105" s="185">
        <v>0</v>
      </c>
      <c r="R105" s="185">
        <f t="shared" si="12"/>
        <v>0</v>
      </c>
      <c r="S105" s="185">
        <v>0</v>
      </c>
      <c r="T105" s="186">
        <f t="shared" si="1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137</v>
      </c>
      <c r="AT105" s="187" t="s">
        <v>132</v>
      </c>
      <c r="AU105" s="187" t="s">
        <v>85</v>
      </c>
      <c r="AY105" s="20" t="s">
        <v>129</v>
      </c>
      <c r="BE105" s="188">
        <f t="shared" si="14"/>
        <v>0</v>
      </c>
      <c r="BF105" s="188">
        <f t="shared" si="15"/>
        <v>0</v>
      </c>
      <c r="BG105" s="188">
        <f t="shared" si="16"/>
        <v>0</v>
      </c>
      <c r="BH105" s="188">
        <f t="shared" si="17"/>
        <v>0</v>
      </c>
      <c r="BI105" s="188">
        <f t="shared" si="18"/>
        <v>0</v>
      </c>
      <c r="BJ105" s="20" t="s">
        <v>83</v>
      </c>
      <c r="BK105" s="188">
        <f t="shared" si="19"/>
        <v>0</v>
      </c>
      <c r="BL105" s="20" t="s">
        <v>137</v>
      </c>
      <c r="BM105" s="187" t="s">
        <v>359</v>
      </c>
    </row>
    <row r="106" spans="1:65" s="2" customFormat="1" ht="16.5" customHeight="1">
      <c r="A106" s="37"/>
      <c r="B106" s="38"/>
      <c r="C106" s="176" t="s">
        <v>263</v>
      </c>
      <c r="D106" s="176" t="s">
        <v>132</v>
      </c>
      <c r="E106" s="177" t="s">
        <v>360</v>
      </c>
      <c r="F106" s="178" t="s">
        <v>361</v>
      </c>
      <c r="G106" s="179" t="s">
        <v>280</v>
      </c>
      <c r="H106" s="180">
        <v>1</v>
      </c>
      <c r="I106" s="181"/>
      <c r="J106" s="182">
        <f t="shared" si="10"/>
        <v>0</v>
      </c>
      <c r="K106" s="178" t="s">
        <v>19</v>
      </c>
      <c r="L106" s="42"/>
      <c r="M106" s="183" t="s">
        <v>19</v>
      </c>
      <c r="N106" s="184" t="s">
        <v>46</v>
      </c>
      <c r="O106" s="67"/>
      <c r="P106" s="185">
        <f t="shared" si="11"/>
        <v>0</v>
      </c>
      <c r="Q106" s="185">
        <v>0</v>
      </c>
      <c r="R106" s="185">
        <f t="shared" si="12"/>
        <v>0</v>
      </c>
      <c r="S106" s="185">
        <v>0</v>
      </c>
      <c r="T106" s="186">
        <f t="shared" si="1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7" t="s">
        <v>137</v>
      </c>
      <c r="AT106" s="187" t="s">
        <v>132</v>
      </c>
      <c r="AU106" s="187" t="s">
        <v>85</v>
      </c>
      <c r="AY106" s="20" t="s">
        <v>129</v>
      </c>
      <c r="BE106" s="188">
        <f t="shared" si="14"/>
        <v>0</v>
      </c>
      <c r="BF106" s="188">
        <f t="shared" si="15"/>
        <v>0</v>
      </c>
      <c r="BG106" s="188">
        <f t="shared" si="16"/>
        <v>0</v>
      </c>
      <c r="BH106" s="188">
        <f t="shared" si="17"/>
        <v>0</v>
      </c>
      <c r="BI106" s="188">
        <f t="shared" si="18"/>
        <v>0</v>
      </c>
      <c r="BJ106" s="20" t="s">
        <v>83</v>
      </c>
      <c r="BK106" s="188">
        <f t="shared" si="19"/>
        <v>0</v>
      </c>
      <c r="BL106" s="20" t="s">
        <v>137</v>
      </c>
      <c r="BM106" s="187" t="s">
        <v>362</v>
      </c>
    </row>
    <row r="107" spans="1:65" s="2" customFormat="1" ht="16.5" customHeight="1">
      <c r="A107" s="37"/>
      <c r="B107" s="38"/>
      <c r="C107" s="176" t="s">
        <v>268</v>
      </c>
      <c r="D107" s="176" t="s">
        <v>132</v>
      </c>
      <c r="E107" s="177" t="s">
        <v>363</v>
      </c>
      <c r="F107" s="178" t="s">
        <v>364</v>
      </c>
      <c r="G107" s="179" t="s">
        <v>280</v>
      </c>
      <c r="H107" s="180">
        <v>1</v>
      </c>
      <c r="I107" s="181"/>
      <c r="J107" s="182">
        <f t="shared" si="10"/>
        <v>0</v>
      </c>
      <c r="K107" s="178" t="s">
        <v>19</v>
      </c>
      <c r="L107" s="42"/>
      <c r="M107" s="183" t="s">
        <v>19</v>
      </c>
      <c r="N107" s="184" t="s">
        <v>46</v>
      </c>
      <c r="O107" s="67"/>
      <c r="P107" s="185">
        <f t="shared" si="11"/>
        <v>0</v>
      </c>
      <c r="Q107" s="185">
        <v>0</v>
      </c>
      <c r="R107" s="185">
        <f t="shared" si="12"/>
        <v>0</v>
      </c>
      <c r="S107" s="185">
        <v>0</v>
      </c>
      <c r="T107" s="186">
        <f t="shared" si="1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7" t="s">
        <v>137</v>
      </c>
      <c r="AT107" s="187" t="s">
        <v>132</v>
      </c>
      <c r="AU107" s="187" t="s">
        <v>85</v>
      </c>
      <c r="AY107" s="20" t="s">
        <v>129</v>
      </c>
      <c r="BE107" s="188">
        <f t="shared" si="14"/>
        <v>0</v>
      </c>
      <c r="BF107" s="188">
        <f t="shared" si="15"/>
        <v>0</v>
      </c>
      <c r="BG107" s="188">
        <f t="shared" si="16"/>
        <v>0</v>
      </c>
      <c r="BH107" s="188">
        <f t="shared" si="17"/>
        <v>0</v>
      </c>
      <c r="BI107" s="188">
        <f t="shared" si="18"/>
        <v>0</v>
      </c>
      <c r="BJ107" s="20" t="s">
        <v>83</v>
      </c>
      <c r="BK107" s="188">
        <f t="shared" si="19"/>
        <v>0</v>
      </c>
      <c r="BL107" s="20" t="s">
        <v>137</v>
      </c>
      <c r="BM107" s="187" t="s">
        <v>365</v>
      </c>
    </row>
    <row r="108" spans="1:65" s="2" customFormat="1" ht="16.5" customHeight="1">
      <c r="A108" s="37"/>
      <c r="B108" s="38"/>
      <c r="C108" s="176" t="s">
        <v>7</v>
      </c>
      <c r="D108" s="176" t="s">
        <v>132</v>
      </c>
      <c r="E108" s="177" t="s">
        <v>366</v>
      </c>
      <c r="F108" s="178" t="s">
        <v>367</v>
      </c>
      <c r="G108" s="179" t="s">
        <v>280</v>
      </c>
      <c r="H108" s="180">
        <v>1</v>
      </c>
      <c r="I108" s="181"/>
      <c r="J108" s="182">
        <f t="shared" si="10"/>
        <v>0</v>
      </c>
      <c r="K108" s="178" t="s">
        <v>19</v>
      </c>
      <c r="L108" s="42"/>
      <c r="M108" s="241" t="s">
        <v>19</v>
      </c>
      <c r="N108" s="242" t="s">
        <v>46</v>
      </c>
      <c r="O108" s="243"/>
      <c r="P108" s="244">
        <f t="shared" si="11"/>
        <v>0</v>
      </c>
      <c r="Q108" s="244">
        <v>0</v>
      </c>
      <c r="R108" s="244">
        <f t="shared" si="12"/>
        <v>0</v>
      </c>
      <c r="S108" s="244">
        <v>0</v>
      </c>
      <c r="T108" s="245">
        <f t="shared" si="1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137</v>
      </c>
      <c r="AT108" s="187" t="s">
        <v>132</v>
      </c>
      <c r="AU108" s="187" t="s">
        <v>85</v>
      </c>
      <c r="AY108" s="20" t="s">
        <v>129</v>
      </c>
      <c r="BE108" s="188">
        <f t="shared" si="14"/>
        <v>0</v>
      </c>
      <c r="BF108" s="188">
        <f t="shared" si="15"/>
        <v>0</v>
      </c>
      <c r="BG108" s="188">
        <f t="shared" si="16"/>
        <v>0</v>
      </c>
      <c r="BH108" s="188">
        <f t="shared" si="17"/>
        <v>0</v>
      </c>
      <c r="BI108" s="188">
        <f t="shared" si="18"/>
        <v>0</v>
      </c>
      <c r="BJ108" s="20" t="s">
        <v>83</v>
      </c>
      <c r="BK108" s="188">
        <f t="shared" si="19"/>
        <v>0</v>
      </c>
      <c r="BL108" s="20" t="s">
        <v>137</v>
      </c>
      <c r="BM108" s="187" t="s">
        <v>368</v>
      </c>
    </row>
    <row r="109" spans="1:65" s="2" customFormat="1" ht="6.95" customHeight="1">
      <c r="A109" s="37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2"/>
      <c r="M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</sheetData>
  <sheetProtection algorithmName="SHA-512" hashValue="a5nz80wLW+sFeiOv9Aek3XgugextmfJ4BhXy8p6HODueCTporkTOZswXynYOFeOfiXNyakdY4lIE3q/MlwVlUQ==" saltValue="2g4KZIm2xQ5s5QUD4LFYi53VGOavvnz/aC90PJZRcp5ktORF2K6YvjPnlCUeZXtna+RUxNYPahColpUjzulE5w==" spinCount="100000" sheet="1" objects="1" scenarios="1" formatColumns="0" formatRows="0" autoFilter="0"/>
  <autoFilter ref="C82:K108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20" t="s">
        <v>94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85</v>
      </c>
    </row>
    <row r="4" spans="1:46" s="1" customFormat="1" ht="24.95" customHeight="1">
      <c r="B4" s="23"/>
      <c r="D4" s="106" t="s">
        <v>95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73" t="str">
        <f>'Rekapitulace stavby'!K6</f>
        <v>Výměna výtahů Rooseveltova kolej</v>
      </c>
      <c r="F7" s="374"/>
      <c r="G7" s="374"/>
      <c r="H7" s="374"/>
      <c r="L7" s="23"/>
    </row>
    <row r="8" spans="1:46" s="2" customFormat="1" ht="12" customHeight="1">
      <c r="A8" s="37"/>
      <c r="B8" s="42"/>
      <c r="C8" s="37"/>
      <c r="D8" s="108" t="s">
        <v>96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75" t="s">
        <v>369</v>
      </c>
      <c r="F9" s="376"/>
      <c r="G9" s="376"/>
      <c r="H9" s="376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27. 5. 2024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27</v>
      </c>
      <c r="F15" s="37"/>
      <c r="G15" s="37"/>
      <c r="H15" s="37"/>
      <c r="I15" s="108" t="s">
        <v>28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29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77" t="str">
        <f>'Rekapitulace stavby'!E14</f>
        <v>Vyplň údaj</v>
      </c>
      <c r="F18" s="378"/>
      <c r="G18" s="378"/>
      <c r="H18" s="378"/>
      <c r="I18" s="108" t="s">
        <v>28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31</v>
      </c>
      <c r="E20" s="37"/>
      <c r="F20" s="37"/>
      <c r="G20" s="37"/>
      <c r="H20" s="37"/>
      <c r="I20" s="108" t="s">
        <v>26</v>
      </c>
      <c r="J20" s="110" t="s">
        <v>32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33</v>
      </c>
      <c r="F21" s="37"/>
      <c r="G21" s="37"/>
      <c r="H21" s="37"/>
      <c r="I21" s="108" t="s">
        <v>28</v>
      </c>
      <c r="J21" s="110" t="s">
        <v>34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36</v>
      </c>
      <c r="E23" s="37"/>
      <c r="F23" s="37"/>
      <c r="G23" s="37"/>
      <c r="H23" s="37"/>
      <c r="I23" s="108" t="s">
        <v>26</v>
      </c>
      <c r="J23" s="110" t="s">
        <v>37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38</v>
      </c>
      <c r="F24" s="37"/>
      <c r="G24" s="37"/>
      <c r="H24" s="37"/>
      <c r="I24" s="108" t="s">
        <v>28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39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79" t="s">
        <v>19</v>
      </c>
      <c r="F27" s="379"/>
      <c r="G27" s="379"/>
      <c r="H27" s="37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41</v>
      </c>
      <c r="E30" s="37"/>
      <c r="F30" s="37"/>
      <c r="G30" s="37"/>
      <c r="H30" s="37"/>
      <c r="I30" s="37"/>
      <c r="J30" s="117">
        <f>ROUND(J86,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43</v>
      </c>
      <c r="G32" s="37"/>
      <c r="H32" s="37"/>
      <c r="I32" s="118" t="s">
        <v>42</v>
      </c>
      <c r="J32" s="118" t="s">
        <v>44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45</v>
      </c>
      <c r="E33" s="108" t="s">
        <v>46</v>
      </c>
      <c r="F33" s="120">
        <f>ROUND((SUM(BE86:BE117)),  2)</f>
        <v>0</v>
      </c>
      <c r="G33" s="37"/>
      <c r="H33" s="37"/>
      <c r="I33" s="121">
        <v>0.21</v>
      </c>
      <c r="J33" s="120">
        <f>ROUND(((SUM(BE86:BE117))*I33),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47</v>
      </c>
      <c r="F34" s="120">
        <f>ROUND((SUM(BF86:BF117)),  2)</f>
        <v>0</v>
      </c>
      <c r="G34" s="37"/>
      <c r="H34" s="37"/>
      <c r="I34" s="121">
        <v>0.12</v>
      </c>
      <c r="J34" s="120">
        <f>ROUND(((SUM(BF86:BF117))*I34),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48</v>
      </c>
      <c r="F35" s="120">
        <f>ROUND((SUM(BG86:BG117)),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49</v>
      </c>
      <c r="F36" s="120">
        <f>ROUND((SUM(BH86:BH117)),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50</v>
      </c>
      <c r="F37" s="120">
        <f>ROUND((SUM(BI86:BI117)),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51</v>
      </c>
      <c r="E39" s="124"/>
      <c r="F39" s="124"/>
      <c r="G39" s="125" t="s">
        <v>52</v>
      </c>
      <c r="H39" s="126" t="s">
        <v>53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98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0" t="str">
        <f>E7</f>
        <v>Výměna výtahů Rooseveltova kolej</v>
      </c>
      <c r="F48" s="381"/>
      <c r="G48" s="381"/>
      <c r="H48" s="381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96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33" t="str">
        <f>E9</f>
        <v>VRN - Vedlejší rozpočtové náklady</v>
      </c>
      <c r="F50" s="382"/>
      <c r="G50" s="382"/>
      <c r="H50" s="382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Strojnická 1430/7, 17000 Praha 7 - Holešovice</v>
      </c>
      <c r="G52" s="39"/>
      <c r="H52" s="39"/>
      <c r="I52" s="32" t="s">
        <v>23</v>
      </c>
      <c r="J52" s="62" t="str">
        <f>IF(J12="","",J12)</f>
        <v>27. 5. 2024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Správa účelových zařízení VŠE v Praze</v>
      </c>
      <c r="G54" s="39"/>
      <c r="H54" s="39"/>
      <c r="I54" s="32" t="s">
        <v>31</v>
      </c>
      <c r="J54" s="35" t="str">
        <f>E21</f>
        <v>Drobný Architects, s.r.o.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>Ing. Jaroslav Stolička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99</v>
      </c>
      <c r="D57" s="134"/>
      <c r="E57" s="134"/>
      <c r="F57" s="134"/>
      <c r="G57" s="134"/>
      <c r="H57" s="134"/>
      <c r="I57" s="134"/>
      <c r="J57" s="135" t="s">
        <v>100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73</v>
      </c>
      <c r="D59" s="39"/>
      <c r="E59" s="39"/>
      <c r="F59" s="39"/>
      <c r="G59" s="39"/>
      <c r="H59" s="39"/>
      <c r="I59" s="39"/>
      <c r="J59" s="80">
        <f>J86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101</v>
      </c>
    </row>
    <row r="60" spans="1:47" s="9" customFormat="1" ht="24.95" customHeight="1">
      <c r="B60" s="137"/>
      <c r="C60" s="138"/>
      <c r="D60" s="139" t="s">
        <v>369</v>
      </c>
      <c r="E60" s="140"/>
      <c r="F60" s="140"/>
      <c r="G60" s="140"/>
      <c r="H60" s="140"/>
      <c r="I60" s="140"/>
      <c r="J60" s="141">
        <f>J87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370</v>
      </c>
      <c r="E61" s="146"/>
      <c r="F61" s="146"/>
      <c r="G61" s="146"/>
      <c r="H61" s="146"/>
      <c r="I61" s="146"/>
      <c r="J61" s="147">
        <f>J88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371</v>
      </c>
      <c r="E62" s="146"/>
      <c r="F62" s="146"/>
      <c r="G62" s="146"/>
      <c r="H62" s="146"/>
      <c r="I62" s="146"/>
      <c r="J62" s="147">
        <f>J93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372</v>
      </c>
      <c r="E63" s="146"/>
      <c r="F63" s="146"/>
      <c r="G63" s="146"/>
      <c r="H63" s="146"/>
      <c r="I63" s="146"/>
      <c r="J63" s="147">
        <f>J98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373</v>
      </c>
      <c r="E64" s="146"/>
      <c r="F64" s="146"/>
      <c r="G64" s="146"/>
      <c r="H64" s="146"/>
      <c r="I64" s="146"/>
      <c r="J64" s="147">
        <f>J103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374</v>
      </c>
      <c r="E65" s="146"/>
      <c r="F65" s="146"/>
      <c r="G65" s="146"/>
      <c r="H65" s="146"/>
      <c r="I65" s="146"/>
      <c r="J65" s="147">
        <f>J108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375</v>
      </c>
      <c r="E66" s="146"/>
      <c r="F66" s="146"/>
      <c r="G66" s="146"/>
      <c r="H66" s="146"/>
      <c r="I66" s="146"/>
      <c r="J66" s="147">
        <f>J113</f>
        <v>0</v>
      </c>
      <c r="K66" s="144"/>
      <c r="L66" s="148"/>
    </row>
    <row r="67" spans="1:31" s="2" customFormat="1" ht="21.75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6.95" customHeight="1">
      <c r="A68" s="37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pans="1:31" s="2" customFormat="1" ht="6.95" customHeight="1">
      <c r="A72" s="37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24.95" customHeight="1">
      <c r="A73" s="37"/>
      <c r="B73" s="38"/>
      <c r="C73" s="26" t="s">
        <v>114</v>
      </c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16</v>
      </c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380" t="str">
        <f>E7</f>
        <v>Výměna výtahů Rooseveltova kolej</v>
      </c>
      <c r="F76" s="381"/>
      <c r="G76" s="381"/>
      <c r="H76" s="381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96</v>
      </c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33" t="str">
        <f>E9</f>
        <v>VRN - Vedlejší rozpočtové náklady</v>
      </c>
      <c r="F78" s="382"/>
      <c r="G78" s="382"/>
      <c r="H78" s="382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21</v>
      </c>
      <c r="D80" s="39"/>
      <c r="E80" s="39"/>
      <c r="F80" s="30" t="str">
        <f>F12</f>
        <v>Strojnická 1430/7, 17000 Praha 7 - Holešovice</v>
      </c>
      <c r="G80" s="39"/>
      <c r="H80" s="39"/>
      <c r="I80" s="32" t="s">
        <v>23</v>
      </c>
      <c r="J80" s="62" t="str">
        <f>IF(J12="","",J12)</f>
        <v>27. 5. 2024</v>
      </c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25</v>
      </c>
      <c r="D82" s="39"/>
      <c r="E82" s="39"/>
      <c r="F82" s="30" t="str">
        <f>E15</f>
        <v>Správa účelových zařízení VŠE v Praze</v>
      </c>
      <c r="G82" s="39"/>
      <c r="H82" s="39"/>
      <c r="I82" s="32" t="s">
        <v>31</v>
      </c>
      <c r="J82" s="35" t="str">
        <f>E21</f>
        <v>Drobný Architects, s.r.o.</v>
      </c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29</v>
      </c>
      <c r="D83" s="39"/>
      <c r="E83" s="39"/>
      <c r="F83" s="30" t="str">
        <f>IF(E18="","",E18)</f>
        <v>Vyplň údaj</v>
      </c>
      <c r="G83" s="39"/>
      <c r="H83" s="39"/>
      <c r="I83" s="32" t="s">
        <v>36</v>
      </c>
      <c r="J83" s="35" t="str">
        <f>E24</f>
        <v>Ing. Jaroslav Stolička</v>
      </c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49"/>
      <c r="B85" s="150"/>
      <c r="C85" s="151" t="s">
        <v>115</v>
      </c>
      <c r="D85" s="152" t="s">
        <v>60</v>
      </c>
      <c r="E85" s="152" t="s">
        <v>56</v>
      </c>
      <c r="F85" s="152" t="s">
        <v>57</v>
      </c>
      <c r="G85" s="152" t="s">
        <v>116</v>
      </c>
      <c r="H85" s="152" t="s">
        <v>117</v>
      </c>
      <c r="I85" s="152" t="s">
        <v>118</v>
      </c>
      <c r="J85" s="152" t="s">
        <v>100</v>
      </c>
      <c r="K85" s="153" t="s">
        <v>119</v>
      </c>
      <c r="L85" s="154"/>
      <c r="M85" s="71" t="s">
        <v>19</v>
      </c>
      <c r="N85" s="72" t="s">
        <v>45</v>
      </c>
      <c r="O85" s="72" t="s">
        <v>120</v>
      </c>
      <c r="P85" s="72" t="s">
        <v>121</v>
      </c>
      <c r="Q85" s="72" t="s">
        <v>122</v>
      </c>
      <c r="R85" s="72" t="s">
        <v>123</v>
      </c>
      <c r="S85" s="72" t="s">
        <v>124</v>
      </c>
      <c r="T85" s="73" t="s">
        <v>125</v>
      </c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</row>
    <row r="86" spans="1:65" s="2" customFormat="1" ht="22.9" customHeight="1">
      <c r="A86" s="37"/>
      <c r="B86" s="38"/>
      <c r="C86" s="78" t="s">
        <v>126</v>
      </c>
      <c r="D86" s="39"/>
      <c r="E86" s="39"/>
      <c r="F86" s="39"/>
      <c r="G86" s="39"/>
      <c r="H86" s="39"/>
      <c r="I86" s="39"/>
      <c r="J86" s="155">
        <f>BK86</f>
        <v>0</v>
      </c>
      <c r="K86" s="39"/>
      <c r="L86" s="42"/>
      <c r="M86" s="74"/>
      <c r="N86" s="156"/>
      <c r="O86" s="75"/>
      <c r="P86" s="157">
        <f>P87</f>
        <v>0</v>
      </c>
      <c r="Q86" s="75"/>
      <c r="R86" s="157">
        <f>R87</f>
        <v>0</v>
      </c>
      <c r="S86" s="75"/>
      <c r="T86" s="158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74</v>
      </c>
      <c r="AU86" s="20" t="s">
        <v>101</v>
      </c>
      <c r="BK86" s="159">
        <f>BK87</f>
        <v>0</v>
      </c>
    </row>
    <row r="87" spans="1:65" s="12" customFormat="1" ht="25.9" customHeight="1">
      <c r="B87" s="160"/>
      <c r="C87" s="161"/>
      <c r="D87" s="162" t="s">
        <v>74</v>
      </c>
      <c r="E87" s="163" t="s">
        <v>92</v>
      </c>
      <c r="F87" s="163" t="s">
        <v>93</v>
      </c>
      <c r="G87" s="161"/>
      <c r="H87" s="161"/>
      <c r="I87" s="164"/>
      <c r="J87" s="165">
        <f>BK87</f>
        <v>0</v>
      </c>
      <c r="K87" s="161"/>
      <c r="L87" s="166"/>
      <c r="M87" s="167"/>
      <c r="N87" s="168"/>
      <c r="O87" s="168"/>
      <c r="P87" s="169">
        <f>P88+P93+P98+P103+P108+P113</f>
        <v>0</v>
      </c>
      <c r="Q87" s="168"/>
      <c r="R87" s="169">
        <f>R88+R93+R98+R103+R108+R113</f>
        <v>0</v>
      </c>
      <c r="S87" s="168"/>
      <c r="T87" s="170">
        <f>T88+T93+T98+T103+T108+T113</f>
        <v>0</v>
      </c>
      <c r="AR87" s="171" t="s">
        <v>169</v>
      </c>
      <c r="AT87" s="172" t="s">
        <v>74</v>
      </c>
      <c r="AU87" s="172" t="s">
        <v>75</v>
      </c>
      <c r="AY87" s="171" t="s">
        <v>129</v>
      </c>
      <c r="BK87" s="173">
        <f>BK88+BK93+BK98+BK103+BK108+BK113</f>
        <v>0</v>
      </c>
    </row>
    <row r="88" spans="1:65" s="12" customFormat="1" ht="22.9" customHeight="1">
      <c r="B88" s="160"/>
      <c r="C88" s="161"/>
      <c r="D88" s="162" t="s">
        <v>74</v>
      </c>
      <c r="E88" s="174" t="s">
        <v>376</v>
      </c>
      <c r="F88" s="174" t="s">
        <v>377</v>
      </c>
      <c r="G88" s="161"/>
      <c r="H88" s="161"/>
      <c r="I88" s="164"/>
      <c r="J88" s="175">
        <f>BK88</f>
        <v>0</v>
      </c>
      <c r="K88" s="161"/>
      <c r="L88" s="166"/>
      <c r="M88" s="167"/>
      <c r="N88" s="168"/>
      <c r="O88" s="168"/>
      <c r="P88" s="169">
        <f>SUM(P89:P92)</f>
        <v>0</v>
      </c>
      <c r="Q88" s="168"/>
      <c r="R88" s="169">
        <f>SUM(R89:R92)</f>
        <v>0</v>
      </c>
      <c r="S88" s="168"/>
      <c r="T88" s="170">
        <f>SUM(T89:T92)</f>
        <v>0</v>
      </c>
      <c r="AR88" s="171" t="s">
        <v>169</v>
      </c>
      <c r="AT88" s="172" t="s">
        <v>74</v>
      </c>
      <c r="AU88" s="172" t="s">
        <v>83</v>
      </c>
      <c r="AY88" s="171" t="s">
        <v>129</v>
      </c>
      <c r="BK88" s="173">
        <f>SUM(BK89:BK92)</f>
        <v>0</v>
      </c>
    </row>
    <row r="89" spans="1:65" s="2" customFormat="1" ht="16.5" customHeight="1">
      <c r="A89" s="37"/>
      <c r="B89" s="38"/>
      <c r="C89" s="176" t="s">
        <v>83</v>
      </c>
      <c r="D89" s="176" t="s">
        <v>132</v>
      </c>
      <c r="E89" s="177" t="s">
        <v>378</v>
      </c>
      <c r="F89" s="178" t="s">
        <v>377</v>
      </c>
      <c r="G89" s="179" t="s">
        <v>379</v>
      </c>
      <c r="H89" s="180">
        <v>1</v>
      </c>
      <c r="I89" s="181"/>
      <c r="J89" s="182">
        <f>ROUND(I89*H89,2)</f>
        <v>0</v>
      </c>
      <c r="K89" s="178" t="s">
        <v>136</v>
      </c>
      <c r="L89" s="42"/>
      <c r="M89" s="183" t="s">
        <v>19</v>
      </c>
      <c r="N89" s="184" t="s">
        <v>46</v>
      </c>
      <c r="O89" s="67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380</v>
      </c>
      <c r="AT89" s="187" t="s">
        <v>132</v>
      </c>
      <c r="AU89" s="187" t="s">
        <v>85</v>
      </c>
      <c r="AY89" s="20" t="s">
        <v>129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20" t="s">
        <v>83</v>
      </c>
      <c r="BK89" s="188">
        <f>ROUND(I89*H89,2)</f>
        <v>0</v>
      </c>
      <c r="BL89" s="20" t="s">
        <v>380</v>
      </c>
      <c r="BM89" s="187" t="s">
        <v>381</v>
      </c>
    </row>
    <row r="90" spans="1:65" s="2" customFormat="1" ht="11.25">
      <c r="A90" s="37"/>
      <c r="B90" s="38"/>
      <c r="C90" s="39"/>
      <c r="D90" s="189" t="s">
        <v>139</v>
      </c>
      <c r="E90" s="39"/>
      <c r="F90" s="190" t="s">
        <v>382</v>
      </c>
      <c r="G90" s="39"/>
      <c r="H90" s="39"/>
      <c r="I90" s="191"/>
      <c r="J90" s="39"/>
      <c r="K90" s="39"/>
      <c r="L90" s="42"/>
      <c r="M90" s="192"/>
      <c r="N90" s="193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139</v>
      </c>
      <c r="AU90" s="20" t="s">
        <v>85</v>
      </c>
    </row>
    <row r="91" spans="1:65" s="13" customFormat="1" ht="11.25">
      <c r="B91" s="194"/>
      <c r="C91" s="195"/>
      <c r="D91" s="196" t="s">
        <v>141</v>
      </c>
      <c r="E91" s="197" t="s">
        <v>19</v>
      </c>
      <c r="F91" s="198" t="s">
        <v>83</v>
      </c>
      <c r="G91" s="195"/>
      <c r="H91" s="199">
        <v>1</v>
      </c>
      <c r="I91" s="200"/>
      <c r="J91" s="195"/>
      <c r="K91" s="195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141</v>
      </c>
      <c r="AU91" s="205" t="s">
        <v>85</v>
      </c>
      <c r="AV91" s="13" t="s">
        <v>85</v>
      </c>
      <c r="AW91" s="13" t="s">
        <v>35</v>
      </c>
      <c r="AX91" s="13" t="s">
        <v>75</v>
      </c>
      <c r="AY91" s="205" t="s">
        <v>129</v>
      </c>
    </row>
    <row r="92" spans="1:65" s="14" customFormat="1" ht="11.25">
      <c r="B92" s="206"/>
      <c r="C92" s="207"/>
      <c r="D92" s="196" t="s">
        <v>141</v>
      </c>
      <c r="E92" s="208" t="s">
        <v>19</v>
      </c>
      <c r="F92" s="209" t="s">
        <v>143</v>
      </c>
      <c r="G92" s="207"/>
      <c r="H92" s="210">
        <v>1</v>
      </c>
      <c r="I92" s="211"/>
      <c r="J92" s="207"/>
      <c r="K92" s="207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141</v>
      </c>
      <c r="AU92" s="216" t="s">
        <v>85</v>
      </c>
      <c r="AV92" s="14" t="s">
        <v>137</v>
      </c>
      <c r="AW92" s="14" t="s">
        <v>35</v>
      </c>
      <c r="AX92" s="14" t="s">
        <v>83</v>
      </c>
      <c r="AY92" s="216" t="s">
        <v>129</v>
      </c>
    </row>
    <row r="93" spans="1:65" s="12" customFormat="1" ht="22.9" customHeight="1">
      <c r="B93" s="160"/>
      <c r="C93" s="161"/>
      <c r="D93" s="162" t="s">
        <v>74</v>
      </c>
      <c r="E93" s="174" t="s">
        <v>383</v>
      </c>
      <c r="F93" s="174" t="s">
        <v>384</v>
      </c>
      <c r="G93" s="161"/>
      <c r="H93" s="161"/>
      <c r="I93" s="164"/>
      <c r="J93" s="175">
        <f>BK93</f>
        <v>0</v>
      </c>
      <c r="K93" s="161"/>
      <c r="L93" s="166"/>
      <c r="M93" s="167"/>
      <c r="N93" s="168"/>
      <c r="O93" s="168"/>
      <c r="P93" s="169">
        <f>SUM(P94:P97)</f>
        <v>0</v>
      </c>
      <c r="Q93" s="168"/>
      <c r="R93" s="169">
        <f>SUM(R94:R97)</f>
        <v>0</v>
      </c>
      <c r="S93" s="168"/>
      <c r="T93" s="170">
        <f>SUM(T94:T97)</f>
        <v>0</v>
      </c>
      <c r="AR93" s="171" t="s">
        <v>169</v>
      </c>
      <c r="AT93" s="172" t="s">
        <v>74</v>
      </c>
      <c r="AU93" s="172" t="s">
        <v>83</v>
      </c>
      <c r="AY93" s="171" t="s">
        <v>129</v>
      </c>
      <c r="BK93" s="173">
        <f>SUM(BK94:BK97)</f>
        <v>0</v>
      </c>
    </row>
    <row r="94" spans="1:65" s="2" customFormat="1" ht="16.5" customHeight="1">
      <c r="A94" s="37"/>
      <c r="B94" s="38"/>
      <c r="C94" s="176" t="s">
        <v>85</v>
      </c>
      <c r="D94" s="176" t="s">
        <v>132</v>
      </c>
      <c r="E94" s="177" t="s">
        <v>385</v>
      </c>
      <c r="F94" s="178" t="s">
        <v>384</v>
      </c>
      <c r="G94" s="179" t="s">
        <v>379</v>
      </c>
      <c r="H94" s="180">
        <v>1</v>
      </c>
      <c r="I94" s="181"/>
      <c r="J94" s="182">
        <f>ROUND(I94*H94,2)</f>
        <v>0</v>
      </c>
      <c r="K94" s="178" t="s">
        <v>136</v>
      </c>
      <c r="L94" s="42"/>
      <c r="M94" s="183" t="s">
        <v>19</v>
      </c>
      <c r="N94" s="184" t="s">
        <v>46</v>
      </c>
      <c r="O94" s="67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380</v>
      </c>
      <c r="AT94" s="187" t="s">
        <v>132</v>
      </c>
      <c r="AU94" s="187" t="s">
        <v>85</v>
      </c>
      <c r="AY94" s="20" t="s">
        <v>129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20" t="s">
        <v>83</v>
      </c>
      <c r="BK94" s="188">
        <f>ROUND(I94*H94,2)</f>
        <v>0</v>
      </c>
      <c r="BL94" s="20" t="s">
        <v>380</v>
      </c>
      <c r="BM94" s="187" t="s">
        <v>386</v>
      </c>
    </row>
    <row r="95" spans="1:65" s="2" customFormat="1" ht="11.25">
      <c r="A95" s="37"/>
      <c r="B95" s="38"/>
      <c r="C95" s="39"/>
      <c r="D95" s="189" t="s">
        <v>139</v>
      </c>
      <c r="E95" s="39"/>
      <c r="F95" s="190" t="s">
        <v>387</v>
      </c>
      <c r="G95" s="39"/>
      <c r="H95" s="39"/>
      <c r="I95" s="191"/>
      <c r="J95" s="39"/>
      <c r="K95" s="39"/>
      <c r="L95" s="42"/>
      <c r="M95" s="192"/>
      <c r="N95" s="193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139</v>
      </c>
      <c r="AU95" s="20" t="s">
        <v>85</v>
      </c>
    </row>
    <row r="96" spans="1:65" s="13" customFormat="1" ht="11.25">
      <c r="B96" s="194"/>
      <c r="C96" s="195"/>
      <c r="D96" s="196" t="s">
        <v>141</v>
      </c>
      <c r="E96" s="197" t="s">
        <v>19</v>
      </c>
      <c r="F96" s="198" t="s">
        <v>83</v>
      </c>
      <c r="G96" s="195"/>
      <c r="H96" s="199">
        <v>1</v>
      </c>
      <c r="I96" s="200"/>
      <c r="J96" s="195"/>
      <c r="K96" s="195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141</v>
      </c>
      <c r="AU96" s="205" t="s">
        <v>85</v>
      </c>
      <c r="AV96" s="13" t="s">
        <v>85</v>
      </c>
      <c r="AW96" s="13" t="s">
        <v>35</v>
      </c>
      <c r="AX96" s="13" t="s">
        <v>75</v>
      </c>
      <c r="AY96" s="205" t="s">
        <v>129</v>
      </c>
    </row>
    <row r="97" spans="1:65" s="14" customFormat="1" ht="11.25">
      <c r="B97" s="206"/>
      <c r="C97" s="207"/>
      <c r="D97" s="196" t="s">
        <v>141</v>
      </c>
      <c r="E97" s="208" t="s">
        <v>19</v>
      </c>
      <c r="F97" s="209" t="s">
        <v>143</v>
      </c>
      <c r="G97" s="207"/>
      <c r="H97" s="210">
        <v>1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141</v>
      </c>
      <c r="AU97" s="216" t="s">
        <v>85</v>
      </c>
      <c r="AV97" s="14" t="s">
        <v>137</v>
      </c>
      <c r="AW97" s="14" t="s">
        <v>35</v>
      </c>
      <c r="AX97" s="14" t="s">
        <v>83</v>
      </c>
      <c r="AY97" s="216" t="s">
        <v>129</v>
      </c>
    </row>
    <row r="98" spans="1:65" s="12" customFormat="1" ht="22.9" customHeight="1">
      <c r="B98" s="160"/>
      <c r="C98" s="161"/>
      <c r="D98" s="162" t="s">
        <v>74</v>
      </c>
      <c r="E98" s="174" t="s">
        <v>388</v>
      </c>
      <c r="F98" s="174" t="s">
        <v>389</v>
      </c>
      <c r="G98" s="161"/>
      <c r="H98" s="161"/>
      <c r="I98" s="164"/>
      <c r="J98" s="175">
        <f>BK98</f>
        <v>0</v>
      </c>
      <c r="K98" s="161"/>
      <c r="L98" s="166"/>
      <c r="M98" s="167"/>
      <c r="N98" s="168"/>
      <c r="O98" s="168"/>
      <c r="P98" s="169">
        <f>SUM(P99:P102)</f>
        <v>0</v>
      </c>
      <c r="Q98" s="168"/>
      <c r="R98" s="169">
        <f>SUM(R99:R102)</f>
        <v>0</v>
      </c>
      <c r="S98" s="168"/>
      <c r="T98" s="170">
        <f>SUM(T99:T102)</f>
        <v>0</v>
      </c>
      <c r="AR98" s="171" t="s">
        <v>169</v>
      </c>
      <c r="AT98" s="172" t="s">
        <v>74</v>
      </c>
      <c r="AU98" s="172" t="s">
        <v>83</v>
      </c>
      <c r="AY98" s="171" t="s">
        <v>129</v>
      </c>
      <c r="BK98" s="173">
        <f>SUM(BK99:BK102)</f>
        <v>0</v>
      </c>
    </row>
    <row r="99" spans="1:65" s="2" customFormat="1" ht="16.5" customHeight="1">
      <c r="A99" s="37"/>
      <c r="B99" s="38"/>
      <c r="C99" s="176" t="s">
        <v>130</v>
      </c>
      <c r="D99" s="176" t="s">
        <v>132</v>
      </c>
      <c r="E99" s="177" t="s">
        <v>390</v>
      </c>
      <c r="F99" s="178" t="s">
        <v>389</v>
      </c>
      <c r="G99" s="179" t="s">
        <v>379</v>
      </c>
      <c r="H99" s="180">
        <v>1</v>
      </c>
      <c r="I99" s="181"/>
      <c r="J99" s="182">
        <f>ROUND(I99*H99,2)</f>
        <v>0</v>
      </c>
      <c r="K99" s="178" t="s">
        <v>136</v>
      </c>
      <c r="L99" s="42"/>
      <c r="M99" s="183" t="s">
        <v>19</v>
      </c>
      <c r="N99" s="184" t="s">
        <v>46</v>
      </c>
      <c r="O99" s="67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380</v>
      </c>
      <c r="AT99" s="187" t="s">
        <v>132</v>
      </c>
      <c r="AU99" s="187" t="s">
        <v>85</v>
      </c>
      <c r="AY99" s="20" t="s">
        <v>129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83</v>
      </c>
      <c r="BK99" s="188">
        <f>ROUND(I99*H99,2)</f>
        <v>0</v>
      </c>
      <c r="BL99" s="20" t="s">
        <v>380</v>
      </c>
      <c r="BM99" s="187" t="s">
        <v>391</v>
      </c>
    </row>
    <row r="100" spans="1:65" s="2" customFormat="1" ht="11.25">
      <c r="A100" s="37"/>
      <c r="B100" s="38"/>
      <c r="C100" s="39"/>
      <c r="D100" s="189" t="s">
        <v>139</v>
      </c>
      <c r="E100" s="39"/>
      <c r="F100" s="190" t="s">
        <v>392</v>
      </c>
      <c r="G100" s="39"/>
      <c r="H100" s="39"/>
      <c r="I100" s="191"/>
      <c r="J100" s="39"/>
      <c r="K100" s="39"/>
      <c r="L100" s="42"/>
      <c r="M100" s="192"/>
      <c r="N100" s="193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139</v>
      </c>
      <c r="AU100" s="20" t="s">
        <v>85</v>
      </c>
    </row>
    <row r="101" spans="1:65" s="13" customFormat="1" ht="11.25">
      <c r="B101" s="194"/>
      <c r="C101" s="195"/>
      <c r="D101" s="196" t="s">
        <v>141</v>
      </c>
      <c r="E101" s="197" t="s">
        <v>19</v>
      </c>
      <c r="F101" s="198" t="s">
        <v>83</v>
      </c>
      <c r="G101" s="195"/>
      <c r="H101" s="199">
        <v>1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141</v>
      </c>
      <c r="AU101" s="205" t="s">
        <v>85</v>
      </c>
      <c r="AV101" s="13" t="s">
        <v>85</v>
      </c>
      <c r="AW101" s="13" t="s">
        <v>35</v>
      </c>
      <c r="AX101" s="13" t="s">
        <v>75</v>
      </c>
      <c r="AY101" s="205" t="s">
        <v>129</v>
      </c>
    </row>
    <row r="102" spans="1:65" s="14" customFormat="1" ht="11.25">
      <c r="B102" s="206"/>
      <c r="C102" s="207"/>
      <c r="D102" s="196" t="s">
        <v>141</v>
      </c>
      <c r="E102" s="208" t="s">
        <v>19</v>
      </c>
      <c r="F102" s="209" t="s">
        <v>143</v>
      </c>
      <c r="G102" s="207"/>
      <c r="H102" s="210">
        <v>1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141</v>
      </c>
      <c r="AU102" s="216" t="s">
        <v>85</v>
      </c>
      <c r="AV102" s="14" t="s">
        <v>137</v>
      </c>
      <c r="AW102" s="14" t="s">
        <v>35</v>
      </c>
      <c r="AX102" s="14" t="s">
        <v>83</v>
      </c>
      <c r="AY102" s="216" t="s">
        <v>129</v>
      </c>
    </row>
    <row r="103" spans="1:65" s="12" customFormat="1" ht="22.9" customHeight="1">
      <c r="B103" s="160"/>
      <c r="C103" s="161"/>
      <c r="D103" s="162" t="s">
        <v>74</v>
      </c>
      <c r="E103" s="174" t="s">
        <v>393</v>
      </c>
      <c r="F103" s="174" t="s">
        <v>394</v>
      </c>
      <c r="G103" s="161"/>
      <c r="H103" s="161"/>
      <c r="I103" s="164"/>
      <c r="J103" s="175">
        <f>BK103</f>
        <v>0</v>
      </c>
      <c r="K103" s="161"/>
      <c r="L103" s="166"/>
      <c r="M103" s="167"/>
      <c r="N103" s="168"/>
      <c r="O103" s="168"/>
      <c r="P103" s="169">
        <f>SUM(P104:P107)</f>
        <v>0</v>
      </c>
      <c r="Q103" s="168"/>
      <c r="R103" s="169">
        <f>SUM(R104:R107)</f>
        <v>0</v>
      </c>
      <c r="S103" s="168"/>
      <c r="T103" s="170">
        <f>SUM(T104:T107)</f>
        <v>0</v>
      </c>
      <c r="AR103" s="171" t="s">
        <v>169</v>
      </c>
      <c r="AT103" s="172" t="s">
        <v>74</v>
      </c>
      <c r="AU103" s="172" t="s">
        <v>83</v>
      </c>
      <c r="AY103" s="171" t="s">
        <v>129</v>
      </c>
      <c r="BK103" s="173">
        <f>SUM(BK104:BK107)</f>
        <v>0</v>
      </c>
    </row>
    <row r="104" spans="1:65" s="2" customFormat="1" ht="16.5" customHeight="1">
      <c r="A104" s="37"/>
      <c r="B104" s="38"/>
      <c r="C104" s="176" t="s">
        <v>137</v>
      </c>
      <c r="D104" s="176" t="s">
        <v>132</v>
      </c>
      <c r="E104" s="177" t="s">
        <v>395</v>
      </c>
      <c r="F104" s="178" t="s">
        <v>394</v>
      </c>
      <c r="G104" s="179" t="s">
        <v>379</v>
      </c>
      <c r="H104" s="180">
        <v>1</v>
      </c>
      <c r="I104" s="181"/>
      <c r="J104" s="182">
        <f>ROUND(I104*H104,2)</f>
        <v>0</v>
      </c>
      <c r="K104" s="178" t="s">
        <v>136</v>
      </c>
      <c r="L104" s="42"/>
      <c r="M104" s="183" t="s">
        <v>19</v>
      </c>
      <c r="N104" s="184" t="s">
        <v>46</v>
      </c>
      <c r="O104" s="67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380</v>
      </c>
      <c r="AT104" s="187" t="s">
        <v>132</v>
      </c>
      <c r="AU104" s="187" t="s">
        <v>85</v>
      </c>
      <c r="AY104" s="20" t="s">
        <v>129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83</v>
      </c>
      <c r="BK104" s="188">
        <f>ROUND(I104*H104,2)</f>
        <v>0</v>
      </c>
      <c r="BL104" s="20" t="s">
        <v>380</v>
      </c>
      <c r="BM104" s="187" t="s">
        <v>396</v>
      </c>
    </row>
    <row r="105" spans="1:65" s="2" customFormat="1" ht="11.25">
      <c r="A105" s="37"/>
      <c r="B105" s="38"/>
      <c r="C105" s="39"/>
      <c r="D105" s="189" t="s">
        <v>139</v>
      </c>
      <c r="E105" s="39"/>
      <c r="F105" s="190" t="s">
        <v>397</v>
      </c>
      <c r="G105" s="39"/>
      <c r="H105" s="39"/>
      <c r="I105" s="191"/>
      <c r="J105" s="39"/>
      <c r="K105" s="39"/>
      <c r="L105" s="42"/>
      <c r="M105" s="192"/>
      <c r="N105" s="193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139</v>
      </c>
      <c r="AU105" s="20" t="s">
        <v>85</v>
      </c>
    </row>
    <row r="106" spans="1:65" s="13" customFormat="1" ht="11.25">
      <c r="B106" s="194"/>
      <c r="C106" s="195"/>
      <c r="D106" s="196" t="s">
        <v>141</v>
      </c>
      <c r="E106" s="197" t="s">
        <v>19</v>
      </c>
      <c r="F106" s="198" t="s">
        <v>83</v>
      </c>
      <c r="G106" s="195"/>
      <c r="H106" s="199">
        <v>1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141</v>
      </c>
      <c r="AU106" s="205" t="s">
        <v>85</v>
      </c>
      <c r="AV106" s="13" t="s">
        <v>85</v>
      </c>
      <c r="AW106" s="13" t="s">
        <v>35</v>
      </c>
      <c r="AX106" s="13" t="s">
        <v>75</v>
      </c>
      <c r="AY106" s="205" t="s">
        <v>129</v>
      </c>
    </row>
    <row r="107" spans="1:65" s="14" customFormat="1" ht="11.25">
      <c r="B107" s="206"/>
      <c r="C107" s="207"/>
      <c r="D107" s="196" t="s">
        <v>141</v>
      </c>
      <c r="E107" s="208" t="s">
        <v>19</v>
      </c>
      <c r="F107" s="209" t="s">
        <v>143</v>
      </c>
      <c r="G107" s="207"/>
      <c r="H107" s="210">
        <v>1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141</v>
      </c>
      <c r="AU107" s="216" t="s">
        <v>85</v>
      </c>
      <c r="AV107" s="14" t="s">
        <v>137</v>
      </c>
      <c r="AW107" s="14" t="s">
        <v>35</v>
      </c>
      <c r="AX107" s="14" t="s">
        <v>83</v>
      </c>
      <c r="AY107" s="216" t="s">
        <v>129</v>
      </c>
    </row>
    <row r="108" spans="1:65" s="12" customFormat="1" ht="22.9" customHeight="1">
      <c r="B108" s="160"/>
      <c r="C108" s="161"/>
      <c r="D108" s="162" t="s">
        <v>74</v>
      </c>
      <c r="E108" s="174" t="s">
        <v>398</v>
      </c>
      <c r="F108" s="174" t="s">
        <v>399</v>
      </c>
      <c r="G108" s="161"/>
      <c r="H108" s="161"/>
      <c r="I108" s="164"/>
      <c r="J108" s="175">
        <f>BK108</f>
        <v>0</v>
      </c>
      <c r="K108" s="161"/>
      <c r="L108" s="166"/>
      <c r="M108" s="167"/>
      <c r="N108" s="168"/>
      <c r="O108" s="168"/>
      <c r="P108" s="169">
        <f>SUM(P109:P112)</f>
        <v>0</v>
      </c>
      <c r="Q108" s="168"/>
      <c r="R108" s="169">
        <f>SUM(R109:R112)</f>
        <v>0</v>
      </c>
      <c r="S108" s="168"/>
      <c r="T108" s="170">
        <f>SUM(T109:T112)</f>
        <v>0</v>
      </c>
      <c r="AR108" s="171" t="s">
        <v>169</v>
      </c>
      <c r="AT108" s="172" t="s">
        <v>74</v>
      </c>
      <c r="AU108" s="172" t="s">
        <v>83</v>
      </c>
      <c r="AY108" s="171" t="s">
        <v>129</v>
      </c>
      <c r="BK108" s="173">
        <f>SUM(BK109:BK112)</f>
        <v>0</v>
      </c>
    </row>
    <row r="109" spans="1:65" s="2" customFormat="1" ht="16.5" customHeight="1">
      <c r="A109" s="37"/>
      <c r="B109" s="38"/>
      <c r="C109" s="176" t="s">
        <v>169</v>
      </c>
      <c r="D109" s="176" t="s">
        <v>132</v>
      </c>
      <c r="E109" s="177" t="s">
        <v>400</v>
      </c>
      <c r="F109" s="178" t="s">
        <v>399</v>
      </c>
      <c r="G109" s="179" t="s">
        <v>379</v>
      </c>
      <c r="H109" s="180">
        <v>1</v>
      </c>
      <c r="I109" s="181"/>
      <c r="J109" s="182">
        <f>ROUND(I109*H109,2)</f>
        <v>0</v>
      </c>
      <c r="K109" s="178" t="s">
        <v>136</v>
      </c>
      <c r="L109" s="42"/>
      <c r="M109" s="183" t="s">
        <v>19</v>
      </c>
      <c r="N109" s="184" t="s">
        <v>46</v>
      </c>
      <c r="O109" s="67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380</v>
      </c>
      <c r="AT109" s="187" t="s">
        <v>132</v>
      </c>
      <c r="AU109" s="187" t="s">
        <v>85</v>
      </c>
      <c r="AY109" s="20" t="s">
        <v>129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83</v>
      </c>
      <c r="BK109" s="188">
        <f>ROUND(I109*H109,2)</f>
        <v>0</v>
      </c>
      <c r="BL109" s="20" t="s">
        <v>380</v>
      </c>
      <c r="BM109" s="187" t="s">
        <v>401</v>
      </c>
    </row>
    <row r="110" spans="1:65" s="2" customFormat="1" ht="11.25">
      <c r="A110" s="37"/>
      <c r="B110" s="38"/>
      <c r="C110" s="39"/>
      <c r="D110" s="189" t="s">
        <v>139</v>
      </c>
      <c r="E110" s="39"/>
      <c r="F110" s="190" t="s">
        <v>402</v>
      </c>
      <c r="G110" s="39"/>
      <c r="H110" s="39"/>
      <c r="I110" s="191"/>
      <c r="J110" s="39"/>
      <c r="K110" s="39"/>
      <c r="L110" s="42"/>
      <c r="M110" s="192"/>
      <c r="N110" s="193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139</v>
      </c>
      <c r="AU110" s="20" t="s">
        <v>85</v>
      </c>
    </row>
    <row r="111" spans="1:65" s="13" customFormat="1" ht="11.25">
      <c r="B111" s="194"/>
      <c r="C111" s="195"/>
      <c r="D111" s="196" t="s">
        <v>141</v>
      </c>
      <c r="E111" s="197" t="s">
        <v>19</v>
      </c>
      <c r="F111" s="198" t="s">
        <v>83</v>
      </c>
      <c r="G111" s="195"/>
      <c r="H111" s="199">
        <v>1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141</v>
      </c>
      <c r="AU111" s="205" t="s">
        <v>85</v>
      </c>
      <c r="AV111" s="13" t="s">
        <v>85</v>
      </c>
      <c r="AW111" s="13" t="s">
        <v>35</v>
      </c>
      <c r="AX111" s="13" t="s">
        <v>75</v>
      </c>
      <c r="AY111" s="205" t="s">
        <v>129</v>
      </c>
    </row>
    <row r="112" spans="1:65" s="14" customFormat="1" ht="11.25">
      <c r="B112" s="206"/>
      <c r="C112" s="207"/>
      <c r="D112" s="196" t="s">
        <v>141</v>
      </c>
      <c r="E112" s="208" t="s">
        <v>19</v>
      </c>
      <c r="F112" s="209" t="s">
        <v>143</v>
      </c>
      <c r="G112" s="207"/>
      <c r="H112" s="210">
        <v>1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141</v>
      </c>
      <c r="AU112" s="216" t="s">
        <v>85</v>
      </c>
      <c r="AV112" s="14" t="s">
        <v>137</v>
      </c>
      <c r="AW112" s="14" t="s">
        <v>35</v>
      </c>
      <c r="AX112" s="14" t="s">
        <v>83</v>
      </c>
      <c r="AY112" s="216" t="s">
        <v>129</v>
      </c>
    </row>
    <row r="113" spans="1:65" s="12" customFormat="1" ht="22.9" customHeight="1">
      <c r="B113" s="160"/>
      <c r="C113" s="161"/>
      <c r="D113" s="162" t="s">
        <v>74</v>
      </c>
      <c r="E113" s="174" t="s">
        <v>403</v>
      </c>
      <c r="F113" s="174" t="s">
        <v>404</v>
      </c>
      <c r="G113" s="161"/>
      <c r="H113" s="161"/>
      <c r="I113" s="164"/>
      <c r="J113" s="175">
        <f>BK113</f>
        <v>0</v>
      </c>
      <c r="K113" s="161"/>
      <c r="L113" s="166"/>
      <c r="M113" s="167"/>
      <c r="N113" s="168"/>
      <c r="O113" s="168"/>
      <c r="P113" s="169">
        <f>SUM(P114:P117)</f>
        <v>0</v>
      </c>
      <c r="Q113" s="168"/>
      <c r="R113" s="169">
        <f>SUM(R114:R117)</f>
        <v>0</v>
      </c>
      <c r="S113" s="168"/>
      <c r="T113" s="170">
        <f>SUM(T114:T117)</f>
        <v>0</v>
      </c>
      <c r="AR113" s="171" t="s">
        <v>169</v>
      </c>
      <c r="AT113" s="172" t="s">
        <v>74</v>
      </c>
      <c r="AU113" s="172" t="s">
        <v>83</v>
      </c>
      <c r="AY113" s="171" t="s">
        <v>129</v>
      </c>
      <c r="BK113" s="173">
        <f>SUM(BK114:BK117)</f>
        <v>0</v>
      </c>
    </row>
    <row r="114" spans="1:65" s="2" customFormat="1" ht="16.5" customHeight="1">
      <c r="A114" s="37"/>
      <c r="B114" s="38"/>
      <c r="C114" s="176" t="s">
        <v>150</v>
      </c>
      <c r="D114" s="176" t="s">
        <v>132</v>
      </c>
      <c r="E114" s="177" t="s">
        <v>405</v>
      </c>
      <c r="F114" s="178" t="s">
        <v>404</v>
      </c>
      <c r="G114" s="179" t="s">
        <v>379</v>
      </c>
      <c r="H114" s="180">
        <v>1</v>
      </c>
      <c r="I114" s="181"/>
      <c r="J114" s="182">
        <f>ROUND(I114*H114,2)</f>
        <v>0</v>
      </c>
      <c r="K114" s="178" t="s">
        <v>136</v>
      </c>
      <c r="L114" s="42"/>
      <c r="M114" s="183" t="s">
        <v>19</v>
      </c>
      <c r="N114" s="184" t="s">
        <v>46</v>
      </c>
      <c r="O114" s="67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380</v>
      </c>
      <c r="AT114" s="187" t="s">
        <v>132</v>
      </c>
      <c r="AU114" s="187" t="s">
        <v>85</v>
      </c>
      <c r="AY114" s="20" t="s">
        <v>129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83</v>
      </c>
      <c r="BK114" s="188">
        <f>ROUND(I114*H114,2)</f>
        <v>0</v>
      </c>
      <c r="BL114" s="20" t="s">
        <v>380</v>
      </c>
      <c r="BM114" s="187" t="s">
        <v>406</v>
      </c>
    </row>
    <row r="115" spans="1:65" s="2" customFormat="1" ht="11.25">
      <c r="A115" s="37"/>
      <c r="B115" s="38"/>
      <c r="C115" s="39"/>
      <c r="D115" s="189" t="s">
        <v>139</v>
      </c>
      <c r="E115" s="39"/>
      <c r="F115" s="190" t="s">
        <v>407</v>
      </c>
      <c r="G115" s="39"/>
      <c r="H115" s="39"/>
      <c r="I115" s="191"/>
      <c r="J115" s="39"/>
      <c r="K115" s="39"/>
      <c r="L115" s="42"/>
      <c r="M115" s="192"/>
      <c r="N115" s="193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139</v>
      </c>
      <c r="AU115" s="20" t="s">
        <v>85</v>
      </c>
    </row>
    <row r="116" spans="1:65" s="13" customFormat="1" ht="11.25">
      <c r="B116" s="194"/>
      <c r="C116" s="195"/>
      <c r="D116" s="196" t="s">
        <v>141</v>
      </c>
      <c r="E116" s="197" t="s">
        <v>19</v>
      </c>
      <c r="F116" s="198" t="s">
        <v>83</v>
      </c>
      <c r="G116" s="195"/>
      <c r="H116" s="199">
        <v>1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141</v>
      </c>
      <c r="AU116" s="205" t="s">
        <v>85</v>
      </c>
      <c r="AV116" s="13" t="s">
        <v>85</v>
      </c>
      <c r="AW116" s="13" t="s">
        <v>35</v>
      </c>
      <c r="AX116" s="13" t="s">
        <v>75</v>
      </c>
      <c r="AY116" s="205" t="s">
        <v>129</v>
      </c>
    </row>
    <row r="117" spans="1:65" s="14" customFormat="1" ht="11.25">
      <c r="B117" s="206"/>
      <c r="C117" s="207"/>
      <c r="D117" s="196" t="s">
        <v>141</v>
      </c>
      <c r="E117" s="208" t="s">
        <v>19</v>
      </c>
      <c r="F117" s="209" t="s">
        <v>143</v>
      </c>
      <c r="G117" s="207"/>
      <c r="H117" s="210">
        <v>1</v>
      </c>
      <c r="I117" s="211"/>
      <c r="J117" s="207"/>
      <c r="K117" s="207"/>
      <c r="L117" s="212"/>
      <c r="M117" s="238"/>
      <c r="N117" s="239"/>
      <c r="O117" s="239"/>
      <c r="P117" s="239"/>
      <c r="Q117" s="239"/>
      <c r="R117" s="239"/>
      <c r="S117" s="239"/>
      <c r="T117" s="240"/>
      <c r="AT117" s="216" t="s">
        <v>141</v>
      </c>
      <c r="AU117" s="216" t="s">
        <v>85</v>
      </c>
      <c r="AV117" s="14" t="s">
        <v>137</v>
      </c>
      <c r="AW117" s="14" t="s">
        <v>35</v>
      </c>
      <c r="AX117" s="14" t="s">
        <v>83</v>
      </c>
      <c r="AY117" s="216" t="s">
        <v>129</v>
      </c>
    </row>
    <row r="118" spans="1:65" s="2" customFormat="1" ht="6.95" customHeight="1">
      <c r="A118" s="37"/>
      <c r="B118" s="50"/>
      <c r="C118" s="51"/>
      <c r="D118" s="51"/>
      <c r="E118" s="51"/>
      <c r="F118" s="51"/>
      <c r="G118" s="51"/>
      <c r="H118" s="51"/>
      <c r="I118" s="51"/>
      <c r="J118" s="51"/>
      <c r="K118" s="51"/>
      <c r="L118" s="42"/>
      <c r="M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</sheetData>
  <sheetProtection algorithmName="SHA-512" hashValue="9cNEYOIadz3QbRzK/sJOJOEDuNVPp2ieYMJf29kdvcvpAGrfGgNmsvJ7p1jkB1PCP/BllaVRHedbW5GyoJIwzw==" saltValue="P+Wo3wkSgNpuSmkNW10JlfzJZKDO/uVSPIvZ/DmI0AOFokNfO0ClGDnR/P0emHokl/4ZN4/xzBdhl8XmpzjPYQ==" spinCount="100000" sheet="1" objects="1" scenarios="1" formatColumns="0" formatRows="0" autoFilter="0"/>
  <autoFilter ref="C85:K117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5" r:id="rId2"/>
    <hyperlink ref="F100" r:id="rId3"/>
    <hyperlink ref="F105" r:id="rId4"/>
    <hyperlink ref="F110" r:id="rId5"/>
    <hyperlink ref="F115" r:id="rId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</cols>
  <sheetData>
    <row r="1" spans="2:11" s="1" customFormat="1" ht="37.5" customHeight="1"/>
    <row r="2" spans="2:11" s="1" customFormat="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7" customFormat="1" ht="45" customHeight="1">
      <c r="B3" s="250"/>
      <c r="C3" s="385" t="s">
        <v>408</v>
      </c>
      <c r="D3" s="385"/>
      <c r="E3" s="385"/>
      <c r="F3" s="385"/>
      <c r="G3" s="385"/>
      <c r="H3" s="385"/>
      <c r="I3" s="385"/>
      <c r="J3" s="385"/>
      <c r="K3" s="251"/>
    </row>
    <row r="4" spans="2:11" s="1" customFormat="1" ht="25.5" customHeight="1">
      <c r="B4" s="252"/>
      <c r="C4" s="384" t="s">
        <v>409</v>
      </c>
      <c r="D4" s="384"/>
      <c r="E4" s="384"/>
      <c r="F4" s="384"/>
      <c r="G4" s="384"/>
      <c r="H4" s="384"/>
      <c r="I4" s="384"/>
      <c r="J4" s="384"/>
      <c r="K4" s="253"/>
    </row>
    <row r="5" spans="2:11" s="1" customFormat="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s="1" customFormat="1" ht="15" customHeight="1">
      <c r="B6" s="252"/>
      <c r="C6" s="383" t="s">
        <v>410</v>
      </c>
      <c r="D6" s="383"/>
      <c r="E6" s="383"/>
      <c r="F6" s="383"/>
      <c r="G6" s="383"/>
      <c r="H6" s="383"/>
      <c r="I6" s="383"/>
      <c r="J6" s="383"/>
      <c r="K6" s="253"/>
    </row>
    <row r="7" spans="2:11" s="1" customFormat="1" ht="15" customHeight="1">
      <c r="B7" s="256"/>
      <c r="C7" s="383" t="s">
        <v>411</v>
      </c>
      <c r="D7" s="383"/>
      <c r="E7" s="383"/>
      <c r="F7" s="383"/>
      <c r="G7" s="383"/>
      <c r="H7" s="383"/>
      <c r="I7" s="383"/>
      <c r="J7" s="383"/>
      <c r="K7" s="253"/>
    </row>
    <row r="8" spans="2:11" s="1" customFormat="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s="1" customFormat="1" ht="15" customHeight="1">
      <c r="B9" s="256"/>
      <c r="C9" s="383" t="s">
        <v>412</v>
      </c>
      <c r="D9" s="383"/>
      <c r="E9" s="383"/>
      <c r="F9" s="383"/>
      <c r="G9" s="383"/>
      <c r="H9" s="383"/>
      <c r="I9" s="383"/>
      <c r="J9" s="383"/>
      <c r="K9" s="253"/>
    </row>
    <row r="10" spans="2:11" s="1" customFormat="1" ht="15" customHeight="1">
      <c r="B10" s="256"/>
      <c r="C10" s="255"/>
      <c r="D10" s="383" t="s">
        <v>413</v>
      </c>
      <c r="E10" s="383"/>
      <c r="F10" s="383"/>
      <c r="G10" s="383"/>
      <c r="H10" s="383"/>
      <c r="I10" s="383"/>
      <c r="J10" s="383"/>
      <c r="K10" s="253"/>
    </row>
    <row r="11" spans="2:11" s="1" customFormat="1" ht="15" customHeight="1">
      <c r="B11" s="256"/>
      <c r="C11" s="257"/>
      <c r="D11" s="383" t="s">
        <v>414</v>
      </c>
      <c r="E11" s="383"/>
      <c r="F11" s="383"/>
      <c r="G11" s="383"/>
      <c r="H11" s="383"/>
      <c r="I11" s="383"/>
      <c r="J11" s="383"/>
      <c r="K11" s="253"/>
    </row>
    <row r="12" spans="2:11" s="1" customFormat="1" ht="15" customHeight="1">
      <c r="B12" s="256"/>
      <c r="C12" s="257"/>
      <c r="D12" s="255"/>
      <c r="E12" s="255"/>
      <c r="F12" s="255"/>
      <c r="G12" s="255"/>
      <c r="H12" s="255"/>
      <c r="I12" s="255"/>
      <c r="J12" s="255"/>
      <c r="K12" s="253"/>
    </row>
    <row r="13" spans="2:11" s="1" customFormat="1" ht="15" customHeight="1">
      <c r="B13" s="256"/>
      <c r="C13" s="257"/>
      <c r="D13" s="258" t="s">
        <v>415</v>
      </c>
      <c r="E13" s="255"/>
      <c r="F13" s="255"/>
      <c r="G13" s="255"/>
      <c r="H13" s="255"/>
      <c r="I13" s="255"/>
      <c r="J13" s="255"/>
      <c r="K13" s="253"/>
    </row>
    <row r="14" spans="2:11" s="1" customFormat="1" ht="12.75" customHeight="1">
      <c r="B14" s="256"/>
      <c r="C14" s="257"/>
      <c r="D14" s="257"/>
      <c r="E14" s="257"/>
      <c r="F14" s="257"/>
      <c r="G14" s="257"/>
      <c r="H14" s="257"/>
      <c r="I14" s="257"/>
      <c r="J14" s="257"/>
      <c r="K14" s="253"/>
    </row>
    <row r="15" spans="2:11" s="1" customFormat="1" ht="15" customHeight="1">
      <c r="B15" s="256"/>
      <c r="C15" s="257"/>
      <c r="D15" s="383" t="s">
        <v>416</v>
      </c>
      <c r="E15" s="383"/>
      <c r="F15" s="383"/>
      <c r="G15" s="383"/>
      <c r="H15" s="383"/>
      <c r="I15" s="383"/>
      <c r="J15" s="383"/>
      <c r="K15" s="253"/>
    </row>
    <row r="16" spans="2:11" s="1" customFormat="1" ht="15" customHeight="1">
      <c r="B16" s="256"/>
      <c r="C16" s="257"/>
      <c r="D16" s="383" t="s">
        <v>417</v>
      </c>
      <c r="E16" s="383"/>
      <c r="F16" s="383"/>
      <c r="G16" s="383"/>
      <c r="H16" s="383"/>
      <c r="I16" s="383"/>
      <c r="J16" s="383"/>
      <c r="K16" s="253"/>
    </row>
    <row r="17" spans="2:11" s="1" customFormat="1" ht="15" customHeight="1">
      <c r="B17" s="256"/>
      <c r="C17" s="257"/>
      <c r="D17" s="383" t="s">
        <v>418</v>
      </c>
      <c r="E17" s="383"/>
      <c r="F17" s="383"/>
      <c r="G17" s="383"/>
      <c r="H17" s="383"/>
      <c r="I17" s="383"/>
      <c r="J17" s="383"/>
      <c r="K17" s="253"/>
    </row>
    <row r="18" spans="2:11" s="1" customFormat="1" ht="15" customHeight="1">
      <c r="B18" s="256"/>
      <c r="C18" s="257"/>
      <c r="D18" s="257"/>
      <c r="E18" s="259" t="s">
        <v>82</v>
      </c>
      <c r="F18" s="383" t="s">
        <v>419</v>
      </c>
      <c r="G18" s="383"/>
      <c r="H18" s="383"/>
      <c r="I18" s="383"/>
      <c r="J18" s="383"/>
      <c r="K18" s="253"/>
    </row>
    <row r="19" spans="2:11" s="1" customFormat="1" ht="15" customHeight="1">
      <c r="B19" s="256"/>
      <c r="C19" s="257"/>
      <c r="D19" s="257"/>
      <c r="E19" s="259" t="s">
        <v>420</v>
      </c>
      <c r="F19" s="383" t="s">
        <v>421</v>
      </c>
      <c r="G19" s="383"/>
      <c r="H19" s="383"/>
      <c r="I19" s="383"/>
      <c r="J19" s="383"/>
      <c r="K19" s="253"/>
    </row>
    <row r="20" spans="2:11" s="1" customFormat="1" ht="15" customHeight="1">
      <c r="B20" s="256"/>
      <c r="C20" s="257"/>
      <c r="D20" s="257"/>
      <c r="E20" s="259" t="s">
        <v>422</v>
      </c>
      <c r="F20" s="383" t="s">
        <v>423</v>
      </c>
      <c r="G20" s="383"/>
      <c r="H20" s="383"/>
      <c r="I20" s="383"/>
      <c r="J20" s="383"/>
      <c r="K20" s="253"/>
    </row>
    <row r="21" spans="2:11" s="1" customFormat="1" ht="15" customHeight="1">
      <c r="B21" s="256"/>
      <c r="C21" s="257"/>
      <c r="D21" s="257"/>
      <c r="E21" s="259" t="s">
        <v>424</v>
      </c>
      <c r="F21" s="383" t="s">
        <v>425</v>
      </c>
      <c r="G21" s="383"/>
      <c r="H21" s="383"/>
      <c r="I21" s="383"/>
      <c r="J21" s="383"/>
      <c r="K21" s="253"/>
    </row>
    <row r="22" spans="2:11" s="1" customFormat="1" ht="15" customHeight="1">
      <c r="B22" s="256"/>
      <c r="C22" s="257"/>
      <c r="D22" s="257"/>
      <c r="E22" s="259" t="s">
        <v>426</v>
      </c>
      <c r="F22" s="383" t="s">
        <v>427</v>
      </c>
      <c r="G22" s="383"/>
      <c r="H22" s="383"/>
      <c r="I22" s="383"/>
      <c r="J22" s="383"/>
      <c r="K22" s="253"/>
    </row>
    <row r="23" spans="2:11" s="1" customFormat="1" ht="15" customHeight="1">
      <c r="B23" s="256"/>
      <c r="C23" s="257"/>
      <c r="D23" s="257"/>
      <c r="E23" s="259" t="s">
        <v>428</v>
      </c>
      <c r="F23" s="383" t="s">
        <v>429</v>
      </c>
      <c r="G23" s="383"/>
      <c r="H23" s="383"/>
      <c r="I23" s="383"/>
      <c r="J23" s="383"/>
      <c r="K23" s="253"/>
    </row>
    <row r="24" spans="2:11" s="1" customFormat="1" ht="12.75" customHeight="1">
      <c r="B24" s="256"/>
      <c r="C24" s="257"/>
      <c r="D24" s="257"/>
      <c r="E24" s="257"/>
      <c r="F24" s="257"/>
      <c r="G24" s="257"/>
      <c r="H24" s="257"/>
      <c r="I24" s="257"/>
      <c r="J24" s="257"/>
      <c r="K24" s="253"/>
    </row>
    <row r="25" spans="2:11" s="1" customFormat="1" ht="15" customHeight="1">
      <c r="B25" s="256"/>
      <c r="C25" s="383" t="s">
        <v>430</v>
      </c>
      <c r="D25" s="383"/>
      <c r="E25" s="383"/>
      <c r="F25" s="383"/>
      <c r="G25" s="383"/>
      <c r="H25" s="383"/>
      <c r="I25" s="383"/>
      <c r="J25" s="383"/>
      <c r="K25" s="253"/>
    </row>
    <row r="26" spans="2:11" s="1" customFormat="1" ht="15" customHeight="1">
      <c r="B26" s="256"/>
      <c r="C26" s="383" t="s">
        <v>431</v>
      </c>
      <c r="D26" s="383"/>
      <c r="E26" s="383"/>
      <c r="F26" s="383"/>
      <c r="G26" s="383"/>
      <c r="H26" s="383"/>
      <c r="I26" s="383"/>
      <c r="J26" s="383"/>
      <c r="K26" s="253"/>
    </row>
    <row r="27" spans="2:11" s="1" customFormat="1" ht="15" customHeight="1">
      <c r="B27" s="256"/>
      <c r="C27" s="255"/>
      <c r="D27" s="383" t="s">
        <v>432</v>
      </c>
      <c r="E27" s="383"/>
      <c r="F27" s="383"/>
      <c r="G27" s="383"/>
      <c r="H27" s="383"/>
      <c r="I27" s="383"/>
      <c r="J27" s="383"/>
      <c r="K27" s="253"/>
    </row>
    <row r="28" spans="2:11" s="1" customFormat="1" ht="15" customHeight="1">
      <c r="B28" s="256"/>
      <c r="C28" s="257"/>
      <c r="D28" s="383" t="s">
        <v>433</v>
      </c>
      <c r="E28" s="383"/>
      <c r="F28" s="383"/>
      <c r="G28" s="383"/>
      <c r="H28" s="383"/>
      <c r="I28" s="383"/>
      <c r="J28" s="383"/>
      <c r="K28" s="253"/>
    </row>
    <row r="29" spans="2:11" s="1" customFormat="1" ht="12.75" customHeight="1">
      <c r="B29" s="256"/>
      <c r="C29" s="257"/>
      <c r="D29" s="257"/>
      <c r="E29" s="257"/>
      <c r="F29" s="257"/>
      <c r="G29" s="257"/>
      <c r="H29" s="257"/>
      <c r="I29" s="257"/>
      <c r="J29" s="257"/>
      <c r="K29" s="253"/>
    </row>
    <row r="30" spans="2:11" s="1" customFormat="1" ht="15" customHeight="1">
      <c r="B30" s="256"/>
      <c r="C30" s="257"/>
      <c r="D30" s="383" t="s">
        <v>434</v>
      </c>
      <c r="E30" s="383"/>
      <c r="F30" s="383"/>
      <c r="G30" s="383"/>
      <c r="H30" s="383"/>
      <c r="I30" s="383"/>
      <c r="J30" s="383"/>
      <c r="K30" s="253"/>
    </row>
    <row r="31" spans="2:11" s="1" customFormat="1" ht="15" customHeight="1">
      <c r="B31" s="256"/>
      <c r="C31" s="257"/>
      <c r="D31" s="383" t="s">
        <v>435</v>
      </c>
      <c r="E31" s="383"/>
      <c r="F31" s="383"/>
      <c r="G31" s="383"/>
      <c r="H31" s="383"/>
      <c r="I31" s="383"/>
      <c r="J31" s="383"/>
      <c r="K31" s="253"/>
    </row>
    <row r="32" spans="2:11" s="1" customFormat="1" ht="12.75" customHeight="1">
      <c r="B32" s="256"/>
      <c r="C32" s="257"/>
      <c r="D32" s="257"/>
      <c r="E32" s="257"/>
      <c r="F32" s="257"/>
      <c r="G32" s="257"/>
      <c r="H32" s="257"/>
      <c r="I32" s="257"/>
      <c r="J32" s="257"/>
      <c r="K32" s="253"/>
    </row>
    <row r="33" spans="2:11" s="1" customFormat="1" ht="15" customHeight="1">
      <c r="B33" s="256"/>
      <c r="C33" s="257"/>
      <c r="D33" s="383" t="s">
        <v>436</v>
      </c>
      <c r="E33" s="383"/>
      <c r="F33" s="383"/>
      <c r="G33" s="383"/>
      <c r="H33" s="383"/>
      <c r="I33" s="383"/>
      <c r="J33" s="383"/>
      <c r="K33" s="253"/>
    </row>
    <row r="34" spans="2:11" s="1" customFormat="1" ht="15" customHeight="1">
      <c r="B34" s="256"/>
      <c r="C34" s="257"/>
      <c r="D34" s="383" t="s">
        <v>437</v>
      </c>
      <c r="E34" s="383"/>
      <c r="F34" s="383"/>
      <c r="G34" s="383"/>
      <c r="H34" s="383"/>
      <c r="I34" s="383"/>
      <c r="J34" s="383"/>
      <c r="K34" s="253"/>
    </row>
    <row r="35" spans="2:11" s="1" customFormat="1" ht="15" customHeight="1">
      <c r="B35" s="256"/>
      <c r="C35" s="257"/>
      <c r="D35" s="383" t="s">
        <v>438</v>
      </c>
      <c r="E35" s="383"/>
      <c r="F35" s="383"/>
      <c r="G35" s="383"/>
      <c r="H35" s="383"/>
      <c r="I35" s="383"/>
      <c r="J35" s="383"/>
      <c r="K35" s="253"/>
    </row>
    <row r="36" spans="2:11" s="1" customFormat="1" ht="15" customHeight="1">
      <c r="B36" s="256"/>
      <c r="C36" s="257"/>
      <c r="D36" s="255"/>
      <c r="E36" s="258" t="s">
        <v>115</v>
      </c>
      <c r="F36" s="255"/>
      <c r="G36" s="383" t="s">
        <v>439</v>
      </c>
      <c r="H36" s="383"/>
      <c r="I36" s="383"/>
      <c r="J36" s="383"/>
      <c r="K36" s="253"/>
    </row>
    <row r="37" spans="2:11" s="1" customFormat="1" ht="30.75" customHeight="1">
      <c r="B37" s="256"/>
      <c r="C37" s="257"/>
      <c r="D37" s="255"/>
      <c r="E37" s="258" t="s">
        <v>440</v>
      </c>
      <c r="F37" s="255"/>
      <c r="G37" s="383" t="s">
        <v>441</v>
      </c>
      <c r="H37" s="383"/>
      <c r="I37" s="383"/>
      <c r="J37" s="383"/>
      <c r="K37" s="253"/>
    </row>
    <row r="38" spans="2:11" s="1" customFormat="1" ht="15" customHeight="1">
      <c r="B38" s="256"/>
      <c r="C38" s="257"/>
      <c r="D38" s="255"/>
      <c r="E38" s="258" t="s">
        <v>56</v>
      </c>
      <c r="F38" s="255"/>
      <c r="G38" s="383" t="s">
        <v>442</v>
      </c>
      <c r="H38" s="383"/>
      <c r="I38" s="383"/>
      <c r="J38" s="383"/>
      <c r="K38" s="253"/>
    </row>
    <row r="39" spans="2:11" s="1" customFormat="1" ht="15" customHeight="1">
      <c r="B39" s="256"/>
      <c r="C39" s="257"/>
      <c r="D39" s="255"/>
      <c r="E39" s="258" t="s">
        <v>57</v>
      </c>
      <c r="F39" s="255"/>
      <c r="G39" s="383" t="s">
        <v>443</v>
      </c>
      <c r="H39" s="383"/>
      <c r="I39" s="383"/>
      <c r="J39" s="383"/>
      <c r="K39" s="253"/>
    </row>
    <row r="40" spans="2:11" s="1" customFormat="1" ht="15" customHeight="1">
      <c r="B40" s="256"/>
      <c r="C40" s="257"/>
      <c r="D40" s="255"/>
      <c r="E40" s="258" t="s">
        <v>116</v>
      </c>
      <c r="F40" s="255"/>
      <c r="G40" s="383" t="s">
        <v>444</v>
      </c>
      <c r="H40" s="383"/>
      <c r="I40" s="383"/>
      <c r="J40" s="383"/>
      <c r="K40" s="253"/>
    </row>
    <row r="41" spans="2:11" s="1" customFormat="1" ht="15" customHeight="1">
      <c r="B41" s="256"/>
      <c r="C41" s="257"/>
      <c r="D41" s="255"/>
      <c r="E41" s="258" t="s">
        <v>117</v>
      </c>
      <c r="F41" s="255"/>
      <c r="G41" s="383" t="s">
        <v>445</v>
      </c>
      <c r="H41" s="383"/>
      <c r="I41" s="383"/>
      <c r="J41" s="383"/>
      <c r="K41" s="253"/>
    </row>
    <row r="42" spans="2:11" s="1" customFormat="1" ht="15" customHeight="1">
      <c r="B42" s="256"/>
      <c r="C42" s="257"/>
      <c r="D42" s="255"/>
      <c r="E42" s="258" t="s">
        <v>446</v>
      </c>
      <c r="F42" s="255"/>
      <c r="G42" s="383" t="s">
        <v>447</v>
      </c>
      <c r="H42" s="383"/>
      <c r="I42" s="383"/>
      <c r="J42" s="383"/>
      <c r="K42" s="253"/>
    </row>
    <row r="43" spans="2:11" s="1" customFormat="1" ht="15" customHeight="1">
      <c r="B43" s="256"/>
      <c r="C43" s="257"/>
      <c r="D43" s="255"/>
      <c r="E43" s="258"/>
      <c r="F43" s="255"/>
      <c r="G43" s="383" t="s">
        <v>448</v>
      </c>
      <c r="H43" s="383"/>
      <c r="I43" s="383"/>
      <c r="J43" s="383"/>
      <c r="K43" s="253"/>
    </row>
    <row r="44" spans="2:11" s="1" customFormat="1" ht="15" customHeight="1">
      <c r="B44" s="256"/>
      <c r="C44" s="257"/>
      <c r="D44" s="255"/>
      <c r="E44" s="258" t="s">
        <v>449</v>
      </c>
      <c r="F44" s="255"/>
      <c r="G44" s="383" t="s">
        <v>450</v>
      </c>
      <c r="H44" s="383"/>
      <c r="I44" s="383"/>
      <c r="J44" s="383"/>
      <c r="K44" s="253"/>
    </row>
    <row r="45" spans="2:11" s="1" customFormat="1" ht="15" customHeight="1">
      <c r="B45" s="256"/>
      <c r="C45" s="257"/>
      <c r="D45" s="255"/>
      <c r="E45" s="258" t="s">
        <v>119</v>
      </c>
      <c r="F45" s="255"/>
      <c r="G45" s="383" t="s">
        <v>451</v>
      </c>
      <c r="H45" s="383"/>
      <c r="I45" s="383"/>
      <c r="J45" s="383"/>
      <c r="K45" s="253"/>
    </row>
    <row r="46" spans="2:11" s="1" customFormat="1" ht="12.75" customHeight="1">
      <c r="B46" s="256"/>
      <c r="C46" s="257"/>
      <c r="D46" s="255"/>
      <c r="E46" s="255"/>
      <c r="F46" s="255"/>
      <c r="G46" s="255"/>
      <c r="H46" s="255"/>
      <c r="I46" s="255"/>
      <c r="J46" s="255"/>
      <c r="K46" s="253"/>
    </row>
    <row r="47" spans="2:11" s="1" customFormat="1" ht="15" customHeight="1">
      <c r="B47" s="256"/>
      <c r="C47" s="257"/>
      <c r="D47" s="383" t="s">
        <v>452</v>
      </c>
      <c r="E47" s="383"/>
      <c r="F47" s="383"/>
      <c r="G47" s="383"/>
      <c r="H47" s="383"/>
      <c r="I47" s="383"/>
      <c r="J47" s="383"/>
      <c r="K47" s="253"/>
    </row>
    <row r="48" spans="2:11" s="1" customFormat="1" ht="15" customHeight="1">
      <c r="B48" s="256"/>
      <c r="C48" s="257"/>
      <c r="D48" s="257"/>
      <c r="E48" s="383" t="s">
        <v>453</v>
      </c>
      <c r="F48" s="383"/>
      <c r="G48" s="383"/>
      <c r="H48" s="383"/>
      <c r="I48" s="383"/>
      <c r="J48" s="383"/>
      <c r="K48" s="253"/>
    </row>
    <row r="49" spans="2:11" s="1" customFormat="1" ht="15" customHeight="1">
      <c r="B49" s="256"/>
      <c r="C49" s="257"/>
      <c r="D49" s="257"/>
      <c r="E49" s="383" t="s">
        <v>454</v>
      </c>
      <c r="F49" s="383"/>
      <c r="G49" s="383"/>
      <c r="H49" s="383"/>
      <c r="I49" s="383"/>
      <c r="J49" s="383"/>
      <c r="K49" s="253"/>
    </row>
    <row r="50" spans="2:11" s="1" customFormat="1" ht="15" customHeight="1">
      <c r="B50" s="256"/>
      <c r="C50" s="257"/>
      <c r="D50" s="257"/>
      <c r="E50" s="383" t="s">
        <v>455</v>
      </c>
      <c r="F50" s="383"/>
      <c r="G50" s="383"/>
      <c r="H50" s="383"/>
      <c r="I50" s="383"/>
      <c r="J50" s="383"/>
      <c r="K50" s="253"/>
    </row>
    <row r="51" spans="2:11" s="1" customFormat="1" ht="15" customHeight="1">
      <c r="B51" s="256"/>
      <c r="C51" s="257"/>
      <c r="D51" s="383" t="s">
        <v>456</v>
      </c>
      <c r="E51" s="383"/>
      <c r="F51" s="383"/>
      <c r="G51" s="383"/>
      <c r="H51" s="383"/>
      <c r="I51" s="383"/>
      <c r="J51" s="383"/>
      <c r="K51" s="253"/>
    </row>
    <row r="52" spans="2:11" s="1" customFormat="1" ht="25.5" customHeight="1">
      <c r="B52" s="252"/>
      <c r="C52" s="384" t="s">
        <v>457</v>
      </c>
      <c r="D52" s="384"/>
      <c r="E52" s="384"/>
      <c r="F52" s="384"/>
      <c r="G52" s="384"/>
      <c r="H52" s="384"/>
      <c r="I52" s="384"/>
      <c r="J52" s="384"/>
      <c r="K52" s="253"/>
    </row>
    <row r="53" spans="2:11" s="1" customFormat="1" ht="5.25" customHeight="1">
      <c r="B53" s="252"/>
      <c r="C53" s="254"/>
      <c r="D53" s="254"/>
      <c r="E53" s="254"/>
      <c r="F53" s="254"/>
      <c r="G53" s="254"/>
      <c r="H53" s="254"/>
      <c r="I53" s="254"/>
      <c r="J53" s="254"/>
      <c r="K53" s="253"/>
    </row>
    <row r="54" spans="2:11" s="1" customFormat="1" ht="15" customHeight="1">
      <c r="B54" s="252"/>
      <c r="C54" s="383" t="s">
        <v>458</v>
      </c>
      <c r="D54" s="383"/>
      <c r="E54" s="383"/>
      <c r="F54" s="383"/>
      <c r="G54" s="383"/>
      <c r="H54" s="383"/>
      <c r="I54" s="383"/>
      <c r="J54" s="383"/>
      <c r="K54" s="253"/>
    </row>
    <row r="55" spans="2:11" s="1" customFormat="1" ht="15" customHeight="1">
      <c r="B55" s="252"/>
      <c r="C55" s="383" t="s">
        <v>459</v>
      </c>
      <c r="D55" s="383"/>
      <c r="E55" s="383"/>
      <c r="F55" s="383"/>
      <c r="G55" s="383"/>
      <c r="H55" s="383"/>
      <c r="I55" s="383"/>
      <c r="J55" s="383"/>
      <c r="K55" s="253"/>
    </row>
    <row r="56" spans="2:11" s="1" customFormat="1" ht="12.75" customHeight="1">
      <c r="B56" s="252"/>
      <c r="C56" s="255"/>
      <c r="D56" s="255"/>
      <c r="E56" s="255"/>
      <c r="F56" s="255"/>
      <c r="G56" s="255"/>
      <c r="H56" s="255"/>
      <c r="I56" s="255"/>
      <c r="J56" s="255"/>
      <c r="K56" s="253"/>
    </row>
    <row r="57" spans="2:11" s="1" customFormat="1" ht="15" customHeight="1">
      <c r="B57" s="252"/>
      <c r="C57" s="383" t="s">
        <v>460</v>
      </c>
      <c r="D57" s="383"/>
      <c r="E57" s="383"/>
      <c r="F57" s="383"/>
      <c r="G57" s="383"/>
      <c r="H57" s="383"/>
      <c r="I57" s="383"/>
      <c r="J57" s="383"/>
      <c r="K57" s="253"/>
    </row>
    <row r="58" spans="2:11" s="1" customFormat="1" ht="15" customHeight="1">
      <c r="B58" s="252"/>
      <c r="C58" s="257"/>
      <c r="D58" s="383" t="s">
        <v>461</v>
      </c>
      <c r="E58" s="383"/>
      <c r="F58" s="383"/>
      <c r="G58" s="383"/>
      <c r="H58" s="383"/>
      <c r="I58" s="383"/>
      <c r="J58" s="383"/>
      <c r="K58" s="253"/>
    </row>
    <row r="59" spans="2:11" s="1" customFormat="1" ht="15" customHeight="1">
      <c r="B59" s="252"/>
      <c r="C59" s="257"/>
      <c r="D59" s="383" t="s">
        <v>462</v>
      </c>
      <c r="E59" s="383"/>
      <c r="F59" s="383"/>
      <c r="G59" s="383"/>
      <c r="H59" s="383"/>
      <c r="I59" s="383"/>
      <c r="J59" s="383"/>
      <c r="K59" s="253"/>
    </row>
    <row r="60" spans="2:11" s="1" customFormat="1" ht="15" customHeight="1">
      <c r="B60" s="252"/>
      <c r="C60" s="257"/>
      <c r="D60" s="383" t="s">
        <v>463</v>
      </c>
      <c r="E60" s="383"/>
      <c r="F60" s="383"/>
      <c r="G60" s="383"/>
      <c r="H60" s="383"/>
      <c r="I60" s="383"/>
      <c r="J60" s="383"/>
      <c r="K60" s="253"/>
    </row>
    <row r="61" spans="2:11" s="1" customFormat="1" ht="15" customHeight="1">
      <c r="B61" s="252"/>
      <c r="C61" s="257"/>
      <c r="D61" s="383" t="s">
        <v>464</v>
      </c>
      <c r="E61" s="383"/>
      <c r="F61" s="383"/>
      <c r="G61" s="383"/>
      <c r="H61" s="383"/>
      <c r="I61" s="383"/>
      <c r="J61" s="383"/>
      <c r="K61" s="253"/>
    </row>
    <row r="62" spans="2:11" s="1" customFormat="1" ht="15" customHeight="1">
      <c r="B62" s="252"/>
      <c r="C62" s="257"/>
      <c r="D62" s="386" t="s">
        <v>465</v>
      </c>
      <c r="E62" s="386"/>
      <c r="F62" s="386"/>
      <c r="G62" s="386"/>
      <c r="H62" s="386"/>
      <c r="I62" s="386"/>
      <c r="J62" s="386"/>
      <c r="K62" s="253"/>
    </row>
    <row r="63" spans="2:11" s="1" customFormat="1" ht="15" customHeight="1">
      <c r="B63" s="252"/>
      <c r="C63" s="257"/>
      <c r="D63" s="383" t="s">
        <v>466</v>
      </c>
      <c r="E63" s="383"/>
      <c r="F63" s="383"/>
      <c r="G63" s="383"/>
      <c r="H63" s="383"/>
      <c r="I63" s="383"/>
      <c r="J63" s="383"/>
      <c r="K63" s="253"/>
    </row>
    <row r="64" spans="2:11" s="1" customFormat="1" ht="12.75" customHeight="1">
      <c r="B64" s="252"/>
      <c r="C64" s="257"/>
      <c r="D64" s="257"/>
      <c r="E64" s="260"/>
      <c r="F64" s="257"/>
      <c r="G64" s="257"/>
      <c r="H64" s="257"/>
      <c r="I64" s="257"/>
      <c r="J64" s="257"/>
      <c r="K64" s="253"/>
    </row>
    <row r="65" spans="2:11" s="1" customFormat="1" ht="15" customHeight="1">
      <c r="B65" s="252"/>
      <c r="C65" s="257"/>
      <c r="D65" s="383" t="s">
        <v>467</v>
      </c>
      <c r="E65" s="383"/>
      <c r="F65" s="383"/>
      <c r="G65" s="383"/>
      <c r="H65" s="383"/>
      <c r="I65" s="383"/>
      <c r="J65" s="383"/>
      <c r="K65" s="253"/>
    </row>
    <row r="66" spans="2:11" s="1" customFormat="1" ht="15" customHeight="1">
      <c r="B66" s="252"/>
      <c r="C66" s="257"/>
      <c r="D66" s="386" t="s">
        <v>468</v>
      </c>
      <c r="E66" s="386"/>
      <c r="F66" s="386"/>
      <c r="G66" s="386"/>
      <c r="H66" s="386"/>
      <c r="I66" s="386"/>
      <c r="J66" s="386"/>
      <c r="K66" s="253"/>
    </row>
    <row r="67" spans="2:11" s="1" customFormat="1" ht="15" customHeight="1">
      <c r="B67" s="252"/>
      <c r="C67" s="257"/>
      <c r="D67" s="383" t="s">
        <v>469</v>
      </c>
      <c r="E67" s="383"/>
      <c r="F67" s="383"/>
      <c r="G67" s="383"/>
      <c r="H67" s="383"/>
      <c r="I67" s="383"/>
      <c r="J67" s="383"/>
      <c r="K67" s="253"/>
    </row>
    <row r="68" spans="2:11" s="1" customFormat="1" ht="15" customHeight="1">
      <c r="B68" s="252"/>
      <c r="C68" s="257"/>
      <c r="D68" s="383" t="s">
        <v>470</v>
      </c>
      <c r="E68" s="383"/>
      <c r="F68" s="383"/>
      <c r="G68" s="383"/>
      <c r="H68" s="383"/>
      <c r="I68" s="383"/>
      <c r="J68" s="383"/>
      <c r="K68" s="253"/>
    </row>
    <row r="69" spans="2:11" s="1" customFormat="1" ht="15" customHeight="1">
      <c r="B69" s="252"/>
      <c r="C69" s="257"/>
      <c r="D69" s="383" t="s">
        <v>471</v>
      </c>
      <c r="E69" s="383"/>
      <c r="F69" s="383"/>
      <c r="G69" s="383"/>
      <c r="H69" s="383"/>
      <c r="I69" s="383"/>
      <c r="J69" s="383"/>
      <c r="K69" s="253"/>
    </row>
    <row r="70" spans="2:11" s="1" customFormat="1" ht="15" customHeight="1">
      <c r="B70" s="252"/>
      <c r="C70" s="257"/>
      <c r="D70" s="383" t="s">
        <v>472</v>
      </c>
      <c r="E70" s="383"/>
      <c r="F70" s="383"/>
      <c r="G70" s="383"/>
      <c r="H70" s="383"/>
      <c r="I70" s="383"/>
      <c r="J70" s="383"/>
      <c r="K70" s="253"/>
    </row>
    <row r="71" spans="2:1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pans="2:11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pans="2:11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pans="2:11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pans="2:11" s="1" customFormat="1" ht="45" customHeight="1">
      <c r="B75" s="269"/>
      <c r="C75" s="387" t="s">
        <v>473</v>
      </c>
      <c r="D75" s="387"/>
      <c r="E75" s="387"/>
      <c r="F75" s="387"/>
      <c r="G75" s="387"/>
      <c r="H75" s="387"/>
      <c r="I75" s="387"/>
      <c r="J75" s="387"/>
      <c r="K75" s="270"/>
    </row>
    <row r="76" spans="2:11" s="1" customFormat="1" ht="17.25" customHeight="1">
      <c r="B76" s="269"/>
      <c r="C76" s="271" t="s">
        <v>474</v>
      </c>
      <c r="D76" s="271"/>
      <c r="E76" s="271"/>
      <c r="F76" s="271" t="s">
        <v>475</v>
      </c>
      <c r="G76" s="272"/>
      <c r="H76" s="271" t="s">
        <v>57</v>
      </c>
      <c r="I76" s="271" t="s">
        <v>60</v>
      </c>
      <c r="J76" s="271" t="s">
        <v>476</v>
      </c>
      <c r="K76" s="270"/>
    </row>
    <row r="77" spans="2:11" s="1" customFormat="1" ht="17.25" customHeight="1">
      <c r="B77" s="269"/>
      <c r="C77" s="273" t="s">
        <v>477</v>
      </c>
      <c r="D77" s="273"/>
      <c r="E77" s="273"/>
      <c r="F77" s="274" t="s">
        <v>478</v>
      </c>
      <c r="G77" s="275"/>
      <c r="H77" s="273"/>
      <c r="I77" s="273"/>
      <c r="J77" s="273" t="s">
        <v>479</v>
      </c>
      <c r="K77" s="270"/>
    </row>
    <row r="78" spans="2:11" s="1" customFormat="1" ht="5.25" customHeight="1">
      <c r="B78" s="269"/>
      <c r="C78" s="276"/>
      <c r="D78" s="276"/>
      <c r="E78" s="276"/>
      <c r="F78" s="276"/>
      <c r="G78" s="277"/>
      <c r="H78" s="276"/>
      <c r="I78" s="276"/>
      <c r="J78" s="276"/>
      <c r="K78" s="270"/>
    </row>
    <row r="79" spans="2:11" s="1" customFormat="1" ht="15" customHeight="1">
      <c r="B79" s="269"/>
      <c r="C79" s="258" t="s">
        <v>56</v>
      </c>
      <c r="D79" s="278"/>
      <c r="E79" s="278"/>
      <c r="F79" s="279" t="s">
        <v>480</v>
      </c>
      <c r="G79" s="280"/>
      <c r="H79" s="258" t="s">
        <v>481</v>
      </c>
      <c r="I79" s="258" t="s">
        <v>482</v>
      </c>
      <c r="J79" s="258">
        <v>20</v>
      </c>
      <c r="K79" s="270"/>
    </row>
    <row r="80" spans="2:11" s="1" customFormat="1" ht="15" customHeight="1">
      <c r="B80" s="269"/>
      <c r="C80" s="258" t="s">
        <v>483</v>
      </c>
      <c r="D80" s="258"/>
      <c r="E80" s="258"/>
      <c r="F80" s="279" t="s">
        <v>480</v>
      </c>
      <c r="G80" s="280"/>
      <c r="H80" s="258" t="s">
        <v>484</v>
      </c>
      <c r="I80" s="258" t="s">
        <v>482</v>
      </c>
      <c r="J80" s="258">
        <v>120</v>
      </c>
      <c r="K80" s="270"/>
    </row>
    <row r="81" spans="2:11" s="1" customFormat="1" ht="15" customHeight="1">
      <c r="B81" s="281"/>
      <c r="C81" s="258" t="s">
        <v>485</v>
      </c>
      <c r="D81" s="258"/>
      <c r="E81" s="258"/>
      <c r="F81" s="279" t="s">
        <v>486</v>
      </c>
      <c r="G81" s="280"/>
      <c r="H81" s="258" t="s">
        <v>487</v>
      </c>
      <c r="I81" s="258" t="s">
        <v>482</v>
      </c>
      <c r="J81" s="258">
        <v>50</v>
      </c>
      <c r="K81" s="270"/>
    </row>
    <row r="82" spans="2:11" s="1" customFormat="1" ht="15" customHeight="1">
      <c r="B82" s="281"/>
      <c r="C82" s="258" t="s">
        <v>488</v>
      </c>
      <c r="D82" s="258"/>
      <c r="E82" s="258"/>
      <c r="F82" s="279" t="s">
        <v>480</v>
      </c>
      <c r="G82" s="280"/>
      <c r="H82" s="258" t="s">
        <v>489</v>
      </c>
      <c r="I82" s="258" t="s">
        <v>490</v>
      </c>
      <c r="J82" s="258"/>
      <c r="K82" s="270"/>
    </row>
    <row r="83" spans="2:11" s="1" customFormat="1" ht="15" customHeight="1">
      <c r="B83" s="281"/>
      <c r="C83" s="282" t="s">
        <v>491</v>
      </c>
      <c r="D83" s="282"/>
      <c r="E83" s="282"/>
      <c r="F83" s="283" t="s">
        <v>486</v>
      </c>
      <c r="G83" s="282"/>
      <c r="H83" s="282" t="s">
        <v>492</v>
      </c>
      <c r="I83" s="282" t="s">
        <v>482</v>
      </c>
      <c r="J83" s="282">
        <v>15</v>
      </c>
      <c r="K83" s="270"/>
    </row>
    <row r="84" spans="2:11" s="1" customFormat="1" ht="15" customHeight="1">
      <c r="B84" s="281"/>
      <c r="C84" s="282" t="s">
        <v>493</v>
      </c>
      <c r="D84" s="282"/>
      <c r="E84" s="282"/>
      <c r="F84" s="283" t="s">
        <v>486</v>
      </c>
      <c r="G84" s="282"/>
      <c r="H84" s="282" t="s">
        <v>494</v>
      </c>
      <c r="I84" s="282" t="s">
        <v>482</v>
      </c>
      <c r="J84" s="282">
        <v>15</v>
      </c>
      <c r="K84" s="270"/>
    </row>
    <row r="85" spans="2:11" s="1" customFormat="1" ht="15" customHeight="1">
      <c r="B85" s="281"/>
      <c r="C85" s="282" t="s">
        <v>495</v>
      </c>
      <c r="D85" s="282"/>
      <c r="E85" s="282"/>
      <c r="F85" s="283" t="s">
        <v>486</v>
      </c>
      <c r="G85" s="282"/>
      <c r="H85" s="282" t="s">
        <v>496</v>
      </c>
      <c r="I85" s="282" t="s">
        <v>482</v>
      </c>
      <c r="J85" s="282">
        <v>20</v>
      </c>
      <c r="K85" s="270"/>
    </row>
    <row r="86" spans="2:11" s="1" customFormat="1" ht="15" customHeight="1">
      <c r="B86" s="281"/>
      <c r="C86" s="282" t="s">
        <v>497</v>
      </c>
      <c r="D86" s="282"/>
      <c r="E86" s="282"/>
      <c r="F86" s="283" t="s">
        <v>486</v>
      </c>
      <c r="G86" s="282"/>
      <c r="H86" s="282" t="s">
        <v>498</v>
      </c>
      <c r="I86" s="282" t="s">
        <v>482</v>
      </c>
      <c r="J86" s="282">
        <v>20</v>
      </c>
      <c r="K86" s="270"/>
    </row>
    <row r="87" spans="2:11" s="1" customFormat="1" ht="15" customHeight="1">
      <c r="B87" s="281"/>
      <c r="C87" s="258" t="s">
        <v>499</v>
      </c>
      <c r="D87" s="258"/>
      <c r="E87" s="258"/>
      <c r="F87" s="279" t="s">
        <v>486</v>
      </c>
      <c r="G87" s="280"/>
      <c r="H87" s="258" t="s">
        <v>500</v>
      </c>
      <c r="I87" s="258" t="s">
        <v>482</v>
      </c>
      <c r="J87" s="258">
        <v>50</v>
      </c>
      <c r="K87" s="270"/>
    </row>
    <row r="88" spans="2:11" s="1" customFormat="1" ht="15" customHeight="1">
      <c r="B88" s="281"/>
      <c r="C88" s="258" t="s">
        <v>501</v>
      </c>
      <c r="D88" s="258"/>
      <c r="E88" s="258"/>
      <c r="F88" s="279" t="s">
        <v>486</v>
      </c>
      <c r="G88" s="280"/>
      <c r="H88" s="258" t="s">
        <v>502</v>
      </c>
      <c r="I88" s="258" t="s">
        <v>482</v>
      </c>
      <c r="J88" s="258">
        <v>20</v>
      </c>
      <c r="K88" s="270"/>
    </row>
    <row r="89" spans="2:11" s="1" customFormat="1" ht="15" customHeight="1">
      <c r="B89" s="281"/>
      <c r="C89" s="258" t="s">
        <v>503</v>
      </c>
      <c r="D89" s="258"/>
      <c r="E89" s="258"/>
      <c r="F89" s="279" t="s">
        <v>486</v>
      </c>
      <c r="G89" s="280"/>
      <c r="H89" s="258" t="s">
        <v>504</v>
      </c>
      <c r="I89" s="258" t="s">
        <v>482</v>
      </c>
      <c r="J89" s="258">
        <v>20</v>
      </c>
      <c r="K89" s="270"/>
    </row>
    <row r="90" spans="2:11" s="1" customFormat="1" ht="15" customHeight="1">
      <c r="B90" s="281"/>
      <c r="C90" s="258" t="s">
        <v>505</v>
      </c>
      <c r="D90" s="258"/>
      <c r="E90" s="258"/>
      <c r="F90" s="279" t="s">
        <v>486</v>
      </c>
      <c r="G90" s="280"/>
      <c r="H90" s="258" t="s">
        <v>506</v>
      </c>
      <c r="I90" s="258" t="s">
        <v>482</v>
      </c>
      <c r="J90" s="258">
        <v>50</v>
      </c>
      <c r="K90" s="270"/>
    </row>
    <row r="91" spans="2:11" s="1" customFormat="1" ht="15" customHeight="1">
      <c r="B91" s="281"/>
      <c r="C91" s="258" t="s">
        <v>507</v>
      </c>
      <c r="D91" s="258"/>
      <c r="E91" s="258"/>
      <c r="F91" s="279" t="s">
        <v>486</v>
      </c>
      <c r="G91" s="280"/>
      <c r="H91" s="258" t="s">
        <v>507</v>
      </c>
      <c r="I91" s="258" t="s">
        <v>482</v>
      </c>
      <c r="J91" s="258">
        <v>50</v>
      </c>
      <c r="K91" s="270"/>
    </row>
    <row r="92" spans="2:11" s="1" customFormat="1" ht="15" customHeight="1">
      <c r="B92" s="281"/>
      <c r="C92" s="258" t="s">
        <v>508</v>
      </c>
      <c r="D92" s="258"/>
      <c r="E92" s="258"/>
      <c r="F92" s="279" t="s">
        <v>486</v>
      </c>
      <c r="G92" s="280"/>
      <c r="H92" s="258" t="s">
        <v>509</v>
      </c>
      <c r="I92" s="258" t="s">
        <v>482</v>
      </c>
      <c r="J92" s="258">
        <v>255</v>
      </c>
      <c r="K92" s="270"/>
    </row>
    <row r="93" spans="2:11" s="1" customFormat="1" ht="15" customHeight="1">
      <c r="B93" s="281"/>
      <c r="C93" s="258" t="s">
        <v>510</v>
      </c>
      <c r="D93" s="258"/>
      <c r="E93" s="258"/>
      <c r="F93" s="279" t="s">
        <v>480</v>
      </c>
      <c r="G93" s="280"/>
      <c r="H93" s="258" t="s">
        <v>511</v>
      </c>
      <c r="I93" s="258" t="s">
        <v>512</v>
      </c>
      <c r="J93" s="258"/>
      <c r="K93" s="270"/>
    </row>
    <row r="94" spans="2:11" s="1" customFormat="1" ht="15" customHeight="1">
      <c r="B94" s="281"/>
      <c r="C94" s="258" t="s">
        <v>513</v>
      </c>
      <c r="D94" s="258"/>
      <c r="E94" s="258"/>
      <c r="F94" s="279" t="s">
        <v>480</v>
      </c>
      <c r="G94" s="280"/>
      <c r="H94" s="258" t="s">
        <v>514</v>
      </c>
      <c r="I94" s="258" t="s">
        <v>515</v>
      </c>
      <c r="J94" s="258"/>
      <c r="K94" s="270"/>
    </row>
    <row r="95" spans="2:11" s="1" customFormat="1" ht="15" customHeight="1">
      <c r="B95" s="281"/>
      <c r="C95" s="258" t="s">
        <v>516</v>
      </c>
      <c r="D95" s="258"/>
      <c r="E95" s="258"/>
      <c r="F95" s="279" t="s">
        <v>480</v>
      </c>
      <c r="G95" s="280"/>
      <c r="H95" s="258" t="s">
        <v>516</v>
      </c>
      <c r="I95" s="258" t="s">
        <v>515</v>
      </c>
      <c r="J95" s="258"/>
      <c r="K95" s="270"/>
    </row>
    <row r="96" spans="2:11" s="1" customFormat="1" ht="15" customHeight="1">
      <c r="B96" s="281"/>
      <c r="C96" s="258" t="s">
        <v>41</v>
      </c>
      <c r="D96" s="258"/>
      <c r="E96" s="258"/>
      <c r="F96" s="279" t="s">
        <v>480</v>
      </c>
      <c r="G96" s="280"/>
      <c r="H96" s="258" t="s">
        <v>517</v>
      </c>
      <c r="I96" s="258" t="s">
        <v>515</v>
      </c>
      <c r="J96" s="258"/>
      <c r="K96" s="270"/>
    </row>
    <row r="97" spans="2:11" s="1" customFormat="1" ht="15" customHeight="1">
      <c r="B97" s="281"/>
      <c r="C97" s="258" t="s">
        <v>51</v>
      </c>
      <c r="D97" s="258"/>
      <c r="E97" s="258"/>
      <c r="F97" s="279" t="s">
        <v>480</v>
      </c>
      <c r="G97" s="280"/>
      <c r="H97" s="258" t="s">
        <v>518</v>
      </c>
      <c r="I97" s="258" t="s">
        <v>515</v>
      </c>
      <c r="J97" s="258"/>
      <c r="K97" s="270"/>
    </row>
    <row r="98" spans="2:11" s="1" customFormat="1" ht="15" customHeight="1">
      <c r="B98" s="284"/>
      <c r="C98" s="285"/>
      <c r="D98" s="285"/>
      <c r="E98" s="285"/>
      <c r="F98" s="285"/>
      <c r="G98" s="285"/>
      <c r="H98" s="285"/>
      <c r="I98" s="285"/>
      <c r="J98" s="285"/>
      <c r="K98" s="286"/>
    </row>
    <row r="99" spans="2:11" s="1" customFormat="1" ht="18.75" customHeight="1">
      <c r="B99" s="287"/>
      <c r="C99" s="288"/>
      <c r="D99" s="288"/>
      <c r="E99" s="288"/>
      <c r="F99" s="288"/>
      <c r="G99" s="288"/>
      <c r="H99" s="288"/>
      <c r="I99" s="288"/>
      <c r="J99" s="288"/>
      <c r="K99" s="287"/>
    </row>
    <row r="100" spans="2:11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pans="2:1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pans="2:11" s="1" customFormat="1" ht="45" customHeight="1">
      <c r="B102" s="269"/>
      <c r="C102" s="387" t="s">
        <v>519</v>
      </c>
      <c r="D102" s="387"/>
      <c r="E102" s="387"/>
      <c r="F102" s="387"/>
      <c r="G102" s="387"/>
      <c r="H102" s="387"/>
      <c r="I102" s="387"/>
      <c r="J102" s="387"/>
      <c r="K102" s="270"/>
    </row>
    <row r="103" spans="2:11" s="1" customFormat="1" ht="17.25" customHeight="1">
      <c r="B103" s="269"/>
      <c r="C103" s="271" t="s">
        <v>474</v>
      </c>
      <c r="D103" s="271"/>
      <c r="E103" s="271"/>
      <c r="F103" s="271" t="s">
        <v>475</v>
      </c>
      <c r="G103" s="272"/>
      <c r="H103" s="271" t="s">
        <v>57</v>
      </c>
      <c r="I103" s="271" t="s">
        <v>60</v>
      </c>
      <c r="J103" s="271" t="s">
        <v>476</v>
      </c>
      <c r="K103" s="270"/>
    </row>
    <row r="104" spans="2:11" s="1" customFormat="1" ht="17.25" customHeight="1">
      <c r="B104" s="269"/>
      <c r="C104" s="273" t="s">
        <v>477</v>
      </c>
      <c r="D104" s="273"/>
      <c r="E104" s="273"/>
      <c r="F104" s="274" t="s">
        <v>478</v>
      </c>
      <c r="G104" s="275"/>
      <c r="H104" s="273"/>
      <c r="I104" s="273"/>
      <c r="J104" s="273" t="s">
        <v>479</v>
      </c>
      <c r="K104" s="270"/>
    </row>
    <row r="105" spans="2:11" s="1" customFormat="1" ht="5.25" customHeight="1">
      <c r="B105" s="269"/>
      <c r="C105" s="271"/>
      <c r="D105" s="271"/>
      <c r="E105" s="271"/>
      <c r="F105" s="271"/>
      <c r="G105" s="289"/>
      <c r="H105" s="271"/>
      <c r="I105" s="271"/>
      <c r="J105" s="271"/>
      <c r="K105" s="270"/>
    </row>
    <row r="106" spans="2:11" s="1" customFormat="1" ht="15" customHeight="1">
      <c r="B106" s="269"/>
      <c r="C106" s="258" t="s">
        <v>56</v>
      </c>
      <c r="D106" s="278"/>
      <c r="E106" s="278"/>
      <c r="F106" s="279" t="s">
        <v>480</v>
      </c>
      <c r="G106" s="258"/>
      <c r="H106" s="258" t="s">
        <v>520</v>
      </c>
      <c r="I106" s="258" t="s">
        <v>482</v>
      </c>
      <c r="J106" s="258">
        <v>20</v>
      </c>
      <c r="K106" s="270"/>
    </row>
    <row r="107" spans="2:11" s="1" customFormat="1" ht="15" customHeight="1">
      <c r="B107" s="269"/>
      <c r="C107" s="258" t="s">
        <v>483</v>
      </c>
      <c r="D107" s="258"/>
      <c r="E107" s="258"/>
      <c r="F107" s="279" t="s">
        <v>480</v>
      </c>
      <c r="G107" s="258"/>
      <c r="H107" s="258" t="s">
        <v>520</v>
      </c>
      <c r="I107" s="258" t="s">
        <v>482</v>
      </c>
      <c r="J107" s="258">
        <v>120</v>
      </c>
      <c r="K107" s="270"/>
    </row>
    <row r="108" spans="2:11" s="1" customFormat="1" ht="15" customHeight="1">
      <c r="B108" s="281"/>
      <c r="C108" s="258" t="s">
        <v>485</v>
      </c>
      <c r="D108" s="258"/>
      <c r="E108" s="258"/>
      <c r="F108" s="279" t="s">
        <v>486</v>
      </c>
      <c r="G108" s="258"/>
      <c r="H108" s="258" t="s">
        <v>520</v>
      </c>
      <c r="I108" s="258" t="s">
        <v>482</v>
      </c>
      <c r="J108" s="258">
        <v>50</v>
      </c>
      <c r="K108" s="270"/>
    </row>
    <row r="109" spans="2:11" s="1" customFormat="1" ht="15" customHeight="1">
      <c r="B109" s="281"/>
      <c r="C109" s="258" t="s">
        <v>488</v>
      </c>
      <c r="D109" s="258"/>
      <c r="E109" s="258"/>
      <c r="F109" s="279" t="s">
        <v>480</v>
      </c>
      <c r="G109" s="258"/>
      <c r="H109" s="258" t="s">
        <v>520</v>
      </c>
      <c r="I109" s="258" t="s">
        <v>490</v>
      </c>
      <c r="J109" s="258"/>
      <c r="K109" s="270"/>
    </row>
    <row r="110" spans="2:11" s="1" customFormat="1" ht="15" customHeight="1">
      <c r="B110" s="281"/>
      <c r="C110" s="258" t="s">
        <v>499</v>
      </c>
      <c r="D110" s="258"/>
      <c r="E110" s="258"/>
      <c r="F110" s="279" t="s">
        <v>486</v>
      </c>
      <c r="G110" s="258"/>
      <c r="H110" s="258" t="s">
        <v>520</v>
      </c>
      <c r="I110" s="258" t="s">
        <v>482</v>
      </c>
      <c r="J110" s="258">
        <v>50</v>
      </c>
      <c r="K110" s="270"/>
    </row>
    <row r="111" spans="2:11" s="1" customFormat="1" ht="15" customHeight="1">
      <c r="B111" s="281"/>
      <c r="C111" s="258" t="s">
        <v>507</v>
      </c>
      <c r="D111" s="258"/>
      <c r="E111" s="258"/>
      <c r="F111" s="279" t="s">
        <v>486</v>
      </c>
      <c r="G111" s="258"/>
      <c r="H111" s="258" t="s">
        <v>520</v>
      </c>
      <c r="I111" s="258" t="s">
        <v>482</v>
      </c>
      <c r="J111" s="258">
        <v>50</v>
      </c>
      <c r="K111" s="270"/>
    </row>
    <row r="112" spans="2:11" s="1" customFormat="1" ht="15" customHeight="1">
      <c r="B112" s="281"/>
      <c r="C112" s="258" t="s">
        <v>505</v>
      </c>
      <c r="D112" s="258"/>
      <c r="E112" s="258"/>
      <c r="F112" s="279" t="s">
        <v>486</v>
      </c>
      <c r="G112" s="258"/>
      <c r="H112" s="258" t="s">
        <v>520</v>
      </c>
      <c r="I112" s="258" t="s">
        <v>482</v>
      </c>
      <c r="J112" s="258">
        <v>50</v>
      </c>
      <c r="K112" s="270"/>
    </row>
    <row r="113" spans="2:11" s="1" customFormat="1" ht="15" customHeight="1">
      <c r="B113" s="281"/>
      <c r="C113" s="258" t="s">
        <v>56</v>
      </c>
      <c r="D113" s="258"/>
      <c r="E113" s="258"/>
      <c r="F113" s="279" t="s">
        <v>480</v>
      </c>
      <c r="G113" s="258"/>
      <c r="H113" s="258" t="s">
        <v>521</v>
      </c>
      <c r="I113" s="258" t="s">
        <v>482</v>
      </c>
      <c r="J113" s="258">
        <v>20</v>
      </c>
      <c r="K113" s="270"/>
    </row>
    <row r="114" spans="2:11" s="1" customFormat="1" ht="15" customHeight="1">
      <c r="B114" s="281"/>
      <c r="C114" s="258" t="s">
        <v>522</v>
      </c>
      <c r="D114" s="258"/>
      <c r="E114" s="258"/>
      <c r="F114" s="279" t="s">
        <v>480</v>
      </c>
      <c r="G114" s="258"/>
      <c r="H114" s="258" t="s">
        <v>523</v>
      </c>
      <c r="I114" s="258" t="s">
        <v>482</v>
      </c>
      <c r="J114" s="258">
        <v>120</v>
      </c>
      <c r="K114" s="270"/>
    </row>
    <row r="115" spans="2:11" s="1" customFormat="1" ht="15" customHeight="1">
      <c r="B115" s="281"/>
      <c r="C115" s="258" t="s">
        <v>41</v>
      </c>
      <c r="D115" s="258"/>
      <c r="E115" s="258"/>
      <c r="F115" s="279" t="s">
        <v>480</v>
      </c>
      <c r="G115" s="258"/>
      <c r="H115" s="258" t="s">
        <v>524</v>
      </c>
      <c r="I115" s="258" t="s">
        <v>515</v>
      </c>
      <c r="J115" s="258"/>
      <c r="K115" s="270"/>
    </row>
    <row r="116" spans="2:11" s="1" customFormat="1" ht="15" customHeight="1">
      <c r="B116" s="281"/>
      <c r="C116" s="258" t="s">
        <v>51</v>
      </c>
      <c r="D116" s="258"/>
      <c r="E116" s="258"/>
      <c r="F116" s="279" t="s">
        <v>480</v>
      </c>
      <c r="G116" s="258"/>
      <c r="H116" s="258" t="s">
        <v>525</v>
      </c>
      <c r="I116" s="258" t="s">
        <v>515</v>
      </c>
      <c r="J116" s="258"/>
      <c r="K116" s="270"/>
    </row>
    <row r="117" spans="2:11" s="1" customFormat="1" ht="15" customHeight="1">
      <c r="B117" s="281"/>
      <c r="C117" s="258" t="s">
        <v>60</v>
      </c>
      <c r="D117" s="258"/>
      <c r="E117" s="258"/>
      <c r="F117" s="279" t="s">
        <v>480</v>
      </c>
      <c r="G117" s="258"/>
      <c r="H117" s="258" t="s">
        <v>526</v>
      </c>
      <c r="I117" s="258" t="s">
        <v>527</v>
      </c>
      <c r="J117" s="258"/>
      <c r="K117" s="270"/>
    </row>
    <row r="118" spans="2:11" s="1" customFormat="1" ht="15" customHeight="1">
      <c r="B118" s="284"/>
      <c r="C118" s="290"/>
      <c r="D118" s="290"/>
      <c r="E118" s="290"/>
      <c r="F118" s="290"/>
      <c r="G118" s="290"/>
      <c r="H118" s="290"/>
      <c r="I118" s="290"/>
      <c r="J118" s="290"/>
      <c r="K118" s="286"/>
    </row>
    <row r="119" spans="2:11" s="1" customFormat="1" ht="18.75" customHeight="1">
      <c r="B119" s="291"/>
      <c r="C119" s="292"/>
      <c r="D119" s="292"/>
      <c r="E119" s="292"/>
      <c r="F119" s="293"/>
      <c r="G119" s="292"/>
      <c r="H119" s="292"/>
      <c r="I119" s="292"/>
      <c r="J119" s="292"/>
      <c r="K119" s="291"/>
    </row>
    <row r="120" spans="2:11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pans="2:11" s="1" customFormat="1" ht="7.5" customHeight="1">
      <c r="B121" s="294"/>
      <c r="C121" s="295"/>
      <c r="D121" s="295"/>
      <c r="E121" s="295"/>
      <c r="F121" s="295"/>
      <c r="G121" s="295"/>
      <c r="H121" s="295"/>
      <c r="I121" s="295"/>
      <c r="J121" s="295"/>
      <c r="K121" s="296"/>
    </row>
    <row r="122" spans="2:11" s="1" customFormat="1" ht="45" customHeight="1">
      <c r="B122" s="297"/>
      <c r="C122" s="385" t="s">
        <v>528</v>
      </c>
      <c r="D122" s="385"/>
      <c r="E122" s="385"/>
      <c r="F122" s="385"/>
      <c r="G122" s="385"/>
      <c r="H122" s="385"/>
      <c r="I122" s="385"/>
      <c r="J122" s="385"/>
      <c r="K122" s="298"/>
    </row>
    <row r="123" spans="2:11" s="1" customFormat="1" ht="17.25" customHeight="1">
      <c r="B123" s="299"/>
      <c r="C123" s="271" t="s">
        <v>474</v>
      </c>
      <c r="D123" s="271"/>
      <c r="E123" s="271"/>
      <c r="F123" s="271" t="s">
        <v>475</v>
      </c>
      <c r="G123" s="272"/>
      <c r="H123" s="271" t="s">
        <v>57</v>
      </c>
      <c r="I123" s="271" t="s">
        <v>60</v>
      </c>
      <c r="J123" s="271" t="s">
        <v>476</v>
      </c>
      <c r="K123" s="300"/>
    </row>
    <row r="124" spans="2:11" s="1" customFormat="1" ht="17.25" customHeight="1">
      <c r="B124" s="299"/>
      <c r="C124" s="273" t="s">
        <v>477</v>
      </c>
      <c r="D124" s="273"/>
      <c r="E124" s="273"/>
      <c r="F124" s="274" t="s">
        <v>478</v>
      </c>
      <c r="G124" s="275"/>
      <c r="H124" s="273"/>
      <c r="I124" s="273"/>
      <c r="J124" s="273" t="s">
        <v>479</v>
      </c>
      <c r="K124" s="300"/>
    </row>
    <row r="125" spans="2:11" s="1" customFormat="1" ht="5.25" customHeight="1">
      <c r="B125" s="301"/>
      <c r="C125" s="276"/>
      <c r="D125" s="276"/>
      <c r="E125" s="276"/>
      <c r="F125" s="276"/>
      <c r="G125" s="302"/>
      <c r="H125" s="276"/>
      <c r="I125" s="276"/>
      <c r="J125" s="276"/>
      <c r="K125" s="303"/>
    </row>
    <row r="126" spans="2:11" s="1" customFormat="1" ht="15" customHeight="1">
      <c r="B126" s="301"/>
      <c r="C126" s="258" t="s">
        <v>483</v>
      </c>
      <c r="D126" s="278"/>
      <c r="E126" s="278"/>
      <c r="F126" s="279" t="s">
        <v>480</v>
      </c>
      <c r="G126" s="258"/>
      <c r="H126" s="258" t="s">
        <v>520</v>
      </c>
      <c r="I126" s="258" t="s">
        <v>482</v>
      </c>
      <c r="J126" s="258">
        <v>120</v>
      </c>
      <c r="K126" s="304"/>
    </row>
    <row r="127" spans="2:11" s="1" customFormat="1" ht="15" customHeight="1">
      <c r="B127" s="301"/>
      <c r="C127" s="258" t="s">
        <v>529</v>
      </c>
      <c r="D127" s="258"/>
      <c r="E127" s="258"/>
      <c r="F127" s="279" t="s">
        <v>480</v>
      </c>
      <c r="G127" s="258"/>
      <c r="H127" s="258" t="s">
        <v>530</v>
      </c>
      <c r="I127" s="258" t="s">
        <v>482</v>
      </c>
      <c r="J127" s="258" t="s">
        <v>531</v>
      </c>
      <c r="K127" s="304"/>
    </row>
    <row r="128" spans="2:11" s="1" customFormat="1" ht="15" customHeight="1">
      <c r="B128" s="301"/>
      <c r="C128" s="258" t="s">
        <v>428</v>
      </c>
      <c r="D128" s="258"/>
      <c r="E128" s="258"/>
      <c r="F128" s="279" t="s">
        <v>480</v>
      </c>
      <c r="G128" s="258"/>
      <c r="H128" s="258" t="s">
        <v>532</v>
      </c>
      <c r="I128" s="258" t="s">
        <v>482</v>
      </c>
      <c r="J128" s="258" t="s">
        <v>531</v>
      </c>
      <c r="K128" s="304"/>
    </row>
    <row r="129" spans="2:11" s="1" customFormat="1" ht="15" customHeight="1">
      <c r="B129" s="301"/>
      <c r="C129" s="258" t="s">
        <v>491</v>
      </c>
      <c r="D129" s="258"/>
      <c r="E129" s="258"/>
      <c r="F129" s="279" t="s">
        <v>486</v>
      </c>
      <c r="G129" s="258"/>
      <c r="H129" s="258" t="s">
        <v>492</v>
      </c>
      <c r="I129" s="258" t="s">
        <v>482</v>
      </c>
      <c r="J129" s="258">
        <v>15</v>
      </c>
      <c r="K129" s="304"/>
    </row>
    <row r="130" spans="2:11" s="1" customFormat="1" ht="15" customHeight="1">
      <c r="B130" s="301"/>
      <c r="C130" s="282" t="s">
        <v>493</v>
      </c>
      <c r="D130" s="282"/>
      <c r="E130" s="282"/>
      <c r="F130" s="283" t="s">
        <v>486</v>
      </c>
      <c r="G130" s="282"/>
      <c r="H130" s="282" t="s">
        <v>494</v>
      </c>
      <c r="I130" s="282" t="s">
        <v>482</v>
      </c>
      <c r="J130" s="282">
        <v>15</v>
      </c>
      <c r="K130" s="304"/>
    </row>
    <row r="131" spans="2:11" s="1" customFormat="1" ht="15" customHeight="1">
      <c r="B131" s="301"/>
      <c r="C131" s="282" t="s">
        <v>495</v>
      </c>
      <c r="D131" s="282"/>
      <c r="E131" s="282"/>
      <c r="F131" s="283" t="s">
        <v>486</v>
      </c>
      <c r="G131" s="282"/>
      <c r="H131" s="282" t="s">
        <v>496</v>
      </c>
      <c r="I131" s="282" t="s">
        <v>482</v>
      </c>
      <c r="J131" s="282">
        <v>20</v>
      </c>
      <c r="K131" s="304"/>
    </row>
    <row r="132" spans="2:11" s="1" customFormat="1" ht="15" customHeight="1">
      <c r="B132" s="301"/>
      <c r="C132" s="282" t="s">
        <v>497</v>
      </c>
      <c r="D132" s="282"/>
      <c r="E132" s="282"/>
      <c r="F132" s="283" t="s">
        <v>486</v>
      </c>
      <c r="G132" s="282"/>
      <c r="H132" s="282" t="s">
        <v>498</v>
      </c>
      <c r="I132" s="282" t="s">
        <v>482</v>
      </c>
      <c r="J132" s="282">
        <v>20</v>
      </c>
      <c r="K132" s="304"/>
    </row>
    <row r="133" spans="2:11" s="1" customFormat="1" ht="15" customHeight="1">
      <c r="B133" s="301"/>
      <c r="C133" s="258" t="s">
        <v>485</v>
      </c>
      <c r="D133" s="258"/>
      <c r="E133" s="258"/>
      <c r="F133" s="279" t="s">
        <v>486</v>
      </c>
      <c r="G133" s="258"/>
      <c r="H133" s="258" t="s">
        <v>520</v>
      </c>
      <c r="I133" s="258" t="s">
        <v>482</v>
      </c>
      <c r="J133" s="258">
        <v>50</v>
      </c>
      <c r="K133" s="304"/>
    </row>
    <row r="134" spans="2:11" s="1" customFormat="1" ht="15" customHeight="1">
      <c r="B134" s="301"/>
      <c r="C134" s="258" t="s">
        <v>499</v>
      </c>
      <c r="D134" s="258"/>
      <c r="E134" s="258"/>
      <c r="F134" s="279" t="s">
        <v>486</v>
      </c>
      <c r="G134" s="258"/>
      <c r="H134" s="258" t="s">
        <v>520</v>
      </c>
      <c r="I134" s="258" t="s">
        <v>482</v>
      </c>
      <c r="J134" s="258">
        <v>50</v>
      </c>
      <c r="K134" s="304"/>
    </row>
    <row r="135" spans="2:11" s="1" customFormat="1" ht="15" customHeight="1">
      <c r="B135" s="301"/>
      <c r="C135" s="258" t="s">
        <v>505</v>
      </c>
      <c r="D135" s="258"/>
      <c r="E135" s="258"/>
      <c r="F135" s="279" t="s">
        <v>486</v>
      </c>
      <c r="G135" s="258"/>
      <c r="H135" s="258" t="s">
        <v>520</v>
      </c>
      <c r="I135" s="258" t="s">
        <v>482</v>
      </c>
      <c r="J135" s="258">
        <v>50</v>
      </c>
      <c r="K135" s="304"/>
    </row>
    <row r="136" spans="2:11" s="1" customFormat="1" ht="15" customHeight="1">
      <c r="B136" s="301"/>
      <c r="C136" s="258" t="s">
        <v>507</v>
      </c>
      <c r="D136" s="258"/>
      <c r="E136" s="258"/>
      <c r="F136" s="279" t="s">
        <v>486</v>
      </c>
      <c r="G136" s="258"/>
      <c r="H136" s="258" t="s">
        <v>520</v>
      </c>
      <c r="I136" s="258" t="s">
        <v>482</v>
      </c>
      <c r="J136" s="258">
        <v>50</v>
      </c>
      <c r="K136" s="304"/>
    </row>
    <row r="137" spans="2:11" s="1" customFormat="1" ht="15" customHeight="1">
      <c r="B137" s="301"/>
      <c r="C137" s="258" t="s">
        <v>508</v>
      </c>
      <c r="D137" s="258"/>
      <c r="E137" s="258"/>
      <c r="F137" s="279" t="s">
        <v>486</v>
      </c>
      <c r="G137" s="258"/>
      <c r="H137" s="258" t="s">
        <v>533</v>
      </c>
      <c r="I137" s="258" t="s">
        <v>482</v>
      </c>
      <c r="J137" s="258">
        <v>255</v>
      </c>
      <c r="K137" s="304"/>
    </row>
    <row r="138" spans="2:11" s="1" customFormat="1" ht="15" customHeight="1">
      <c r="B138" s="301"/>
      <c r="C138" s="258" t="s">
        <v>510</v>
      </c>
      <c r="D138" s="258"/>
      <c r="E138" s="258"/>
      <c r="F138" s="279" t="s">
        <v>480</v>
      </c>
      <c r="G138" s="258"/>
      <c r="H138" s="258" t="s">
        <v>534</v>
      </c>
      <c r="I138" s="258" t="s">
        <v>512</v>
      </c>
      <c r="J138" s="258"/>
      <c r="K138" s="304"/>
    </row>
    <row r="139" spans="2:11" s="1" customFormat="1" ht="15" customHeight="1">
      <c r="B139" s="301"/>
      <c r="C139" s="258" t="s">
        <v>513</v>
      </c>
      <c r="D139" s="258"/>
      <c r="E139" s="258"/>
      <c r="F139" s="279" t="s">
        <v>480</v>
      </c>
      <c r="G139" s="258"/>
      <c r="H139" s="258" t="s">
        <v>535</v>
      </c>
      <c r="I139" s="258" t="s">
        <v>515</v>
      </c>
      <c r="J139" s="258"/>
      <c r="K139" s="304"/>
    </row>
    <row r="140" spans="2:11" s="1" customFormat="1" ht="15" customHeight="1">
      <c r="B140" s="301"/>
      <c r="C140" s="258" t="s">
        <v>516</v>
      </c>
      <c r="D140" s="258"/>
      <c r="E140" s="258"/>
      <c r="F140" s="279" t="s">
        <v>480</v>
      </c>
      <c r="G140" s="258"/>
      <c r="H140" s="258" t="s">
        <v>516</v>
      </c>
      <c r="I140" s="258" t="s">
        <v>515</v>
      </c>
      <c r="J140" s="258"/>
      <c r="K140" s="304"/>
    </row>
    <row r="141" spans="2:11" s="1" customFormat="1" ht="15" customHeight="1">
      <c r="B141" s="301"/>
      <c r="C141" s="258" t="s">
        <v>41</v>
      </c>
      <c r="D141" s="258"/>
      <c r="E141" s="258"/>
      <c r="F141" s="279" t="s">
        <v>480</v>
      </c>
      <c r="G141" s="258"/>
      <c r="H141" s="258" t="s">
        <v>536</v>
      </c>
      <c r="I141" s="258" t="s">
        <v>515</v>
      </c>
      <c r="J141" s="258"/>
      <c r="K141" s="304"/>
    </row>
    <row r="142" spans="2:11" s="1" customFormat="1" ht="15" customHeight="1">
      <c r="B142" s="301"/>
      <c r="C142" s="258" t="s">
        <v>537</v>
      </c>
      <c r="D142" s="258"/>
      <c r="E142" s="258"/>
      <c r="F142" s="279" t="s">
        <v>480</v>
      </c>
      <c r="G142" s="258"/>
      <c r="H142" s="258" t="s">
        <v>538</v>
      </c>
      <c r="I142" s="258" t="s">
        <v>515</v>
      </c>
      <c r="J142" s="258"/>
      <c r="K142" s="304"/>
    </row>
    <row r="143" spans="2:11" s="1" customFormat="1" ht="15" customHeight="1">
      <c r="B143" s="305"/>
      <c r="C143" s="306"/>
      <c r="D143" s="306"/>
      <c r="E143" s="306"/>
      <c r="F143" s="306"/>
      <c r="G143" s="306"/>
      <c r="H143" s="306"/>
      <c r="I143" s="306"/>
      <c r="J143" s="306"/>
      <c r="K143" s="307"/>
    </row>
    <row r="144" spans="2:11" s="1" customFormat="1" ht="18.75" customHeight="1">
      <c r="B144" s="292"/>
      <c r="C144" s="292"/>
      <c r="D144" s="292"/>
      <c r="E144" s="292"/>
      <c r="F144" s="293"/>
      <c r="G144" s="292"/>
      <c r="H144" s="292"/>
      <c r="I144" s="292"/>
      <c r="J144" s="292"/>
      <c r="K144" s="292"/>
    </row>
    <row r="145" spans="2:11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pans="2:11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pans="2:11" s="1" customFormat="1" ht="45" customHeight="1">
      <c r="B147" s="269"/>
      <c r="C147" s="387" t="s">
        <v>539</v>
      </c>
      <c r="D147" s="387"/>
      <c r="E147" s="387"/>
      <c r="F147" s="387"/>
      <c r="G147" s="387"/>
      <c r="H147" s="387"/>
      <c r="I147" s="387"/>
      <c r="J147" s="387"/>
      <c r="K147" s="270"/>
    </row>
    <row r="148" spans="2:11" s="1" customFormat="1" ht="17.25" customHeight="1">
      <c r="B148" s="269"/>
      <c r="C148" s="271" t="s">
        <v>474</v>
      </c>
      <c r="D148" s="271"/>
      <c r="E148" s="271"/>
      <c r="F148" s="271" t="s">
        <v>475</v>
      </c>
      <c r="G148" s="272"/>
      <c r="H148" s="271" t="s">
        <v>57</v>
      </c>
      <c r="I148" s="271" t="s">
        <v>60</v>
      </c>
      <c r="J148" s="271" t="s">
        <v>476</v>
      </c>
      <c r="K148" s="270"/>
    </row>
    <row r="149" spans="2:11" s="1" customFormat="1" ht="17.25" customHeight="1">
      <c r="B149" s="269"/>
      <c r="C149" s="273" t="s">
        <v>477</v>
      </c>
      <c r="D149" s="273"/>
      <c r="E149" s="273"/>
      <c r="F149" s="274" t="s">
        <v>478</v>
      </c>
      <c r="G149" s="275"/>
      <c r="H149" s="273"/>
      <c r="I149" s="273"/>
      <c r="J149" s="273" t="s">
        <v>479</v>
      </c>
      <c r="K149" s="270"/>
    </row>
    <row r="150" spans="2:11" s="1" customFormat="1" ht="5.25" customHeight="1">
      <c r="B150" s="281"/>
      <c r="C150" s="276"/>
      <c r="D150" s="276"/>
      <c r="E150" s="276"/>
      <c r="F150" s="276"/>
      <c r="G150" s="277"/>
      <c r="H150" s="276"/>
      <c r="I150" s="276"/>
      <c r="J150" s="276"/>
      <c r="K150" s="304"/>
    </row>
    <row r="151" spans="2:11" s="1" customFormat="1" ht="15" customHeight="1">
      <c r="B151" s="281"/>
      <c r="C151" s="308" t="s">
        <v>483</v>
      </c>
      <c r="D151" s="258"/>
      <c r="E151" s="258"/>
      <c r="F151" s="309" t="s">
        <v>480</v>
      </c>
      <c r="G151" s="258"/>
      <c r="H151" s="308" t="s">
        <v>520</v>
      </c>
      <c r="I151" s="308" t="s">
        <v>482</v>
      </c>
      <c r="J151" s="308">
        <v>120</v>
      </c>
      <c r="K151" s="304"/>
    </row>
    <row r="152" spans="2:11" s="1" customFormat="1" ht="15" customHeight="1">
      <c r="B152" s="281"/>
      <c r="C152" s="308" t="s">
        <v>529</v>
      </c>
      <c r="D152" s="258"/>
      <c r="E152" s="258"/>
      <c r="F152" s="309" t="s">
        <v>480</v>
      </c>
      <c r="G152" s="258"/>
      <c r="H152" s="308" t="s">
        <v>540</v>
      </c>
      <c r="I152" s="308" t="s">
        <v>482</v>
      </c>
      <c r="J152" s="308" t="s">
        <v>531</v>
      </c>
      <c r="K152" s="304"/>
    </row>
    <row r="153" spans="2:11" s="1" customFormat="1" ht="15" customHeight="1">
      <c r="B153" s="281"/>
      <c r="C153" s="308" t="s">
        <v>428</v>
      </c>
      <c r="D153" s="258"/>
      <c r="E153" s="258"/>
      <c r="F153" s="309" t="s">
        <v>480</v>
      </c>
      <c r="G153" s="258"/>
      <c r="H153" s="308" t="s">
        <v>541</v>
      </c>
      <c r="I153" s="308" t="s">
        <v>482</v>
      </c>
      <c r="J153" s="308" t="s">
        <v>531</v>
      </c>
      <c r="K153" s="304"/>
    </row>
    <row r="154" spans="2:11" s="1" customFormat="1" ht="15" customHeight="1">
      <c r="B154" s="281"/>
      <c r="C154" s="308" t="s">
        <v>485</v>
      </c>
      <c r="D154" s="258"/>
      <c r="E154" s="258"/>
      <c r="F154" s="309" t="s">
        <v>486</v>
      </c>
      <c r="G154" s="258"/>
      <c r="H154" s="308" t="s">
        <v>520</v>
      </c>
      <c r="I154" s="308" t="s">
        <v>482</v>
      </c>
      <c r="J154" s="308">
        <v>50</v>
      </c>
      <c r="K154" s="304"/>
    </row>
    <row r="155" spans="2:11" s="1" customFormat="1" ht="15" customHeight="1">
      <c r="B155" s="281"/>
      <c r="C155" s="308" t="s">
        <v>488</v>
      </c>
      <c r="D155" s="258"/>
      <c r="E155" s="258"/>
      <c r="F155" s="309" t="s">
        <v>480</v>
      </c>
      <c r="G155" s="258"/>
      <c r="H155" s="308" t="s">
        <v>520</v>
      </c>
      <c r="I155" s="308" t="s">
        <v>490</v>
      </c>
      <c r="J155" s="308"/>
      <c r="K155" s="304"/>
    </row>
    <row r="156" spans="2:11" s="1" customFormat="1" ht="15" customHeight="1">
      <c r="B156" s="281"/>
      <c r="C156" s="308" t="s">
        <v>499</v>
      </c>
      <c r="D156" s="258"/>
      <c r="E156" s="258"/>
      <c r="F156" s="309" t="s">
        <v>486</v>
      </c>
      <c r="G156" s="258"/>
      <c r="H156" s="308" t="s">
        <v>520</v>
      </c>
      <c r="I156" s="308" t="s">
        <v>482</v>
      </c>
      <c r="J156" s="308">
        <v>50</v>
      </c>
      <c r="K156" s="304"/>
    </row>
    <row r="157" spans="2:11" s="1" customFormat="1" ht="15" customHeight="1">
      <c r="B157" s="281"/>
      <c r="C157" s="308" t="s">
        <v>507</v>
      </c>
      <c r="D157" s="258"/>
      <c r="E157" s="258"/>
      <c r="F157" s="309" t="s">
        <v>486</v>
      </c>
      <c r="G157" s="258"/>
      <c r="H157" s="308" t="s">
        <v>520</v>
      </c>
      <c r="I157" s="308" t="s">
        <v>482</v>
      </c>
      <c r="J157" s="308">
        <v>50</v>
      </c>
      <c r="K157" s="304"/>
    </row>
    <row r="158" spans="2:11" s="1" customFormat="1" ht="15" customHeight="1">
      <c r="B158" s="281"/>
      <c r="C158" s="308" t="s">
        <v>505</v>
      </c>
      <c r="D158" s="258"/>
      <c r="E158" s="258"/>
      <c r="F158" s="309" t="s">
        <v>486</v>
      </c>
      <c r="G158" s="258"/>
      <c r="H158" s="308" t="s">
        <v>520</v>
      </c>
      <c r="I158" s="308" t="s">
        <v>482</v>
      </c>
      <c r="J158" s="308">
        <v>50</v>
      </c>
      <c r="K158" s="304"/>
    </row>
    <row r="159" spans="2:11" s="1" customFormat="1" ht="15" customHeight="1">
      <c r="B159" s="281"/>
      <c r="C159" s="308" t="s">
        <v>99</v>
      </c>
      <c r="D159" s="258"/>
      <c r="E159" s="258"/>
      <c r="F159" s="309" t="s">
        <v>480</v>
      </c>
      <c r="G159" s="258"/>
      <c r="H159" s="308" t="s">
        <v>542</v>
      </c>
      <c r="I159" s="308" t="s">
        <v>482</v>
      </c>
      <c r="J159" s="308" t="s">
        <v>543</v>
      </c>
      <c r="K159" s="304"/>
    </row>
    <row r="160" spans="2:11" s="1" customFormat="1" ht="15" customHeight="1">
      <c r="B160" s="281"/>
      <c r="C160" s="308" t="s">
        <v>544</v>
      </c>
      <c r="D160" s="258"/>
      <c r="E160" s="258"/>
      <c r="F160" s="309" t="s">
        <v>480</v>
      </c>
      <c r="G160" s="258"/>
      <c r="H160" s="308" t="s">
        <v>545</v>
      </c>
      <c r="I160" s="308" t="s">
        <v>515</v>
      </c>
      <c r="J160" s="308"/>
      <c r="K160" s="304"/>
    </row>
    <row r="161" spans="2:11" s="1" customFormat="1" ht="15" customHeight="1">
      <c r="B161" s="310"/>
      <c r="C161" s="290"/>
      <c r="D161" s="290"/>
      <c r="E161" s="290"/>
      <c r="F161" s="290"/>
      <c r="G161" s="290"/>
      <c r="H161" s="290"/>
      <c r="I161" s="290"/>
      <c r="J161" s="290"/>
      <c r="K161" s="311"/>
    </row>
    <row r="162" spans="2:11" s="1" customFormat="1" ht="18.75" customHeight="1">
      <c r="B162" s="292"/>
      <c r="C162" s="302"/>
      <c r="D162" s="302"/>
      <c r="E162" s="302"/>
      <c r="F162" s="312"/>
      <c r="G162" s="302"/>
      <c r="H162" s="302"/>
      <c r="I162" s="302"/>
      <c r="J162" s="302"/>
      <c r="K162" s="292"/>
    </row>
    <row r="163" spans="2:11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pans="2:11" s="1" customFormat="1" ht="7.5" customHeight="1">
      <c r="B164" s="247"/>
      <c r="C164" s="248"/>
      <c r="D164" s="248"/>
      <c r="E164" s="248"/>
      <c r="F164" s="248"/>
      <c r="G164" s="248"/>
      <c r="H164" s="248"/>
      <c r="I164" s="248"/>
      <c r="J164" s="248"/>
      <c r="K164" s="249"/>
    </row>
    <row r="165" spans="2:11" s="1" customFormat="1" ht="45" customHeight="1">
      <c r="B165" s="250"/>
      <c r="C165" s="385" t="s">
        <v>546</v>
      </c>
      <c r="D165" s="385"/>
      <c r="E165" s="385"/>
      <c r="F165" s="385"/>
      <c r="G165" s="385"/>
      <c r="H165" s="385"/>
      <c r="I165" s="385"/>
      <c r="J165" s="385"/>
      <c r="K165" s="251"/>
    </row>
    <row r="166" spans="2:11" s="1" customFormat="1" ht="17.25" customHeight="1">
      <c r="B166" s="250"/>
      <c r="C166" s="271" t="s">
        <v>474</v>
      </c>
      <c r="D166" s="271"/>
      <c r="E166" s="271"/>
      <c r="F166" s="271" t="s">
        <v>475</v>
      </c>
      <c r="G166" s="313"/>
      <c r="H166" s="314" t="s">
        <v>57</v>
      </c>
      <c r="I166" s="314" t="s">
        <v>60</v>
      </c>
      <c r="J166" s="271" t="s">
        <v>476</v>
      </c>
      <c r="K166" s="251"/>
    </row>
    <row r="167" spans="2:11" s="1" customFormat="1" ht="17.25" customHeight="1">
      <c r="B167" s="252"/>
      <c r="C167" s="273" t="s">
        <v>477</v>
      </c>
      <c r="D167" s="273"/>
      <c r="E167" s="273"/>
      <c r="F167" s="274" t="s">
        <v>478</v>
      </c>
      <c r="G167" s="315"/>
      <c r="H167" s="316"/>
      <c r="I167" s="316"/>
      <c r="J167" s="273" t="s">
        <v>479</v>
      </c>
      <c r="K167" s="253"/>
    </row>
    <row r="168" spans="2:11" s="1" customFormat="1" ht="5.25" customHeight="1">
      <c r="B168" s="281"/>
      <c r="C168" s="276"/>
      <c r="D168" s="276"/>
      <c r="E168" s="276"/>
      <c r="F168" s="276"/>
      <c r="G168" s="277"/>
      <c r="H168" s="276"/>
      <c r="I168" s="276"/>
      <c r="J168" s="276"/>
      <c r="K168" s="304"/>
    </row>
    <row r="169" spans="2:11" s="1" customFormat="1" ht="15" customHeight="1">
      <c r="B169" s="281"/>
      <c r="C169" s="258" t="s">
        <v>483</v>
      </c>
      <c r="D169" s="258"/>
      <c r="E169" s="258"/>
      <c r="F169" s="279" t="s">
        <v>480</v>
      </c>
      <c r="G169" s="258"/>
      <c r="H169" s="258" t="s">
        <v>520</v>
      </c>
      <c r="I169" s="258" t="s">
        <v>482</v>
      </c>
      <c r="J169" s="258">
        <v>120</v>
      </c>
      <c r="K169" s="304"/>
    </row>
    <row r="170" spans="2:11" s="1" customFormat="1" ht="15" customHeight="1">
      <c r="B170" s="281"/>
      <c r="C170" s="258" t="s">
        <v>529</v>
      </c>
      <c r="D170" s="258"/>
      <c r="E170" s="258"/>
      <c r="F170" s="279" t="s">
        <v>480</v>
      </c>
      <c r="G170" s="258"/>
      <c r="H170" s="258" t="s">
        <v>530</v>
      </c>
      <c r="I170" s="258" t="s">
        <v>482</v>
      </c>
      <c r="J170" s="258" t="s">
        <v>531</v>
      </c>
      <c r="K170" s="304"/>
    </row>
    <row r="171" spans="2:11" s="1" customFormat="1" ht="15" customHeight="1">
      <c r="B171" s="281"/>
      <c r="C171" s="258" t="s">
        <v>428</v>
      </c>
      <c r="D171" s="258"/>
      <c r="E171" s="258"/>
      <c r="F171" s="279" t="s">
        <v>480</v>
      </c>
      <c r="G171" s="258"/>
      <c r="H171" s="258" t="s">
        <v>547</v>
      </c>
      <c r="I171" s="258" t="s">
        <v>482</v>
      </c>
      <c r="J171" s="258" t="s">
        <v>531</v>
      </c>
      <c r="K171" s="304"/>
    </row>
    <row r="172" spans="2:11" s="1" customFormat="1" ht="15" customHeight="1">
      <c r="B172" s="281"/>
      <c r="C172" s="258" t="s">
        <v>485</v>
      </c>
      <c r="D172" s="258"/>
      <c r="E172" s="258"/>
      <c r="F172" s="279" t="s">
        <v>486</v>
      </c>
      <c r="G172" s="258"/>
      <c r="H172" s="258" t="s">
        <v>547</v>
      </c>
      <c r="I172" s="258" t="s">
        <v>482</v>
      </c>
      <c r="J172" s="258">
        <v>50</v>
      </c>
      <c r="K172" s="304"/>
    </row>
    <row r="173" spans="2:11" s="1" customFormat="1" ht="15" customHeight="1">
      <c r="B173" s="281"/>
      <c r="C173" s="258" t="s">
        <v>488</v>
      </c>
      <c r="D173" s="258"/>
      <c r="E173" s="258"/>
      <c r="F173" s="279" t="s">
        <v>480</v>
      </c>
      <c r="G173" s="258"/>
      <c r="H173" s="258" t="s">
        <v>547</v>
      </c>
      <c r="I173" s="258" t="s">
        <v>490</v>
      </c>
      <c r="J173" s="258"/>
      <c r="K173" s="304"/>
    </row>
    <row r="174" spans="2:11" s="1" customFormat="1" ht="15" customHeight="1">
      <c r="B174" s="281"/>
      <c r="C174" s="258" t="s">
        <v>499</v>
      </c>
      <c r="D174" s="258"/>
      <c r="E174" s="258"/>
      <c r="F174" s="279" t="s">
        <v>486</v>
      </c>
      <c r="G174" s="258"/>
      <c r="H174" s="258" t="s">
        <v>547</v>
      </c>
      <c r="I174" s="258" t="s">
        <v>482</v>
      </c>
      <c r="J174" s="258">
        <v>50</v>
      </c>
      <c r="K174" s="304"/>
    </row>
    <row r="175" spans="2:11" s="1" customFormat="1" ht="15" customHeight="1">
      <c r="B175" s="281"/>
      <c r="C175" s="258" t="s">
        <v>507</v>
      </c>
      <c r="D175" s="258"/>
      <c r="E175" s="258"/>
      <c r="F175" s="279" t="s">
        <v>486</v>
      </c>
      <c r="G175" s="258"/>
      <c r="H175" s="258" t="s">
        <v>547</v>
      </c>
      <c r="I175" s="258" t="s">
        <v>482</v>
      </c>
      <c r="J175" s="258">
        <v>50</v>
      </c>
      <c r="K175" s="304"/>
    </row>
    <row r="176" spans="2:11" s="1" customFormat="1" ht="15" customHeight="1">
      <c r="B176" s="281"/>
      <c r="C176" s="258" t="s">
        <v>505</v>
      </c>
      <c r="D176" s="258"/>
      <c r="E176" s="258"/>
      <c r="F176" s="279" t="s">
        <v>486</v>
      </c>
      <c r="G176" s="258"/>
      <c r="H176" s="258" t="s">
        <v>547</v>
      </c>
      <c r="I176" s="258" t="s">
        <v>482</v>
      </c>
      <c r="J176" s="258">
        <v>50</v>
      </c>
      <c r="K176" s="304"/>
    </row>
    <row r="177" spans="2:11" s="1" customFormat="1" ht="15" customHeight="1">
      <c r="B177" s="281"/>
      <c r="C177" s="258" t="s">
        <v>115</v>
      </c>
      <c r="D177" s="258"/>
      <c r="E177" s="258"/>
      <c r="F177" s="279" t="s">
        <v>480</v>
      </c>
      <c r="G177" s="258"/>
      <c r="H177" s="258" t="s">
        <v>548</v>
      </c>
      <c r="I177" s="258" t="s">
        <v>549</v>
      </c>
      <c r="J177" s="258"/>
      <c r="K177" s="304"/>
    </row>
    <row r="178" spans="2:11" s="1" customFormat="1" ht="15" customHeight="1">
      <c r="B178" s="281"/>
      <c r="C178" s="258" t="s">
        <v>60</v>
      </c>
      <c r="D178" s="258"/>
      <c r="E178" s="258"/>
      <c r="F178" s="279" t="s">
        <v>480</v>
      </c>
      <c r="G178" s="258"/>
      <c r="H178" s="258" t="s">
        <v>550</v>
      </c>
      <c r="I178" s="258" t="s">
        <v>551</v>
      </c>
      <c r="J178" s="258">
        <v>1</v>
      </c>
      <c r="K178" s="304"/>
    </row>
    <row r="179" spans="2:11" s="1" customFormat="1" ht="15" customHeight="1">
      <c r="B179" s="281"/>
      <c r="C179" s="258" t="s">
        <v>56</v>
      </c>
      <c r="D179" s="258"/>
      <c r="E179" s="258"/>
      <c r="F179" s="279" t="s">
        <v>480</v>
      </c>
      <c r="G179" s="258"/>
      <c r="H179" s="258" t="s">
        <v>552</v>
      </c>
      <c r="I179" s="258" t="s">
        <v>482</v>
      </c>
      <c r="J179" s="258">
        <v>20</v>
      </c>
      <c r="K179" s="304"/>
    </row>
    <row r="180" spans="2:11" s="1" customFormat="1" ht="15" customHeight="1">
      <c r="B180" s="281"/>
      <c r="C180" s="258" t="s">
        <v>57</v>
      </c>
      <c r="D180" s="258"/>
      <c r="E180" s="258"/>
      <c r="F180" s="279" t="s">
        <v>480</v>
      </c>
      <c r="G180" s="258"/>
      <c r="H180" s="258" t="s">
        <v>553</v>
      </c>
      <c r="I180" s="258" t="s">
        <v>482</v>
      </c>
      <c r="J180" s="258">
        <v>255</v>
      </c>
      <c r="K180" s="304"/>
    </row>
    <row r="181" spans="2:11" s="1" customFormat="1" ht="15" customHeight="1">
      <c r="B181" s="281"/>
      <c r="C181" s="258" t="s">
        <v>116</v>
      </c>
      <c r="D181" s="258"/>
      <c r="E181" s="258"/>
      <c r="F181" s="279" t="s">
        <v>480</v>
      </c>
      <c r="G181" s="258"/>
      <c r="H181" s="258" t="s">
        <v>444</v>
      </c>
      <c r="I181" s="258" t="s">
        <v>482</v>
      </c>
      <c r="J181" s="258">
        <v>10</v>
      </c>
      <c r="K181" s="304"/>
    </row>
    <row r="182" spans="2:11" s="1" customFormat="1" ht="15" customHeight="1">
      <c r="B182" s="281"/>
      <c r="C182" s="258" t="s">
        <v>117</v>
      </c>
      <c r="D182" s="258"/>
      <c r="E182" s="258"/>
      <c r="F182" s="279" t="s">
        <v>480</v>
      </c>
      <c r="G182" s="258"/>
      <c r="H182" s="258" t="s">
        <v>554</v>
      </c>
      <c r="I182" s="258" t="s">
        <v>515</v>
      </c>
      <c r="J182" s="258"/>
      <c r="K182" s="304"/>
    </row>
    <row r="183" spans="2:11" s="1" customFormat="1" ht="15" customHeight="1">
      <c r="B183" s="281"/>
      <c r="C183" s="258" t="s">
        <v>555</v>
      </c>
      <c r="D183" s="258"/>
      <c r="E183" s="258"/>
      <c r="F183" s="279" t="s">
        <v>480</v>
      </c>
      <c r="G183" s="258"/>
      <c r="H183" s="258" t="s">
        <v>556</v>
      </c>
      <c r="I183" s="258" t="s">
        <v>515</v>
      </c>
      <c r="J183" s="258"/>
      <c r="K183" s="304"/>
    </row>
    <row r="184" spans="2:11" s="1" customFormat="1" ht="15" customHeight="1">
      <c r="B184" s="281"/>
      <c r="C184" s="258" t="s">
        <v>544</v>
      </c>
      <c r="D184" s="258"/>
      <c r="E184" s="258"/>
      <c r="F184" s="279" t="s">
        <v>480</v>
      </c>
      <c r="G184" s="258"/>
      <c r="H184" s="258" t="s">
        <v>557</v>
      </c>
      <c r="I184" s="258" t="s">
        <v>515</v>
      </c>
      <c r="J184" s="258"/>
      <c r="K184" s="304"/>
    </row>
    <row r="185" spans="2:11" s="1" customFormat="1" ht="15" customHeight="1">
      <c r="B185" s="281"/>
      <c r="C185" s="258" t="s">
        <v>119</v>
      </c>
      <c r="D185" s="258"/>
      <c r="E185" s="258"/>
      <c r="F185" s="279" t="s">
        <v>486</v>
      </c>
      <c r="G185" s="258"/>
      <c r="H185" s="258" t="s">
        <v>558</v>
      </c>
      <c r="I185" s="258" t="s">
        <v>482</v>
      </c>
      <c r="J185" s="258">
        <v>50</v>
      </c>
      <c r="K185" s="304"/>
    </row>
    <row r="186" spans="2:11" s="1" customFormat="1" ht="15" customHeight="1">
      <c r="B186" s="281"/>
      <c r="C186" s="258" t="s">
        <v>559</v>
      </c>
      <c r="D186" s="258"/>
      <c r="E186" s="258"/>
      <c r="F186" s="279" t="s">
        <v>486</v>
      </c>
      <c r="G186" s="258"/>
      <c r="H186" s="258" t="s">
        <v>560</v>
      </c>
      <c r="I186" s="258" t="s">
        <v>561</v>
      </c>
      <c r="J186" s="258"/>
      <c r="K186" s="304"/>
    </row>
    <row r="187" spans="2:11" s="1" customFormat="1" ht="15" customHeight="1">
      <c r="B187" s="281"/>
      <c r="C187" s="258" t="s">
        <v>562</v>
      </c>
      <c r="D187" s="258"/>
      <c r="E187" s="258"/>
      <c r="F187" s="279" t="s">
        <v>486</v>
      </c>
      <c r="G187" s="258"/>
      <c r="H187" s="258" t="s">
        <v>563</v>
      </c>
      <c r="I187" s="258" t="s">
        <v>561</v>
      </c>
      <c r="J187" s="258"/>
      <c r="K187" s="304"/>
    </row>
    <row r="188" spans="2:11" s="1" customFormat="1" ht="15" customHeight="1">
      <c r="B188" s="281"/>
      <c r="C188" s="258" t="s">
        <v>564</v>
      </c>
      <c r="D188" s="258"/>
      <c r="E188" s="258"/>
      <c r="F188" s="279" t="s">
        <v>486</v>
      </c>
      <c r="G188" s="258"/>
      <c r="H188" s="258" t="s">
        <v>565</v>
      </c>
      <c r="I188" s="258" t="s">
        <v>561</v>
      </c>
      <c r="J188" s="258"/>
      <c r="K188" s="304"/>
    </row>
    <row r="189" spans="2:11" s="1" customFormat="1" ht="15" customHeight="1">
      <c r="B189" s="281"/>
      <c r="C189" s="317" t="s">
        <v>566</v>
      </c>
      <c r="D189" s="258"/>
      <c r="E189" s="258"/>
      <c r="F189" s="279" t="s">
        <v>486</v>
      </c>
      <c r="G189" s="258"/>
      <c r="H189" s="258" t="s">
        <v>567</v>
      </c>
      <c r="I189" s="258" t="s">
        <v>568</v>
      </c>
      <c r="J189" s="318" t="s">
        <v>569</v>
      </c>
      <c r="K189" s="304"/>
    </row>
    <row r="190" spans="2:11" s="18" customFormat="1" ht="15" customHeight="1">
      <c r="B190" s="319"/>
      <c r="C190" s="320" t="s">
        <v>570</v>
      </c>
      <c r="D190" s="321"/>
      <c r="E190" s="321"/>
      <c r="F190" s="322" t="s">
        <v>486</v>
      </c>
      <c r="G190" s="321"/>
      <c r="H190" s="321" t="s">
        <v>571</v>
      </c>
      <c r="I190" s="321" t="s">
        <v>568</v>
      </c>
      <c r="J190" s="323" t="s">
        <v>569</v>
      </c>
      <c r="K190" s="324"/>
    </row>
    <row r="191" spans="2:11" s="1" customFormat="1" ht="15" customHeight="1">
      <c r="B191" s="281"/>
      <c r="C191" s="317" t="s">
        <v>45</v>
      </c>
      <c r="D191" s="258"/>
      <c r="E191" s="258"/>
      <c r="F191" s="279" t="s">
        <v>480</v>
      </c>
      <c r="G191" s="258"/>
      <c r="H191" s="255" t="s">
        <v>572</v>
      </c>
      <c r="I191" s="258" t="s">
        <v>573</v>
      </c>
      <c r="J191" s="258"/>
      <c r="K191" s="304"/>
    </row>
    <row r="192" spans="2:11" s="1" customFormat="1" ht="15" customHeight="1">
      <c r="B192" s="281"/>
      <c r="C192" s="317" t="s">
        <v>574</v>
      </c>
      <c r="D192" s="258"/>
      <c r="E192" s="258"/>
      <c r="F192" s="279" t="s">
        <v>480</v>
      </c>
      <c r="G192" s="258"/>
      <c r="H192" s="258" t="s">
        <v>575</v>
      </c>
      <c r="I192" s="258" t="s">
        <v>515</v>
      </c>
      <c r="J192" s="258"/>
      <c r="K192" s="304"/>
    </row>
    <row r="193" spans="2:11" s="1" customFormat="1" ht="15" customHeight="1">
      <c r="B193" s="281"/>
      <c r="C193" s="317" t="s">
        <v>576</v>
      </c>
      <c r="D193" s="258"/>
      <c r="E193" s="258"/>
      <c r="F193" s="279" t="s">
        <v>480</v>
      </c>
      <c r="G193" s="258"/>
      <c r="H193" s="258" t="s">
        <v>577</v>
      </c>
      <c r="I193" s="258" t="s">
        <v>515</v>
      </c>
      <c r="J193" s="258"/>
      <c r="K193" s="304"/>
    </row>
    <row r="194" spans="2:11" s="1" customFormat="1" ht="15" customHeight="1">
      <c r="B194" s="281"/>
      <c r="C194" s="317" t="s">
        <v>578</v>
      </c>
      <c r="D194" s="258"/>
      <c r="E194" s="258"/>
      <c r="F194" s="279" t="s">
        <v>486</v>
      </c>
      <c r="G194" s="258"/>
      <c r="H194" s="258" t="s">
        <v>579</v>
      </c>
      <c r="I194" s="258" t="s">
        <v>515</v>
      </c>
      <c r="J194" s="258"/>
      <c r="K194" s="304"/>
    </row>
    <row r="195" spans="2:11" s="1" customFormat="1" ht="15" customHeight="1">
      <c r="B195" s="310"/>
      <c r="C195" s="325"/>
      <c r="D195" s="290"/>
      <c r="E195" s="290"/>
      <c r="F195" s="290"/>
      <c r="G195" s="290"/>
      <c r="H195" s="290"/>
      <c r="I195" s="290"/>
      <c r="J195" s="290"/>
      <c r="K195" s="311"/>
    </row>
    <row r="196" spans="2:11" s="1" customFormat="1" ht="18.75" customHeight="1">
      <c r="B196" s="292"/>
      <c r="C196" s="302"/>
      <c r="D196" s="302"/>
      <c r="E196" s="302"/>
      <c r="F196" s="312"/>
      <c r="G196" s="302"/>
      <c r="H196" s="302"/>
      <c r="I196" s="302"/>
      <c r="J196" s="302"/>
      <c r="K196" s="292"/>
    </row>
    <row r="197" spans="2:11" s="1" customFormat="1" ht="18.75" customHeight="1">
      <c r="B197" s="292"/>
      <c r="C197" s="302"/>
      <c r="D197" s="302"/>
      <c r="E197" s="302"/>
      <c r="F197" s="312"/>
      <c r="G197" s="302"/>
      <c r="H197" s="302"/>
      <c r="I197" s="302"/>
      <c r="J197" s="302"/>
      <c r="K197" s="292"/>
    </row>
    <row r="198" spans="2:11" s="1" customFormat="1" ht="18.75" customHeight="1">
      <c r="B198" s="265"/>
      <c r="C198" s="265"/>
      <c r="D198" s="265"/>
      <c r="E198" s="265"/>
      <c r="F198" s="265"/>
      <c r="G198" s="265"/>
      <c r="H198" s="265"/>
      <c r="I198" s="265"/>
      <c r="J198" s="265"/>
      <c r="K198" s="265"/>
    </row>
    <row r="199" spans="2:11" s="1" customFormat="1" ht="13.5">
      <c r="B199" s="247"/>
      <c r="C199" s="248"/>
      <c r="D199" s="248"/>
      <c r="E199" s="248"/>
      <c r="F199" s="248"/>
      <c r="G199" s="248"/>
      <c r="H199" s="248"/>
      <c r="I199" s="248"/>
      <c r="J199" s="248"/>
      <c r="K199" s="249"/>
    </row>
    <row r="200" spans="2:11" s="1" customFormat="1" ht="21">
      <c r="B200" s="250"/>
      <c r="C200" s="385" t="s">
        <v>580</v>
      </c>
      <c r="D200" s="385"/>
      <c r="E200" s="385"/>
      <c r="F200" s="385"/>
      <c r="G200" s="385"/>
      <c r="H200" s="385"/>
      <c r="I200" s="385"/>
      <c r="J200" s="385"/>
      <c r="K200" s="251"/>
    </row>
    <row r="201" spans="2:11" s="1" customFormat="1" ht="25.5" customHeight="1">
      <c r="B201" s="250"/>
      <c r="C201" s="326" t="s">
        <v>581</v>
      </c>
      <c r="D201" s="326"/>
      <c r="E201" s="326"/>
      <c r="F201" s="326" t="s">
        <v>582</v>
      </c>
      <c r="G201" s="327"/>
      <c r="H201" s="388" t="s">
        <v>583</v>
      </c>
      <c r="I201" s="388"/>
      <c r="J201" s="388"/>
      <c r="K201" s="251"/>
    </row>
    <row r="202" spans="2:11" s="1" customFormat="1" ht="5.25" customHeight="1">
      <c r="B202" s="281"/>
      <c r="C202" s="276"/>
      <c r="D202" s="276"/>
      <c r="E202" s="276"/>
      <c r="F202" s="276"/>
      <c r="G202" s="302"/>
      <c r="H202" s="276"/>
      <c r="I202" s="276"/>
      <c r="J202" s="276"/>
      <c r="K202" s="304"/>
    </row>
    <row r="203" spans="2:11" s="1" customFormat="1" ht="15" customHeight="1">
      <c r="B203" s="281"/>
      <c r="C203" s="258" t="s">
        <v>573</v>
      </c>
      <c r="D203" s="258"/>
      <c r="E203" s="258"/>
      <c r="F203" s="279" t="s">
        <v>46</v>
      </c>
      <c r="G203" s="258"/>
      <c r="H203" s="389" t="s">
        <v>584</v>
      </c>
      <c r="I203" s="389"/>
      <c r="J203" s="389"/>
      <c r="K203" s="304"/>
    </row>
    <row r="204" spans="2:11" s="1" customFormat="1" ht="15" customHeight="1">
      <c r="B204" s="281"/>
      <c r="C204" s="258"/>
      <c r="D204" s="258"/>
      <c r="E204" s="258"/>
      <c r="F204" s="279" t="s">
        <v>47</v>
      </c>
      <c r="G204" s="258"/>
      <c r="H204" s="389" t="s">
        <v>585</v>
      </c>
      <c r="I204" s="389"/>
      <c r="J204" s="389"/>
      <c r="K204" s="304"/>
    </row>
    <row r="205" spans="2:11" s="1" customFormat="1" ht="15" customHeight="1">
      <c r="B205" s="281"/>
      <c r="C205" s="258"/>
      <c r="D205" s="258"/>
      <c r="E205" s="258"/>
      <c r="F205" s="279" t="s">
        <v>50</v>
      </c>
      <c r="G205" s="258"/>
      <c r="H205" s="389" t="s">
        <v>586</v>
      </c>
      <c r="I205" s="389"/>
      <c r="J205" s="389"/>
      <c r="K205" s="304"/>
    </row>
    <row r="206" spans="2:11" s="1" customFormat="1" ht="15" customHeight="1">
      <c r="B206" s="281"/>
      <c r="C206" s="258"/>
      <c r="D206" s="258"/>
      <c r="E206" s="258"/>
      <c r="F206" s="279" t="s">
        <v>48</v>
      </c>
      <c r="G206" s="258"/>
      <c r="H206" s="389" t="s">
        <v>587</v>
      </c>
      <c r="I206" s="389"/>
      <c r="J206" s="389"/>
      <c r="K206" s="304"/>
    </row>
    <row r="207" spans="2:11" s="1" customFormat="1" ht="15" customHeight="1">
      <c r="B207" s="281"/>
      <c r="C207" s="258"/>
      <c r="D207" s="258"/>
      <c r="E207" s="258"/>
      <c r="F207" s="279" t="s">
        <v>49</v>
      </c>
      <c r="G207" s="258"/>
      <c r="H207" s="389" t="s">
        <v>588</v>
      </c>
      <c r="I207" s="389"/>
      <c r="J207" s="389"/>
      <c r="K207" s="304"/>
    </row>
    <row r="208" spans="2:11" s="1" customFormat="1" ht="15" customHeight="1">
      <c r="B208" s="281"/>
      <c r="C208" s="258"/>
      <c r="D208" s="258"/>
      <c r="E208" s="258"/>
      <c r="F208" s="279"/>
      <c r="G208" s="258"/>
      <c r="H208" s="258"/>
      <c r="I208" s="258"/>
      <c r="J208" s="258"/>
      <c r="K208" s="304"/>
    </row>
    <row r="209" spans="2:11" s="1" customFormat="1" ht="15" customHeight="1">
      <c r="B209" s="281"/>
      <c r="C209" s="258" t="s">
        <v>527</v>
      </c>
      <c r="D209" s="258"/>
      <c r="E209" s="258"/>
      <c r="F209" s="279" t="s">
        <v>82</v>
      </c>
      <c r="G209" s="258"/>
      <c r="H209" s="389" t="s">
        <v>589</v>
      </c>
      <c r="I209" s="389"/>
      <c r="J209" s="389"/>
      <c r="K209" s="304"/>
    </row>
    <row r="210" spans="2:11" s="1" customFormat="1" ht="15" customHeight="1">
      <c r="B210" s="281"/>
      <c r="C210" s="258"/>
      <c r="D210" s="258"/>
      <c r="E210" s="258"/>
      <c r="F210" s="279" t="s">
        <v>422</v>
      </c>
      <c r="G210" s="258"/>
      <c r="H210" s="389" t="s">
        <v>423</v>
      </c>
      <c r="I210" s="389"/>
      <c r="J210" s="389"/>
      <c r="K210" s="304"/>
    </row>
    <row r="211" spans="2:11" s="1" customFormat="1" ht="15" customHeight="1">
      <c r="B211" s="281"/>
      <c r="C211" s="258"/>
      <c r="D211" s="258"/>
      <c r="E211" s="258"/>
      <c r="F211" s="279" t="s">
        <v>420</v>
      </c>
      <c r="G211" s="258"/>
      <c r="H211" s="389" t="s">
        <v>590</v>
      </c>
      <c r="I211" s="389"/>
      <c r="J211" s="389"/>
      <c r="K211" s="304"/>
    </row>
    <row r="212" spans="2:11" s="1" customFormat="1" ht="15" customHeight="1">
      <c r="B212" s="328"/>
      <c r="C212" s="258"/>
      <c r="D212" s="258"/>
      <c r="E212" s="258"/>
      <c r="F212" s="279" t="s">
        <v>424</v>
      </c>
      <c r="G212" s="317"/>
      <c r="H212" s="390" t="s">
        <v>425</v>
      </c>
      <c r="I212" s="390"/>
      <c r="J212" s="390"/>
      <c r="K212" s="329"/>
    </row>
    <row r="213" spans="2:11" s="1" customFormat="1" ht="15" customHeight="1">
      <c r="B213" s="328"/>
      <c r="C213" s="258"/>
      <c r="D213" s="258"/>
      <c r="E213" s="258"/>
      <c r="F213" s="279" t="s">
        <v>426</v>
      </c>
      <c r="G213" s="317"/>
      <c r="H213" s="390" t="s">
        <v>591</v>
      </c>
      <c r="I213" s="390"/>
      <c r="J213" s="390"/>
      <c r="K213" s="329"/>
    </row>
    <row r="214" spans="2:11" s="1" customFormat="1" ht="15" customHeight="1">
      <c r="B214" s="328"/>
      <c r="C214" s="258"/>
      <c r="D214" s="258"/>
      <c r="E214" s="258"/>
      <c r="F214" s="279"/>
      <c r="G214" s="317"/>
      <c r="H214" s="308"/>
      <c r="I214" s="308"/>
      <c r="J214" s="308"/>
      <c r="K214" s="329"/>
    </row>
    <row r="215" spans="2:11" s="1" customFormat="1" ht="15" customHeight="1">
      <c r="B215" s="328"/>
      <c r="C215" s="258" t="s">
        <v>551</v>
      </c>
      <c r="D215" s="258"/>
      <c r="E215" s="258"/>
      <c r="F215" s="279">
        <v>1</v>
      </c>
      <c r="G215" s="317"/>
      <c r="H215" s="390" t="s">
        <v>592</v>
      </c>
      <c r="I215" s="390"/>
      <c r="J215" s="390"/>
      <c r="K215" s="329"/>
    </row>
    <row r="216" spans="2:11" s="1" customFormat="1" ht="15" customHeight="1">
      <c r="B216" s="328"/>
      <c r="C216" s="258"/>
      <c r="D216" s="258"/>
      <c r="E216" s="258"/>
      <c r="F216" s="279">
        <v>2</v>
      </c>
      <c r="G216" s="317"/>
      <c r="H216" s="390" t="s">
        <v>593</v>
      </c>
      <c r="I216" s="390"/>
      <c r="J216" s="390"/>
      <c r="K216" s="329"/>
    </row>
    <row r="217" spans="2:11" s="1" customFormat="1" ht="15" customHeight="1">
      <c r="B217" s="328"/>
      <c r="C217" s="258"/>
      <c r="D217" s="258"/>
      <c r="E217" s="258"/>
      <c r="F217" s="279">
        <v>3</v>
      </c>
      <c r="G217" s="317"/>
      <c r="H217" s="390" t="s">
        <v>594</v>
      </c>
      <c r="I217" s="390"/>
      <c r="J217" s="390"/>
      <c r="K217" s="329"/>
    </row>
    <row r="218" spans="2:11" s="1" customFormat="1" ht="15" customHeight="1">
      <c r="B218" s="328"/>
      <c r="C218" s="258"/>
      <c r="D218" s="258"/>
      <c r="E218" s="258"/>
      <c r="F218" s="279">
        <v>4</v>
      </c>
      <c r="G218" s="317"/>
      <c r="H218" s="390" t="s">
        <v>595</v>
      </c>
      <c r="I218" s="390"/>
      <c r="J218" s="390"/>
      <c r="K218" s="329"/>
    </row>
    <row r="219" spans="2:11" s="1" customFormat="1" ht="12.75" customHeight="1">
      <c r="B219" s="330"/>
      <c r="C219" s="331"/>
      <c r="D219" s="331"/>
      <c r="E219" s="331"/>
      <c r="F219" s="331"/>
      <c r="G219" s="331"/>
      <c r="H219" s="331"/>
      <c r="I219" s="331"/>
      <c r="J219" s="331"/>
      <c r="K219" s="33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01 - Stavební úpravy</vt:lpstr>
      <vt:lpstr>02 - Technologie výtahů</vt:lpstr>
      <vt:lpstr>03 - Elektroinstalace</vt:lpstr>
      <vt:lpstr>VRN - Vedlejší rozpočtové...</vt:lpstr>
      <vt:lpstr>Pokyny pro vyplnění</vt:lpstr>
      <vt:lpstr>'01 - Stavební úpravy'!Názvy_tisku</vt:lpstr>
      <vt:lpstr>'02 - Technologie výtahů'!Názvy_tisku</vt:lpstr>
      <vt:lpstr>'03 - Elektroinstalace'!Názvy_tisku</vt:lpstr>
      <vt:lpstr>'Rekapitulace stavby'!Názvy_tisku</vt:lpstr>
      <vt:lpstr>'VRN - Vedlejší rozpočtové...'!Názvy_tisku</vt:lpstr>
      <vt:lpstr>'01 - Stavební úpravy'!Oblast_tisku</vt:lpstr>
      <vt:lpstr>'02 - Technologie výtahů'!Oblast_tisku</vt:lpstr>
      <vt:lpstr>'03 - Elektroinstalace'!Oblast_tisku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Stolička</dc:creator>
  <cp:lastModifiedBy>krpo00</cp:lastModifiedBy>
  <dcterms:created xsi:type="dcterms:W3CDTF">2024-05-27T12:30:22Z</dcterms:created>
  <dcterms:modified xsi:type="dcterms:W3CDTF">2024-06-24T07:13:19Z</dcterms:modified>
</cp:coreProperties>
</file>