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3 VŠE\2022-VSE011 Blanice zateplení\"/>
    </mc:Choice>
  </mc:AlternateContent>
  <xr:revisionPtr revIDLastSave="0" documentId="13_ncr:1_{D31D0B85-06C8-4C2A-9E24-1E7A1CD2F62F}" xr6:coauthVersionLast="47" xr6:coauthVersionMax="47" xr10:uidLastSave="{00000000-0000-0000-0000-000000000000}"/>
  <bookViews>
    <workbookView xWindow="-28920" yWindow="-120" windowWidth="29040" windowHeight="15840" firstSheet="2" activeTab="6" xr2:uid="{00000000-000D-0000-FFFF-FFFF00000000}"/>
  </bookViews>
  <sheets>
    <sheet name="Výkaz zateplení podlahy - MV - " sheetId="1" r:id="rId1"/>
    <sheet name="Výkaz zateplení stěn – MV - 50 " sheetId="3" r:id="rId2"/>
    <sheet name="Výkaz zateplení stěn – MV - 180" sheetId="4" r:id="rId3"/>
    <sheet name="Výkaz zateplení střechy - MV - " sheetId="5" r:id="rId4"/>
    <sheet name="Výkaz zateplení stěn – XPS - 50" sheetId="6" r:id="rId5"/>
    <sheet name="Výkaz zateplení stěn – XPS - 18" sheetId="7" r:id="rId6"/>
    <sheet name="Okna" sheetId="8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2" i="8" l="1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" i="8"/>
  <c r="C21" i="8"/>
  <c r="C20" i="8"/>
  <c r="C19" i="8"/>
  <c r="C18" i="8"/>
  <c r="C17" i="8"/>
  <c r="C16" i="8"/>
  <c r="C15" i="8"/>
  <c r="C14" i="8"/>
  <c r="C13" i="8"/>
  <c r="C12" i="8"/>
  <c r="C11" i="8"/>
  <c r="C9" i="8"/>
  <c r="C8" i="8"/>
  <c r="C7" i="8"/>
  <c r="C6" i="8"/>
  <c r="C3" i="8"/>
  <c r="C5" i="8"/>
  <c r="C4" i="8"/>
  <c r="C2" i="8"/>
  <c r="I21" i="8"/>
  <c r="H21" i="8"/>
  <c r="G21" i="8"/>
  <c r="B21" i="8"/>
  <c r="H20" i="8"/>
  <c r="G20" i="8"/>
  <c r="B20" i="8"/>
  <c r="I20" i="8" s="1"/>
  <c r="I19" i="8"/>
  <c r="H19" i="8"/>
  <c r="G19" i="8"/>
  <c r="B19" i="8"/>
  <c r="H18" i="8"/>
  <c r="G18" i="8"/>
  <c r="B18" i="8"/>
  <c r="I18" i="8" s="1"/>
  <c r="I17" i="8"/>
  <c r="H17" i="8"/>
  <c r="G17" i="8"/>
  <c r="B17" i="8"/>
  <c r="H16" i="8"/>
  <c r="G16" i="8"/>
  <c r="B16" i="8"/>
  <c r="I16" i="8" s="1"/>
  <c r="I15" i="8"/>
  <c r="H15" i="8"/>
  <c r="G15" i="8"/>
  <c r="B15" i="8"/>
  <c r="H14" i="8"/>
  <c r="G14" i="8"/>
  <c r="B14" i="8"/>
  <c r="I14" i="8" s="1"/>
  <c r="F13" i="8"/>
  <c r="H13" i="8" s="1"/>
  <c r="D13" i="8"/>
  <c r="B13" i="8"/>
  <c r="H12" i="8"/>
  <c r="G12" i="8"/>
  <c r="B12" i="8"/>
  <c r="I12" i="8" s="1"/>
  <c r="G11" i="8"/>
  <c r="F11" i="8"/>
  <c r="I11" i="8" s="1"/>
  <c r="B11" i="8"/>
  <c r="I10" i="8"/>
  <c r="H10" i="8"/>
  <c r="G10" i="8"/>
  <c r="H9" i="8"/>
  <c r="G9" i="8"/>
  <c r="B9" i="8"/>
  <c r="I9" i="8" s="1"/>
  <c r="I8" i="8"/>
  <c r="H8" i="8"/>
  <c r="G8" i="8"/>
  <c r="I7" i="8"/>
  <c r="H7" i="8"/>
  <c r="G7" i="8"/>
  <c r="I6" i="8"/>
  <c r="H6" i="8"/>
  <c r="G6" i="8"/>
  <c r="B6" i="8"/>
  <c r="I5" i="8"/>
  <c r="H5" i="8"/>
  <c r="G5" i="8"/>
  <c r="I4" i="8"/>
  <c r="H4" i="8"/>
  <c r="G4" i="8"/>
  <c r="I3" i="8"/>
  <c r="H3" i="8"/>
  <c r="G3" i="8"/>
  <c r="B3" i="8"/>
  <c r="H2" i="8"/>
  <c r="G2" i="8"/>
  <c r="B2" i="8"/>
  <c r="I2" i="8" s="1"/>
  <c r="I13" i="8" l="1"/>
  <c r="G13" i="8"/>
  <c r="I22" i="8"/>
  <c r="G22" i="8"/>
  <c r="H22" i="8"/>
  <c r="H11" i="8"/>
</calcChain>
</file>

<file path=xl/sharedStrings.xml><?xml version="1.0" encoding="utf-8"?>
<sst xmlns="http://schemas.openxmlformats.org/spreadsheetml/2006/main" count="206" uniqueCount="62">
  <si>
    <t>Výkaz zateplení podlahy - MV - 50 mm</t>
  </si>
  <si>
    <t>Rodina a typ</t>
  </si>
  <si>
    <t>Objem (m3)</t>
  </si>
  <si>
    <t>Plocha (m2)</t>
  </si>
  <si>
    <t>Fáze vytvoření</t>
  </si>
  <si>
    <t>Podlaží</t>
  </si>
  <si>
    <t>Podlaha: 50_Zatepleni podhledu - minerální vata</t>
  </si>
  <si>
    <t>Nové konstrukce</t>
  </si>
  <si>
    <t>ČP_2PP</t>
  </si>
  <si>
    <t>ČP_1PP</t>
  </si>
  <si>
    <t>ČP_1NP</t>
  </si>
  <si>
    <t>ČP_2NP</t>
  </si>
  <si>
    <t>ČP_3NP</t>
  </si>
  <si>
    <t>ČP_4NP</t>
  </si>
  <si>
    <t>ČP_5NP</t>
  </si>
  <si>
    <t>ČP_6NP</t>
  </si>
  <si>
    <t>ČP_7NP</t>
  </si>
  <si>
    <t>ČP_8NP</t>
  </si>
  <si>
    <t>ČP_9NP</t>
  </si>
  <si>
    <t>ČP_10NP</t>
  </si>
  <si>
    <t>ČP_Střecha</t>
  </si>
  <si>
    <t>Celkový součet</t>
  </si>
  <si>
    <t>Základní stěna: 50_Minerální vlna</t>
  </si>
  <si>
    <t>Dolní vazba</t>
  </si>
  <si>
    <t>Výkaz zateplení stěn – MV - 50 mm</t>
  </si>
  <si>
    <t>Základní stěna: 180_Minerálni vata</t>
  </si>
  <si>
    <t>Výkaz zateplení stěn – MV - 180 mm</t>
  </si>
  <si>
    <t>Podlaha: 350_MV_Plochá střecha</t>
  </si>
  <si>
    <t>Výkaz zateplení střechy - MV - 350 mm</t>
  </si>
  <si>
    <t>Základní stěna: 50_XPS</t>
  </si>
  <si>
    <t>Výkaz zateplení stěn – XPS - 50 mm</t>
  </si>
  <si>
    <t>Základní stěna: 180_XPS</t>
  </si>
  <si>
    <t>Výkaz zateplení stěn – XPS - 180 mm</t>
  </si>
  <si>
    <t>Okna</t>
  </si>
  <si>
    <t>Obvod</t>
  </si>
  <si>
    <t>parapet</t>
  </si>
  <si>
    <t>Práh</t>
  </si>
  <si>
    <t>počet</t>
  </si>
  <si>
    <t>Parapet celkem</t>
  </si>
  <si>
    <t>Práh celkem</t>
  </si>
  <si>
    <t>Obvod celkem</t>
  </si>
  <si>
    <t>DV01</t>
  </si>
  <si>
    <t>DV02</t>
  </si>
  <si>
    <t>DV03</t>
  </si>
  <si>
    <t>DV04</t>
  </si>
  <si>
    <t>DV05</t>
  </si>
  <si>
    <t>DV06</t>
  </si>
  <si>
    <t>DV07</t>
  </si>
  <si>
    <t>DV08</t>
  </si>
  <si>
    <t>O01, O02</t>
  </si>
  <si>
    <t>O03</t>
  </si>
  <si>
    <t>O04</t>
  </si>
  <si>
    <t>O05</t>
  </si>
  <si>
    <t>O06</t>
  </si>
  <si>
    <t>O07</t>
  </si>
  <si>
    <t>O08</t>
  </si>
  <si>
    <t>O09</t>
  </si>
  <si>
    <t>O10</t>
  </si>
  <si>
    <t>O11</t>
  </si>
  <si>
    <t>O12</t>
  </si>
  <si>
    <t>plocha celkem</t>
  </si>
  <si>
    <t>Plocgha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</si>
</sst>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rgb="FF505050"/>
      <name val="Trebuchet MS"/>
    </font>
    <font>
      <sz val="8"/>
      <color rgb="FF003366"/>
      <name val="Trebuchet MS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/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workbookViewId="0">
      <selection activeCell="C33" sqref="C33"/>
    </sheetView>
  </sheetViews>
  <sheetFormatPr defaultRowHeight="15" x14ac:dyDescent="0.25"/>
  <cols>
    <col min="1" max="1" width="46.85546875" style="1" customWidth="1"/>
    <col min="2" max="2" width="15.42578125" style="1" customWidth="1"/>
    <col min="3" max="3" width="18.85546875" style="1" customWidth="1"/>
    <col min="4" max="4" width="21.5703125" style="1" customWidth="1"/>
    <col min="5" max="5" width="12.7109375" style="1" customWidth="1"/>
    <col min="6" max="16384" width="9.140625" style="1"/>
  </cols>
  <sheetData>
    <row r="1" spans="1:5" x14ac:dyDescent="0.25">
      <c r="A1" s="1" t="s">
        <v>0</v>
      </c>
    </row>
    <row r="2" spans="1:5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4" spans="1:5" x14ac:dyDescent="0.25">
      <c r="A4" s="1" t="s">
        <v>6</v>
      </c>
      <c r="B4" s="1">
        <v>2.2599999999999998</v>
      </c>
      <c r="C4" s="1">
        <v>45.12</v>
      </c>
      <c r="D4" s="1" t="s">
        <v>7</v>
      </c>
      <c r="E4" s="1" t="s">
        <v>8</v>
      </c>
    </row>
    <row r="5" spans="1:5" x14ac:dyDescent="0.25">
      <c r="A5" s="1" t="s">
        <v>6</v>
      </c>
      <c r="B5" s="1">
        <v>4.54</v>
      </c>
      <c r="C5" s="1">
        <v>90.72</v>
      </c>
      <c r="D5" s="1" t="s">
        <v>7</v>
      </c>
      <c r="E5" s="1" t="s">
        <v>9</v>
      </c>
    </row>
    <row r="6" spans="1:5" x14ac:dyDescent="0.25">
      <c r="A6" s="1" t="s">
        <v>6</v>
      </c>
      <c r="B6" s="1">
        <v>4.88</v>
      </c>
      <c r="C6" s="1">
        <v>97.68</v>
      </c>
      <c r="D6" s="1" t="s">
        <v>7</v>
      </c>
      <c r="E6" s="1" t="s">
        <v>10</v>
      </c>
    </row>
    <row r="7" spans="1:5" x14ac:dyDescent="0.25">
      <c r="A7" s="1" t="s">
        <v>6</v>
      </c>
      <c r="B7" s="1">
        <v>4.99</v>
      </c>
      <c r="C7" s="1">
        <v>99.78</v>
      </c>
      <c r="D7" s="1" t="s">
        <v>7</v>
      </c>
      <c r="E7" s="1" t="s">
        <v>11</v>
      </c>
    </row>
    <row r="8" spans="1:5" x14ac:dyDescent="0.25">
      <c r="A8" s="1" t="s">
        <v>6</v>
      </c>
      <c r="B8" s="1">
        <v>4.88</v>
      </c>
      <c r="C8" s="1">
        <v>97.68</v>
      </c>
      <c r="D8" s="1" t="s">
        <v>7</v>
      </c>
      <c r="E8" s="1" t="s">
        <v>12</v>
      </c>
    </row>
    <row r="9" spans="1:5" x14ac:dyDescent="0.25">
      <c r="A9" s="1" t="s">
        <v>6</v>
      </c>
      <c r="B9" s="1">
        <v>4.88</v>
      </c>
      <c r="C9" s="1">
        <v>97.68</v>
      </c>
      <c r="D9" s="1" t="s">
        <v>7</v>
      </c>
      <c r="E9" s="1" t="s">
        <v>13</v>
      </c>
    </row>
    <row r="10" spans="1:5" x14ac:dyDescent="0.25">
      <c r="A10" s="1" t="s">
        <v>6</v>
      </c>
      <c r="B10" s="1">
        <v>4.88</v>
      </c>
      <c r="C10" s="1">
        <v>97.68</v>
      </c>
      <c r="D10" s="1" t="s">
        <v>7</v>
      </c>
      <c r="E10" s="1" t="s">
        <v>14</v>
      </c>
    </row>
    <row r="11" spans="1:5" x14ac:dyDescent="0.25">
      <c r="A11" s="1" t="s">
        <v>6</v>
      </c>
      <c r="B11" s="1">
        <v>4.88</v>
      </c>
      <c r="C11" s="1">
        <v>97.68</v>
      </c>
      <c r="D11" s="1" t="s">
        <v>7</v>
      </c>
      <c r="E11" s="1" t="s">
        <v>15</v>
      </c>
    </row>
    <row r="12" spans="1:5" x14ac:dyDescent="0.25">
      <c r="A12" s="1" t="s">
        <v>6</v>
      </c>
      <c r="B12" s="1">
        <v>4.88</v>
      </c>
      <c r="C12" s="1">
        <v>97.68</v>
      </c>
      <c r="D12" s="1" t="s">
        <v>7</v>
      </c>
      <c r="E12" s="1" t="s">
        <v>16</v>
      </c>
    </row>
    <row r="13" spans="1:5" x14ac:dyDescent="0.25">
      <c r="A13" s="1" t="s">
        <v>6</v>
      </c>
      <c r="B13" s="1">
        <v>4.88</v>
      </c>
      <c r="C13" s="1">
        <v>97.68</v>
      </c>
      <c r="D13" s="1" t="s">
        <v>7</v>
      </c>
      <c r="E13" s="1" t="s">
        <v>17</v>
      </c>
    </row>
    <row r="14" spans="1:5" x14ac:dyDescent="0.25">
      <c r="A14" s="1" t="s">
        <v>6</v>
      </c>
      <c r="B14" s="1">
        <v>4.88</v>
      </c>
      <c r="C14" s="1">
        <v>97.68</v>
      </c>
      <c r="D14" s="1" t="s">
        <v>7</v>
      </c>
      <c r="E14" s="1" t="s">
        <v>18</v>
      </c>
    </row>
    <row r="15" spans="1:5" x14ac:dyDescent="0.25">
      <c r="A15" s="1" t="s">
        <v>6</v>
      </c>
      <c r="B15" s="1">
        <v>4.88</v>
      </c>
      <c r="C15" s="1">
        <v>97.68</v>
      </c>
      <c r="D15" s="1" t="s">
        <v>7</v>
      </c>
      <c r="E15" s="1" t="s">
        <v>19</v>
      </c>
    </row>
    <row r="16" spans="1:5" x14ac:dyDescent="0.25">
      <c r="A16" s="1" t="s">
        <v>6</v>
      </c>
      <c r="B16" s="1">
        <v>7.93</v>
      </c>
      <c r="C16" s="1">
        <v>158.68</v>
      </c>
      <c r="D16" s="1" t="s">
        <v>7</v>
      </c>
      <c r="E16" s="1" t="s">
        <v>20</v>
      </c>
    </row>
    <row r="17" spans="1:3" x14ac:dyDescent="0.25">
      <c r="A17" s="3" t="s">
        <v>21</v>
      </c>
      <c r="B17" s="3">
        <v>63.67</v>
      </c>
      <c r="C17" s="3">
        <v>1273.42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0"/>
  <sheetViews>
    <sheetView workbookViewId="0">
      <selection activeCell="C27" sqref="C27"/>
    </sheetView>
  </sheetViews>
  <sheetFormatPr defaultRowHeight="15" x14ac:dyDescent="0.25"/>
  <cols>
    <col min="1" max="1" width="39" customWidth="1"/>
    <col min="2" max="2" width="15.7109375" customWidth="1"/>
    <col min="3" max="3" width="18.28515625" customWidth="1"/>
    <col min="4" max="4" width="20.5703125" customWidth="1"/>
    <col min="5" max="5" width="17.42578125" customWidth="1"/>
  </cols>
  <sheetData>
    <row r="1" spans="1:6" x14ac:dyDescent="0.25">
      <c r="A1" t="s">
        <v>24</v>
      </c>
    </row>
    <row r="2" spans="1:6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23</v>
      </c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1" t="s">
        <v>22</v>
      </c>
      <c r="B4" s="1">
        <v>1.35</v>
      </c>
      <c r="C4" s="1">
        <v>27.8</v>
      </c>
      <c r="D4" s="1" t="s">
        <v>7</v>
      </c>
      <c r="E4" s="1" t="s">
        <v>8</v>
      </c>
      <c r="F4" s="1"/>
    </row>
    <row r="5" spans="1:6" x14ac:dyDescent="0.25">
      <c r="A5" s="1" t="s">
        <v>22</v>
      </c>
      <c r="B5" s="1">
        <v>5.47</v>
      </c>
      <c r="C5" s="1">
        <v>109.41</v>
      </c>
      <c r="D5" s="1" t="s">
        <v>7</v>
      </c>
      <c r="E5" s="1" t="s">
        <v>9</v>
      </c>
      <c r="F5" s="1"/>
    </row>
    <row r="6" spans="1:6" x14ac:dyDescent="0.25">
      <c r="A6" s="1" t="s">
        <v>22</v>
      </c>
      <c r="B6" s="1">
        <v>5.39</v>
      </c>
      <c r="C6" s="1">
        <v>107.89</v>
      </c>
      <c r="D6" s="1" t="s">
        <v>7</v>
      </c>
      <c r="E6" s="1" t="s">
        <v>10</v>
      </c>
      <c r="F6" s="1"/>
    </row>
    <row r="7" spans="1:6" x14ac:dyDescent="0.25">
      <c r="A7" s="1" t="s">
        <v>22</v>
      </c>
      <c r="B7" s="1">
        <v>13.97</v>
      </c>
      <c r="C7" s="1">
        <v>279.45</v>
      </c>
      <c r="D7" s="1" t="s">
        <v>7</v>
      </c>
      <c r="E7" s="1" t="s">
        <v>11</v>
      </c>
      <c r="F7" s="1"/>
    </row>
    <row r="8" spans="1:6" x14ac:dyDescent="0.25">
      <c r="A8" s="1" t="s">
        <v>22</v>
      </c>
      <c r="B8" s="1">
        <v>7.13</v>
      </c>
      <c r="C8" s="1">
        <v>142.66999999999999</v>
      </c>
      <c r="D8" s="1" t="s">
        <v>7</v>
      </c>
      <c r="E8" s="1" t="s">
        <v>12</v>
      </c>
      <c r="F8" s="1"/>
    </row>
    <row r="9" spans="1:6" x14ac:dyDescent="0.25">
      <c r="A9" s="1" t="s">
        <v>22</v>
      </c>
      <c r="B9" s="1">
        <v>7.13</v>
      </c>
      <c r="C9" s="1">
        <v>142.53</v>
      </c>
      <c r="D9" s="1" t="s">
        <v>7</v>
      </c>
      <c r="E9" s="1" t="s">
        <v>13</v>
      </c>
      <c r="F9" s="1"/>
    </row>
    <row r="10" spans="1:6" x14ac:dyDescent="0.25">
      <c r="A10" s="1" t="s">
        <v>22</v>
      </c>
      <c r="B10" s="1">
        <v>7.11</v>
      </c>
      <c r="C10" s="1">
        <v>142.16</v>
      </c>
      <c r="D10" s="1" t="s">
        <v>7</v>
      </c>
      <c r="E10" s="1" t="s">
        <v>14</v>
      </c>
      <c r="F10" s="1"/>
    </row>
    <row r="11" spans="1:6" x14ac:dyDescent="0.25">
      <c r="A11" s="1" t="s">
        <v>22</v>
      </c>
      <c r="B11" s="1">
        <v>7.12</v>
      </c>
      <c r="C11" s="1">
        <v>142.5</v>
      </c>
      <c r="D11" s="1" t="s">
        <v>7</v>
      </c>
      <c r="E11" s="1" t="s">
        <v>15</v>
      </c>
      <c r="F11" s="1"/>
    </row>
    <row r="12" spans="1:6" x14ac:dyDescent="0.25">
      <c r="A12" s="1" t="s">
        <v>22</v>
      </c>
      <c r="B12" s="1">
        <v>7.11</v>
      </c>
      <c r="C12" s="1">
        <v>142.16</v>
      </c>
      <c r="D12" s="1" t="s">
        <v>7</v>
      </c>
      <c r="E12" s="1" t="s">
        <v>16</v>
      </c>
      <c r="F12" s="1"/>
    </row>
    <row r="13" spans="1:6" x14ac:dyDescent="0.25">
      <c r="A13" s="1" t="s">
        <v>22</v>
      </c>
      <c r="B13" s="1">
        <v>7.14</v>
      </c>
      <c r="C13" s="1">
        <v>142.81</v>
      </c>
      <c r="D13" s="1" t="s">
        <v>7</v>
      </c>
      <c r="E13" s="1" t="s">
        <v>17</v>
      </c>
      <c r="F13" s="1"/>
    </row>
    <row r="14" spans="1:6" x14ac:dyDescent="0.25">
      <c r="A14" s="1" t="s">
        <v>22</v>
      </c>
      <c r="B14" s="1">
        <v>10.210000000000001</v>
      </c>
      <c r="C14" s="1">
        <v>204.22</v>
      </c>
      <c r="D14" s="1" t="s">
        <v>7</v>
      </c>
      <c r="E14" s="1" t="s">
        <v>18</v>
      </c>
      <c r="F14" s="1"/>
    </row>
    <row r="15" spans="1:6" x14ac:dyDescent="0.25">
      <c r="A15" s="1" t="s">
        <v>22</v>
      </c>
      <c r="B15" s="1">
        <v>5.79</v>
      </c>
      <c r="C15" s="1">
        <v>115.89</v>
      </c>
      <c r="D15" s="1" t="s">
        <v>7</v>
      </c>
      <c r="E15" s="1" t="s">
        <v>19</v>
      </c>
      <c r="F15" s="1"/>
    </row>
    <row r="16" spans="1:6" x14ac:dyDescent="0.25">
      <c r="A16" s="1" t="s">
        <v>22</v>
      </c>
      <c r="B16" s="1">
        <v>12.52</v>
      </c>
      <c r="C16" s="1">
        <v>250.45</v>
      </c>
      <c r="D16" s="1" t="s">
        <v>7</v>
      </c>
      <c r="E16" s="1" t="s">
        <v>20</v>
      </c>
      <c r="F16" s="1"/>
    </row>
    <row r="17" spans="1:6" x14ac:dyDescent="0.25">
      <c r="A17" s="3" t="s">
        <v>21</v>
      </c>
      <c r="B17" s="3">
        <v>97.45</v>
      </c>
      <c r="C17" s="3">
        <v>1949.93</v>
      </c>
      <c r="D17" s="1"/>
      <c r="E17" s="1"/>
      <c r="F17" s="1"/>
    </row>
    <row r="18" spans="1:6" x14ac:dyDescent="0.25">
      <c r="A18" s="3"/>
      <c r="B18" s="3"/>
      <c r="C18" s="3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6"/>
  <sheetViews>
    <sheetView workbookViewId="0">
      <selection activeCell="C17" sqref="C17"/>
    </sheetView>
  </sheetViews>
  <sheetFormatPr defaultRowHeight="15" x14ac:dyDescent="0.25"/>
  <cols>
    <col min="1" max="1" width="34.85546875" customWidth="1"/>
    <col min="2" max="2" width="13.85546875" customWidth="1"/>
    <col min="3" max="3" width="13.42578125" customWidth="1"/>
    <col min="4" max="4" width="21.140625" customWidth="1"/>
    <col min="5" max="5" width="13.28515625" customWidth="1"/>
  </cols>
  <sheetData>
    <row r="1" spans="1:7" x14ac:dyDescent="0.25">
      <c r="A1" s="1" t="s">
        <v>26</v>
      </c>
      <c r="B1" s="1"/>
      <c r="C1" s="1"/>
      <c r="D1" s="1"/>
      <c r="E1" s="1"/>
      <c r="F1" s="1"/>
      <c r="G1" s="1"/>
    </row>
    <row r="2" spans="1:7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23</v>
      </c>
      <c r="F2" s="1"/>
      <c r="G2" s="1"/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1" t="s">
        <v>25</v>
      </c>
      <c r="B4" s="1">
        <v>24.87</v>
      </c>
      <c r="C4" s="1">
        <v>138.44</v>
      </c>
      <c r="D4" s="1" t="s">
        <v>7</v>
      </c>
      <c r="E4" s="1" t="s">
        <v>8</v>
      </c>
      <c r="F4" s="1"/>
      <c r="G4" s="1"/>
    </row>
    <row r="5" spans="1:7" x14ac:dyDescent="0.25">
      <c r="A5" s="1" t="s">
        <v>25</v>
      </c>
      <c r="B5" s="1">
        <v>99.06</v>
      </c>
      <c r="C5" s="1">
        <v>551.69000000000005</v>
      </c>
      <c r="D5" s="1" t="s">
        <v>7</v>
      </c>
      <c r="E5" s="1" t="s">
        <v>9</v>
      </c>
      <c r="F5" s="1"/>
      <c r="G5" s="1"/>
    </row>
    <row r="6" spans="1:7" x14ac:dyDescent="0.25">
      <c r="A6" s="1" t="s">
        <v>25</v>
      </c>
      <c r="B6" s="1">
        <v>120.59</v>
      </c>
      <c r="C6" s="1">
        <v>672.32</v>
      </c>
      <c r="D6" s="1" t="s">
        <v>7</v>
      </c>
      <c r="E6" s="1" t="s">
        <v>10</v>
      </c>
      <c r="F6" s="1"/>
      <c r="G6" s="1"/>
    </row>
    <row r="7" spans="1:7" x14ac:dyDescent="0.25">
      <c r="A7" s="1" t="s">
        <v>25</v>
      </c>
      <c r="B7" s="1">
        <v>95.9</v>
      </c>
      <c r="C7" s="1">
        <v>534.38</v>
      </c>
      <c r="D7" s="1" t="s">
        <v>7</v>
      </c>
      <c r="E7" s="1" t="s">
        <v>11</v>
      </c>
      <c r="F7" s="1"/>
      <c r="G7" s="1"/>
    </row>
    <row r="8" spans="1:7" x14ac:dyDescent="0.25">
      <c r="A8" s="1" t="s">
        <v>25</v>
      </c>
      <c r="B8" s="1">
        <v>94.49</v>
      </c>
      <c r="C8" s="1">
        <v>526.53</v>
      </c>
      <c r="D8" s="1" t="s">
        <v>7</v>
      </c>
      <c r="E8" s="1" t="s">
        <v>12</v>
      </c>
      <c r="F8" s="1"/>
      <c r="G8" s="1"/>
    </row>
    <row r="9" spans="1:7" x14ac:dyDescent="0.25">
      <c r="A9" s="1" t="s">
        <v>25</v>
      </c>
      <c r="B9" s="1">
        <v>94.49</v>
      </c>
      <c r="C9" s="1">
        <v>526.53</v>
      </c>
      <c r="D9" s="1" t="s">
        <v>7</v>
      </c>
      <c r="E9" s="1" t="s">
        <v>13</v>
      </c>
      <c r="F9" s="1"/>
      <c r="G9" s="1"/>
    </row>
    <row r="10" spans="1:7" x14ac:dyDescent="0.25">
      <c r="A10" s="1" t="s">
        <v>25</v>
      </c>
      <c r="B10" s="1">
        <v>94.49</v>
      </c>
      <c r="C10" s="1">
        <v>526.53</v>
      </c>
      <c r="D10" s="1" t="s">
        <v>7</v>
      </c>
      <c r="E10" s="1" t="s">
        <v>14</v>
      </c>
      <c r="F10" s="1"/>
      <c r="G10" s="1"/>
    </row>
    <row r="11" spans="1:7" x14ac:dyDescent="0.25">
      <c r="A11" s="1" t="s">
        <v>25</v>
      </c>
      <c r="B11" s="1">
        <v>94.49</v>
      </c>
      <c r="C11" s="1">
        <v>526.53</v>
      </c>
      <c r="D11" s="1" t="s">
        <v>7</v>
      </c>
      <c r="E11" s="1" t="s">
        <v>15</v>
      </c>
      <c r="F11" s="1"/>
      <c r="G11" s="1"/>
    </row>
    <row r="12" spans="1:7" x14ac:dyDescent="0.25">
      <c r="A12" s="1" t="s">
        <v>25</v>
      </c>
      <c r="B12" s="1">
        <v>94.49</v>
      </c>
      <c r="C12" s="1">
        <v>526.53</v>
      </c>
      <c r="D12" s="1" t="s">
        <v>7</v>
      </c>
      <c r="E12" s="1" t="s">
        <v>16</v>
      </c>
      <c r="F12" s="1"/>
      <c r="G12" s="1"/>
    </row>
    <row r="13" spans="1:7" x14ac:dyDescent="0.25">
      <c r="A13" s="1" t="s">
        <v>25</v>
      </c>
      <c r="B13" s="1">
        <v>94.51</v>
      </c>
      <c r="C13" s="1">
        <v>526.65</v>
      </c>
      <c r="D13" s="1" t="s">
        <v>7</v>
      </c>
      <c r="E13" s="1" t="s">
        <v>17</v>
      </c>
      <c r="F13" s="1"/>
      <c r="G13" s="1"/>
    </row>
    <row r="14" spans="1:7" x14ac:dyDescent="0.25">
      <c r="A14" s="1" t="s">
        <v>25</v>
      </c>
      <c r="B14" s="1">
        <v>94.49</v>
      </c>
      <c r="C14" s="1">
        <v>526.57000000000005</v>
      </c>
      <c r="D14" s="1" t="s">
        <v>7</v>
      </c>
      <c r="E14" s="1" t="s">
        <v>18</v>
      </c>
      <c r="F14" s="1"/>
      <c r="G14" s="1"/>
    </row>
    <row r="15" spans="1:7" x14ac:dyDescent="0.25">
      <c r="A15" s="1" t="s">
        <v>25</v>
      </c>
      <c r="B15" s="1">
        <v>94.48</v>
      </c>
      <c r="C15" s="1">
        <v>526.51</v>
      </c>
      <c r="D15" s="1" t="s">
        <v>7</v>
      </c>
      <c r="E15" s="1" t="s">
        <v>19</v>
      </c>
      <c r="F15" s="1"/>
      <c r="G15" s="1"/>
    </row>
    <row r="16" spans="1:7" x14ac:dyDescent="0.25">
      <c r="A16" s="1" t="s">
        <v>25</v>
      </c>
      <c r="B16" s="1">
        <v>76.25</v>
      </c>
      <c r="C16" s="1">
        <v>430.86</v>
      </c>
      <c r="D16" s="1" t="s">
        <v>7</v>
      </c>
      <c r="E16" s="1" t="s">
        <v>20</v>
      </c>
      <c r="F16" s="1"/>
      <c r="G16" s="1"/>
    </row>
    <row r="17" spans="1:7" x14ac:dyDescent="0.25">
      <c r="A17" s="3" t="s">
        <v>21</v>
      </c>
      <c r="B17" s="3">
        <v>1172.58</v>
      </c>
      <c r="C17" s="3">
        <v>6540.07</v>
      </c>
      <c r="D17" s="3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x14ac:dyDescent="0.25">
      <c r="A21" s="1"/>
      <c r="B21" s="1"/>
      <c r="C21" s="1"/>
      <c r="D21" s="1"/>
      <c r="E21" s="1"/>
      <c r="F21" s="1"/>
      <c r="G21" s="1"/>
    </row>
    <row r="22" spans="1:7" x14ac:dyDescent="0.25">
      <c r="A22" s="1"/>
      <c r="B22" s="1"/>
      <c r="C22" s="1"/>
      <c r="D22" s="1"/>
      <c r="E22" s="1"/>
      <c r="F22" s="1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1"/>
      <c r="C26" s="1"/>
      <c r="D26" s="1"/>
      <c r="E26" s="1"/>
      <c r="F26" s="1"/>
      <c r="G26" s="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4"/>
  <sheetViews>
    <sheetView workbookViewId="0">
      <selection activeCell="H13" sqref="H13"/>
    </sheetView>
  </sheetViews>
  <sheetFormatPr defaultRowHeight="15" x14ac:dyDescent="0.25"/>
  <cols>
    <col min="1" max="1" width="36.85546875" customWidth="1"/>
    <col min="2" max="2" width="13.5703125" customWidth="1"/>
    <col min="3" max="3" width="13.42578125" customWidth="1"/>
    <col min="4" max="4" width="15.28515625" customWidth="1"/>
    <col min="5" max="5" width="12.85546875" customWidth="1"/>
  </cols>
  <sheetData>
    <row r="1" spans="1:7" x14ac:dyDescent="0.25">
      <c r="A1" s="2" t="s">
        <v>28</v>
      </c>
      <c r="B1" s="2"/>
      <c r="C1" s="2"/>
      <c r="D1" s="2"/>
      <c r="E1" s="2"/>
      <c r="F1" s="2"/>
      <c r="G1" s="2"/>
    </row>
    <row r="2" spans="1:7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/>
      <c r="G2" s="2"/>
    </row>
    <row r="3" spans="1:7" x14ac:dyDescent="0.25">
      <c r="A3" s="2"/>
      <c r="B3" s="2"/>
      <c r="C3" s="2"/>
      <c r="D3" s="2"/>
      <c r="E3" s="2"/>
      <c r="F3" s="2"/>
      <c r="G3" s="2"/>
    </row>
    <row r="4" spans="1:7" x14ac:dyDescent="0.25">
      <c r="A4" s="2" t="s">
        <v>27</v>
      </c>
      <c r="B4" s="2">
        <v>185.72</v>
      </c>
      <c r="C4" s="2">
        <v>530.62</v>
      </c>
      <c r="D4" s="2" t="s">
        <v>7</v>
      </c>
      <c r="E4" s="2" t="s">
        <v>11</v>
      </c>
      <c r="F4" s="2"/>
      <c r="G4" s="2"/>
    </row>
    <row r="5" spans="1:7" x14ac:dyDescent="0.25">
      <c r="A5" s="2" t="s">
        <v>27</v>
      </c>
      <c r="B5" s="2">
        <v>664.52</v>
      </c>
      <c r="C5" s="2">
        <v>1898.62</v>
      </c>
      <c r="D5" s="2" t="s">
        <v>7</v>
      </c>
      <c r="E5" s="2" t="s">
        <v>20</v>
      </c>
      <c r="F5" s="2"/>
      <c r="G5" s="2"/>
    </row>
    <row r="6" spans="1:7" x14ac:dyDescent="0.25">
      <c r="A6" s="4" t="s">
        <v>21</v>
      </c>
      <c r="B6" s="4">
        <v>850.23</v>
      </c>
      <c r="C6" s="4">
        <v>2429.2399999999998</v>
      </c>
      <c r="D6" s="2"/>
      <c r="E6" s="2"/>
      <c r="F6" s="2"/>
      <c r="G6" s="2"/>
    </row>
    <row r="7" spans="1:7" x14ac:dyDescent="0.25">
      <c r="A7" s="2"/>
      <c r="B7" s="2"/>
      <c r="C7" s="2"/>
      <c r="D7" s="2"/>
      <c r="E7" s="2"/>
      <c r="F7" s="2"/>
      <c r="G7" s="2"/>
    </row>
    <row r="8" spans="1:7" x14ac:dyDescent="0.25">
      <c r="A8" s="2"/>
      <c r="B8" s="2"/>
      <c r="C8" s="2"/>
      <c r="D8" s="2"/>
      <c r="E8" s="2"/>
      <c r="F8" s="2"/>
      <c r="G8" s="2"/>
    </row>
    <row r="9" spans="1:7" x14ac:dyDescent="0.25">
      <c r="A9" s="2"/>
      <c r="B9" s="2"/>
      <c r="C9" s="2"/>
      <c r="D9" s="2"/>
      <c r="E9" s="2"/>
      <c r="F9" s="2"/>
      <c r="G9" s="2"/>
    </row>
    <row r="10" spans="1:7" x14ac:dyDescent="0.25">
      <c r="A10" s="2"/>
      <c r="B10" s="2"/>
      <c r="C10" s="2"/>
      <c r="D10" s="2"/>
      <c r="E10" s="2"/>
      <c r="F10" s="2"/>
      <c r="G10" s="2"/>
    </row>
    <row r="11" spans="1:7" x14ac:dyDescent="0.25">
      <c r="A11" s="2"/>
      <c r="B11" s="2"/>
      <c r="C11" s="2"/>
      <c r="D11" s="2"/>
      <c r="E11" s="2"/>
      <c r="F11" s="2"/>
      <c r="G11" s="2"/>
    </row>
    <row r="12" spans="1:7" x14ac:dyDescent="0.25">
      <c r="A12" s="2"/>
      <c r="B12" s="2"/>
      <c r="C12" s="2"/>
      <c r="D12" s="2"/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x14ac:dyDescent="0.25">
      <c r="A14" s="2"/>
      <c r="B14" s="2"/>
      <c r="C14" s="2"/>
      <c r="D14" s="2"/>
      <c r="E14" s="2"/>
      <c r="F14" s="2"/>
      <c r="G14" s="2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"/>
  <sheetViews>
    <sheetView workbookViewId="0">
      <selection activeCell="C4" sqref="C4"/>
    </sheetView>
  </sheetViews>
  <sheetFormatPr defaultRowHeight="15" x14ac:dyDescent="0.25"/>
  <cols>
    <col min="1" max="1" width="33.7109375" style="1" customWidth="1"/>
    <col min="2" max="2" width="13.5703125" style="1" customWidth="1"/>
    <col min="3" max="3" width="13.28515625" style="1" customWidth="1"/>
    <col min="4" max="4" width="17.42578125" style="1" customWidth="1"/>
    <col min="5" max="5" width="15.140625" style="1" customWidth="1"/>
    <col min="6" max="16384" width="9.140625" style="1"/>
  </cols>
  <sheetData>
    <row r="1" spans="1:5" x14ac:dyDescent="0.25">
      <c r="A1" s="1" t="s">
        <v>30</v>
      </c>
    </row>
    <row r="2" spans="1:5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23</v>
      </c>
    </row>
    <row r="4" spans="1:5" x14ac:dyDescent="0.25">
      <c r="A4" s="1" t="s">
        <v>29</v>
      </c>
      <c r="B4" s="1">
        <v>1.33</v>
      </c>
      <c r="C4" s="1">
        <v>26.63</v>
      </c>
      <c r="D4" s="1" t="s">
        <v>7</v>
      </c>
      <c r="E4" s="1" t="s">
        <v>8</v>
      </c>
    </row>
    <row r="5" spans="1:5" x14ac:dyDescent="0.25">
      <c r="A5" s="1" t="s">
        <v>29</v>
      </c>
      <c r="B5" s="1">
        <v>1.62</v>
      </c>
      <c r="C5" s="1">
        <v>32.39</v>
      </c>
      <c r="D5" s="1" t="s">
        <v>7</v>
      </c>
      <c r="E5" s="1" t="s">
        <v>9</v>
      </c>
    </row>
    <row r="6" spans="1:5" x14ac:dyDescent="0.25">
      <c r="A6" s="3" t="s">
        <v>21</v>
      </c>
      <c r="B6" s="3">
        <v>2.95</v>
      </c>
      <c r="C6" s="3">
        <v>59.02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6"/>
  <sheetViews>
    <sheetView workbookViewId="0">
      <selection activeCell="C6" sqref="C6"/>
    </sheetView>
  </sheetViews>
  <sheetFormatPr defaultRowHeight="15" x14ac:dyDescent="0.25"/>
  <cols>
    <col min="1" max="1" width="35.7109375" style="1" customWidth="1"/>
    <col min="2" max="2" width="12.5703125" style="1" customWidth="1"/>
    <col min="3" max="3" width="12.42578125" style="1" customWidth="1"/>
    <col min="4" max="4" width="17.5703125" style="1" customWidth="1"/>
    <col min="5" max="5" width="12" style="1" customWidth="1"/>
    <col min="6" max="16384" width="9.140625" style="1"/>
  </cols>
  <sheetData>
    <row r="1" spans="1:5" x14ac:dyDescent="0.25">
      <c r="A1" s="1" t="s">
        <v>32</v>
      </c>
    </row>
    <row r="2" spans="1:5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23</v>
      </c>
    </row>
    <row r="4" spans="1:5" x14ac:dyDescent="0.25">
      <c r="A4" s="1" t="s">
        <v>31</v>
      </c>
      <c r="B4" s="1">
        <v>36.36</v>
      </c>
      <c r="C4" s="1">
        <v>202.18</v>
      </c>
      <c r="D4" s="1" t="s">
        <v>7</v>
      </c>
      <c r="E4" s="1" t="s">
        <v>8</v>
      </c>
    </row>
    <row r="5" spans="1:5" x14ac:dyDescent="0.25">
      <c r="A5" s="1" t="s">
        <v>31</v>
      </c>
      <c r="B5" s="1">
        <v>41.94</v>
      </c>
      <c r="C5" s="1">
        <v>233.44</v>
      </c>
      <c r="D5" s="1" t="s">
        <v>7</v>
      </c>
      <c r="E5" s="1" t="s">
        <v>9</v>
      </c>
    </row>
    <row r="6" spans="1:5" x14ac:dyDescent="0.25">
      <c r="A6" s="3" t="s">
        <v>21</v>
      </c>
      <c r="B6" s="3">
        <v>78.3</v>
      </c>
      <c r="C6" s="3">
        <v>435.62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F7192-1781-48C3-924C-9E1C103464F7}">
  <dimension ref="A1:J22"/>
  <sheetViews>
    <sheetView tabSelected="1" workbookViewId="0">
      <selection activeCell="I22" sqref="I22"/>
    </sheetView>
  </sheetViews>
  <sheetFormatPr defaultRowHeight="15" x14ac:dyDescent="0.25"/>
  <sheetData>
    <row r="1" spans="1:10" x14ac:dyDescent="0.25">
      <c r="A1" s="5" t="s">
        <v>33</v>
      </c>
      <c r="B1" s="5" t="s">
        <v>34</v>
      </c>
      <c r="C1" s="5" t="s">
        <v>61</v>
      </c>
      <c r="D1" s="5" t="s">
        <v>35</v>
      </c>
      <c r="E1" s="5" t="s">
        <v>36</v>
      </c>
      <c r="F1" s="5" t="s">
        <v>37</v>
      </c>
      <c r="G1" s="5" t="s">
        <v>38</v>
      </c>
      <c r="H1" s="5" t="s">
        <v>39</v>
      </c>
      <c r="I1" s="5" t="s">
        <v>40</v>
      </c>
      <c r="J1" s="5" t="s">
        <v>60</v>
      </c>
    </row>
    <row r="2" spans="1:10" x14ac:dyDescent="0.25">
      <c r="A2" s="5" t="s">
        <v>41</v>
      </c>
      <c r="B2" s="5">
        <f>2.4*2+1.6*2</f>
        <v>8</v>
      </c>
      <c r="C2" s="5">
        <f>1.6*2.5</f>
        <v>4</v>
      </c>
      <c r="D2" s="5"/>
      <c r="E2" s="5">
        <v>1.6</v>
      </c>
      <c r="F2" s="5">
        <v>1</v>
      </c>
      <c r="G2" s="5">
        <f>F2*D2</f>
        <v>0</v>
      </c>
      <c r="H2" s="5">
        <f>F2*E2</f>
        <v>1.6</v>
      </c>
      <c r="I2" s="5">
        <f>B2*F2</f>
        <v>8</v>
      </c>
      <c r="J2">
        <f>F2*C2</f>
        <v>4</v>
      </c>
    </row>
    <row r="3" spans="1:10" x14ac:dyDescent="0.25">
      <c r="A3" s="5" t="s">
        <v>42</v>
      </c>
      <c r="B3" s="5">
        <f>2*2.5+2*1.6</f>
        <v>8.1999999999999993</v>
      </c>
      <c r="C3" s="5">
        <f>1.6*2.5</f>
        <v>4</v>
      </c>
      <c r="D3" s="5"/>
      <c r="E3" s="5">
        <v>1.6</v>
      </c>
      <c r="F3" s="5">
        <v>4</v>
      </c>
      <c r="G3" s="5">
        <f t="shared" ref="G3:G21" si="0">F3*D3</f>
        <v>0</v>
      </c>
      <c r="H3" s="5">
        <f t="shared" ref="H3:H21" si="1">F3*E3</f>
        <v>6.4</v>
      </c>
      <c r="I3" s="5">
        <f t="shared" ref="I3:I21" si="2">B3*F3</f>
        <v>32.799999999999997</v>
      </c>
      <c r="J3">
        <f t="shared" ref="J3:J21" si="3">F3*C3</f>
        <v>16</v>
      </c>
    </row>
    <row r="4" spans="1:10" x14ac:dyDescent="0.25">
      <c r="A4" s="5" t="s">
        <v>43</v>
      </c>
      <c r="B4" s="5">
        <v>6</v>
      </c>
      <c r="C4" s="5">
        <f>1*2.02</f>
        <v>2.02</v>
      </c>
      <c r="D4" s="5"/>
      <c r="E4" s="5">
        <v>1</v>
      </c>
      <c r="F4" s="5">
        <v>2</v>
      </c>
      <c r="G4" s="5">
        <f t="shared" si="0"/>
        <v>0</v>
      </c>
      <c r="H4" s="5">
        <f t="shared" si="1"/>
        <v>2</v>
      </c>
      <c r="I4" s="5">
        <f t="shared" si="2"/>
        <v>12</v>
      </c>
      <c r="J4">
        <f t="shared" si="3"/>
        <v>4.04</v>
      </c>
    </row>
    <row r="5" spans="1:10" x14ac:dyDescent="0.25">
      <c r="A5" s="5" t="s">
        <v>44</v>
      </c>
      <c r="B5" s="5">
        <v>7</v>
      </c>
      <c r="C5" s="5">
        <f>1*2.5</f>
        <v>2.5</v>
      </c>
      <c r="D5" s="5"/>
      <c r="E5" s="5">
        <v>1</v>
      </c>
      <c r="F5" s="5">
        <v>1</v>
      </c>
      <c r="G5" s="5">
        <f t="shared" si="0"/>
        <v>0</v>
      </c>
      <c r="H5" s="5">
        <f t="shared" si="1"/>
        <v>1</v>
      </c>
      <c r="I5" s="5">
        <f t="shared" si="2"/>
        <v>7</v>
      </c>
      <c r="J5">
        <f t="shared" si="3"/>
        <v>2.5</v>
      </c>
    </row>
    <row r="6" spans="1:10" x14ac:dyDescent="0.25">
      <c r="A6" s="5" t="s">
        <v>45</v>
      </c>
      <c r="B6" s="5">
        <f>4.7*2+2.8*2</f>
        <v>15</v>
      </c>
      <c r="C6" s="5">
        <f>4.7*2.8</f>
        <v>13.16</v>
      </c>
      <c r="D6" s="5"/>
      <c r="E6" s="5">
        <v>4.7</v>
      </c>
      <c r="F6" s="5">
        <v>1</v>
      </c>
      <c r="G6" s="5">
        <f t="shared" si="0"/>
        <v>0</v>
      </c>
      <c r="H6" s="5">
        <f t="shared" si="1"/>
        <v>4.7</v>
      </c>
      <c r="I6" s="5">
        <f t="shared" si="2"/>
        <v>15</v>
      </c>
      <c r="J6">
        <f t="shared" si="3"/>
        <v>13.16</v>
      </c>
    </row>
    <row r="7" spans="1:10" x14ac:dyDescent="0.25">
      <c r="A7" s="5" t="s">
        <v>46</v>
      </c>
      <c r="B7" s="5">
        <v>7</v>
      </c>
      <c r="C7" s="5">
        <f>1.5*2.02</f>
        <v>3.0300000000000002</v>
      </c>
      <c r="D7" s="5"/>
      <c r="E7" s="5">
        <v>1.5</v>
      </c>
      <c r="F7" s="5">
        <v>1</v>
      </c>
      <c r="G7" s="5">
        <f t="shared" si="0"/>
        <v>0</v>
      </c>
      <c r="H7" s="5">
        <f t="shared" si="1"/>
        <v>1.5</v>
      </c>
      <c r="I7" s="5">
        <f t="shared" si="2"/>
        <v>7</v>
      </c>
      <c r="J7">
        <f t="shared" si="3"/>
        <v>3.0300000000000002</v>
      </c>
    </row>
    <row r="8" spans="1:10" x14ac:dyDescent="0.25">
      <c r="A8" s="5" t="s">
        <v>47</v>
      </c>
      <c r="B8" s="5">
        <v>6.2</v>
      </c>
      <c r="C8" s="5">
        <f>1.1*2.02</f>
        <v>2.2220000000000004</v>
      </c>
      <c r="D8" s="5"/>
      <c r="E8" s="5">
        <v>1.1000000000000001</v>
      </c>
      <c r="F8" s="5">
        <v>3</v>
      </c>
      <c r="G8" s="5">
        <f t="shared" si="0"/>
        <v>0</v>
      </c>
      <c r="H8" s="5">
        <f t="shared" si="1"/>
        <v>3.3000000000000003</v>
      </c>
      <c r="I8" s="5">
        <f t="shared" si="2"/>
        <v>18.600000000000001</v>
      </c>
      <c r="J8">
        <f t="shared" si="3"/>
        <v>6.6660000000000013</v>
      </c>
    </row>
    <row r="9" spans="1:10" x14ac:dyDescent="0.25">
      <c r="A9" s="5" t="s">
        <v>48</v>
      </c>
      <c r="B9" s="5">
        <f>1.6*2+2.5*2</f>
        <v>8.1999999999999993</v>
      </c>
      <c r="C9" s="5">
        <f>1.6*2.5</f>
        <v>4</v>
      </c>
      <c r="D9" s="5"/>
      <c r="E9" s="5">
        <v>1.6</v>
      </c>
      <c r="F9" s="5">
        <v>1</v>
      </c>
      <c r="G9" s="5">
        <f t="shared" si="0"/>
        <v>0</v>
      </c>
      <c r="H9" s="5">
        <f t="shared" si="1"/>
        <v>1.6</v>
      </c>
      <c r="I9" s="5">
        <f t="shared" si="2"/>
        <v>8.1999999999999993</v>
      </c>
      <c r="J9">
        <f t="shared" si="3"/>
        <v>4</v>
      </c>
    </row>
    <row r="10" spans="1:10" x14ac:dyDescent="0.25">
      <c r="A10" s="5"/>
      <c r="B10" s="5"/>
      <c r="C10" s="5"/>
      <c r="D10" s="5"/>
      <c r="E10" s="5"/>
      <c r="F10" s="5"/>
      <c r="G10" s="5">
        <f t="shared" si="0"/>
        <v>0</v>
      </c>
      <c r="H10" s="5">
        <f t="shared" si="1"/>
        <v>0</v>
      </c>
      <c r="I10" s="5">
        <f t="shared" si="2"/>
        <v>0</v>
      </c>
      <c r="J10">
        <f t="shared" si="3"/>
        <v>0</v>
      </c>
    </row>
    <row r="11" spans="1:10" x14ac:dyDescent="0.25">
      <c r="A11" s="6" t="s">
        <v>49</v>
      </c>
      <c r="B11" s="6">
        <f>2*2.1+2*2.4</f>
        <v>9</v>
      </c>
      <c r="C11" s="6">
        <f>1.5*1.2+0.9*2.4</f>
        <v>3.96</v>
      </c>
      <c r="D11" s="6">
        <v>1.5</v>
      </c>
      <c r="E11" s="6">
        <v>0.9</v>
      </c>
      <c r="F11" s="6">
        <f>104+113</f>
        <v>217</v>
      </c>
      <c r="G11" s="5">
        <f t="shared" si="0"/>
        <v>325.5</v>
      </c>
      <c r="H11" s="5">
        <f t="shared" si="1"/>
        <v>195.3</v>
      </c>
      <c r="I11" s="5">
        <f t="shared" si="2"/>
        <v>1953</v>
      </c>
      <c r="J11">
        <f t="shared" si="3"/>
        <v>859.31999999999994</v>
      </c>
    </row>
    <row r="12" spans="1:10" x14ac:dyDescent="0.25">
      <c r="A12" s="5" t="s">
        <v>50</v>
      </c>
      <c r="B12" s="5">
        <f>5.1*2+1.5*2</f>
        <v>13.2</v>
      </c>
      <c r="C12" s="5">
        <f>5.1*1.5</f>
        <v>7.6499999999999995</v>
      </c>
      <c r="D12" s="5">
        <v>5.0999999999999996</v>
      </c>
      <c r="E12" s="5"/>
      <c r="F12" s="5"/>
      <c r="G12" s="5">
        <f t="shared" si="0"/>
        <v>0</v>
      </c>
      <c r="H12" s="5">
        <f t="shared" si="1"/>
        <v>0</v>
      </c>
      <c r="I12" s="5">
        <f t="shared" si="2"/>
        <v>0</v>
      </c>
      <c r="J12">
        <f t="shared" si="3"/>
        <v>0</v>
      </c>
    </row>
    <row r="13" spans="1:10" x14ac:dyDescent="0.25">
      <c r="A13" s="5" t="s">
        <v>51</v>
      </c>
      <c r="B13" s="5">
        <f>4.8*2+2.4*2</f>
        <v>14.399999999999999</v>
      </c>
      <c r="C13" s="5">
        <f>0.9*2.4+3.9*1.5</f>
        <v>8.01</v>
      </c>
      <c r="D13" s="5">
        <f>4.8-0.9</f>
        <v>3.9</v>
      </c>
      <c r="E13" s="5">
        <v>0.9</v>
      </c>
      <c r="F13" s="5">
        <f>21</f>
        <v>21</v>
      </c>
      <c r="G13" s="5">
        <f t="shared" si="0"/>
        <v>81.899999999999991</v>
      </c>
      <c r="H13" s="5">
        <f t="shared" si="1"/>
        <v>18.900000000000002</v>
      </c>
      <c r="I13" s="5">
        <f t="shared" si="2"/>
        <v>302.39999999999998</v>
      </c>
      <c r="J13">
        <f t="shared" si="3"/>
        <v>168.21</v>
      </c>
    </row>
    <row r="14" spans="1:10" x14ac:dyDescent="0.25">
      <c r="A14" s="5" t="s">
        <v>52</v>
      </c>
      <c r="B14" s="5">
        <f>2*2.1+2*1.5</f>
        <v>7.2</v>
      </c>
      <c r="C14" s="5">
        <f>2.1*1.5</f>
        <v>3.1500000000000004</v>
      </c>
      <c r="D14" s="5">
        <v>1.5</v>
      </c>
      <c r="E14" s="5"/>
      <c r="F14" s="5">
        <v>345</v>
      </c>
      <c r="G14" s="5">
        <f t="shared" si="0"/>
        <v>517.5</v>
      </c>
      <c r="H14" s="5">
        <f t="shared" si="1"/>
        <v>0</v>
      </c>
      <c r="I14" s="5">
        <f t="shared" si="2"/>
        <v>2484</v>
      </c>
      <c r="J14">
        <f t="shared" si="3"/>
        <v>1086.7500000000002</v>
      </c>
    </row>
    <row r="15" spans="1:10" x14ac:dyDescent="0.25">
      <c r="A15" s="5" t="s">
        <v>53</v>
      </c>
      <c r="B15" s="5">
        <f>1.2*2+1.5*2</f>
        <v>5.4</v>
      </c>
      <c r="C15" s="5">
        <f>1.2*1.5</f>
        <v>1.7999999999999998</v>
      </c>
      <c r="D15" s="5">
        <v>1.2</v>
      </c>
      <c r="E15" s="5"/>
      <c r="F15" s="5">
        <v>24</v>
      </c>
      <c r="G15" s="5">
        <f t="shared" si="0"/>
        <v>28.799999999999997</v>
      </c>
      <c r="H15" s="5">
        <f t="shared" si="1"/>
        <v>0</v>
      </c>
      <c r="I15" s="5">
        <f t="shared" si="2"/>
        <v>129.60000000000002</v>
      </c>
      <c r="J15">
        <f t="shared" si="3"/>
        <v>43.199999999999996</v>
      </c>
    </row>
    <row r="16" spans="1:10" x14ac:dyDescent="0.25">
      <c r="A16" s="6" t="s">
        <v>54</v>
      </c>
      <c r="B16" s="6">
        <f>1.5*2+2.1*2</f>
        <v>7.2</v>
      </c>
      <c r="C16" s="6">
        <f>1.5*2.2</f>
        <v>3.3000000000000003</v>
      </c>
      <c r="D16" s="6"/>
      <c r="E16" s="6">
        <v>1.5</v>
      </c>
      <c r="F16" s="6">
        <v>11</v>
      </c>
      <c r="G16" s="5">
        <f t="shared" si="0"/>
        <v>0</v>
      </c>
      <c r="H16" s="5">
        <f t="shared" si="1"/>
        <v>16.5</v>
      </c>
      <c r="I16" s="5">
        <f t="shared" si="2"/>
        <v>79.2</v>
      </c>
      <c r="J16">
        <f t="shared" si="3"/>
        <v>36.300000000000004</v>
      </c>
    </row>
    <row r="17" spans="1:10" x14ac:dyDescent="0.25">
      <c r="A17" s="5" t="s">
        <v>55</v>
      </c>
      <c r="B17" s="5">
        <f>2.1*2+2*0.6</f>
        <v>5.4</v>
      </c>
      <c r="C17" s="5">
        <f>2.1*0.6</f>
        <v>1.26</v>
      </c>
      <c r="D17" s="5">
        <v>2.1</v>
      </c>
      <c r="E17" s="5"/>
      <c r="F17" s="5">
        <v>43</v>
      </c>
      <c r="G17" s="5">
        <f t="shared" si="0"/>
        <v>90.3</v>
      </c>
      <c r="H17" s="5">
        <f t="shared" si="1"/>
        <v>0</v>
      </c>
      <c r="I17" s="5">
        <f t="shared" si="2"/>
        <v>232.20000000000002</v>
      </c>
      <c r="J17">
        <f t="shared" si="3"/>
        <v>54.18</v>
      </c>
    </row>
    <row r="18" spans="1:10" x14ac:dyDescent="0.25">
      <c r="A18" s="5" t="s">
        <v>56</v>
      </c>
      <c r="B18" s="5">
        <f>1.5*2+1.5*2</f>
        <v>6</v>
      </c>
      <c r="C18" s="5">
        <f>1.5*1.5</f>
        <v>2.25</v>
      </c>
      <c r="D18" s="5">
        <v>1.5</v>
      </c>
      <c r="E18" s="5"/>
      <c r="F18" s="5">
        <v>9</v>
      </c>
      <c r="G18" s="5">
        <f t="shared" si="0"/>
        <v>13.5</v>
      </c>
      <c r="H18" s="5">
        <f t="shared" si="1"/>
        <v>0</v>
      </c>
      <c r="I18" s="5">
        <f t="shared" si="2"/>
        <v>54</v>
      </c>
      <c r="J18">
        <f t="shared" si="3"/>
        <v>20.25</v>
      </c>
    </row>
    <row r="19" spans="1:10" ht="15.75" x14ac:dyDescent="0.3">
      <c r="A19" s="7" t="s">
        <v>57</v>
      </c>
      <c r="B19" s="7">
        <f>1.2*2+2.5*2</f>
        <v>7.4</v>
      </c>
      <c r="C19" s="7">
        <f>1.2*2.5</f>
        <v>3</v>
      </c>
      <c r="D19" s="7"/>
      <c r="E19" s="7">
        <v>1.2</v>
      </c>
      <c r="F19" s="7">
        <v>1</v>
      </c>
      <c r="G19" s="5">
        <f t="shared" si="0"/>
        <v>0</v>
      </c>
      <c r="H19" s="5">
        <f t="shared" si="1"/>
        <v>1.2</v>
      </c>
      <c r="I19" s="5">
        <f t="shared" si="2"/>
        <v>7.4</v>
      </c>
      <c r="J19">
        <f t="shared" si="3"/>
        <v>3</v>
      </c>
    </row>
    <row r="20" spans="1:10" x14ac:dyDescent="0.25">
      <c r="A20" s="5" t="s">
        <v>58</v>
      </c>
      <c r="B20" s="5">
        <f>1.2*2+1.5*2</f>
        <v>5.4</v>
      </c>
      <c r="C20" s="5">
        <f>1.2*1.5</f>
        <v>1.7999999999999998</v>
      </c>
      <c r="D20" s="5">
        <v>1.2</v>
      </c>
      <c r="E20" s="5"/>
      <c r="F20" s="5">
        <v>51</v>
      </c>
      <c r="G20" s="5">
        <f t="shared" si="0"/>
        <v>61.199999999999996</v>
      </c>
      <c r="H20" s="5">
        <f t="shared" si="1"/>
        <v>0</v>
      </c>
      <c r="I20" s="5">
        <f t="shared" si="2"/>
        <v>275.40000000000003</v>
      </c>
      <c r="J20">
        <f t="shared" si="3"/>
        <v>91.8</v>
      </c>
    </row>
    <row r="21" spans="1:10" x14ac:dyDescent="0.25">
      <c r="A21" s="5" t="s">
        <v>59</v>
      </c>
      <c r="B21" s="5">
        <f>0.6*2+1.2*2</f>
        <v>3.5999999999999996</v>
      </c>
      <c r="C21" s="5">
        <f>1.2*0.6</f>
        <v>0.72</v>
      </c>
      <c r="D21" s="5">
        <v>1.2</v>
      </c>
      <c r="E21" s="5"/>
      <c r="F21" s="5">
        <v>1</v>
      </c>
      <c r="G21" s="5">
        <f t="shared" si="0"/>
        <v>1.2</v>
      </c>
      <c r="H21" s="5">
        <f t="shared" si="1"/>
        <v>0</v>
      </c>
      <c r="I21" s="5">
        <f t="shared" si="2"/>
        <v>3.5999999999999996</v>
      </c>
      <c r="J21">
        <f t="shared" si="3"/>
        <v>0.72</v>
      </c>
    </row>
    <row r="22" spans="1:10" x14ac:dyDescent="0.25">
      <c r="A22" s="5"/>
      <c r="B22" s="5"/>
      <c r="C22" s="5"/>
      <c r="D22" s="5"/>
      <c r="E22" s="5"/>
      <c r="F22" s="5"/>
      <c r="G22" s="5">
        <f>SUM(G2:G21)</f>
        <v>1119.9000000000001</v>
      </c>
      <c r="H22" s="5">
        <f>SUM(H2:H21)</f>
        <v>254</v>
      </c>
      <c r="I22" s="5">
        <f>SUM(I2:I21)</f>
        <v>5629.4</v>
      </c>
      <c r="J22" s="5">
        <f>SUM(J2:J21)</f>
        <v>2417.1260000000002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Výkaz zateplení podlahy - MV - </vt:lpstr>
      <vt:lpstr>Výkaz zateplení stěn – MV - 50 </vt:lpstr>
      <vt:lpstr>Výkaz zateplení stěn – MV - 180</vt:lpstr>
      <vt:lpstr>Výkaz zateplení střechy - MV - </vt:lpstr>
      <vt:lpstr>Výkaz zateplení stěn – XPS - 50</vt:lpstr>
      <vt:lpstr>Výkaz zateplení stěn – XPS - 18</vt:lpstr>
      <vt:lpstr>Okna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Michal</dc:creator>
  <cp:lastModifiedBy>Raf-NTB</cp:lastModifiedBy>
  <dcterms:created xsi:type="dcterms:W3CDTF">2022-10-31T12:56:00Z</dcterms:created>
  <dcterms:modified xsi:type="dcterms:W3CDTF">2022-11-07T15:34:18Z</dcterms:modified>
</cp:coreProperties>
</file>